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1" l="1"/>
  <c r="F69" i="1"/>
  <c r="I69" i="1" s="1"/>
  <c r="H68" i="1"/>
  <c r="F68" i="1"/>
  <c r="I68" i="1" s="1"/>
  <c r="H67" i="1"/>
  <c r="F67" i="1"/>
  <c r="I67" i="1" s="1"/>
  <c r="H63" i="1"/>
  <c r="F63" i="1"/>
  <c r="I63" i="1" s="1"/>
  <c r="H62" i="1"/>
  <c r="F62" i="1"/>
  <c r="I62" i="1" s="1"/>
  <c r="H61" i="1"/>
  <c r="F61" i="1"/>
  <c r="I61" i="1" s="1"/>
  <c r="H60" i="1"/>
  <c r="F60" i="1"/>
  <c r="I60" i="1" s="1"/>
  <c r="G59" i="1"/>
  <c r="H59" i="1" s="1"/>
  <c r="F59" i="1"/>
  <c r="I59" i="1" s="1"/>
  <c r="G58" i="1"/>
  <c r="H58" i="1" s="1"/>
  <c r="F58" i="1"/>
  <c r="I58" i="1" s="1"/>
  <c r="H57" i="1"/>
  <c r="F57" i="1"/>
  <c r="I57" i="1" s="1"/>
  <c r="H56" i="1"/>
  <c r="F56" i="1"/>
  <c r="I56" i="1" s="1"/>
  <c r="H55" i="1"/>
  <c r="F55" i="1"/>
  <c r="I55" i="1" s="1"/>
  <c r="H54" i="1"/>
  <c r="F54" i="1"/>
  <c r="I54" i="1" s="1"/>
  <c r="F53" i="1"/>
  <c r="H52" i="1"/>
  <c r="F52" i="1"/>
  <c r="I52" i="1" s="1"/>
  <c r="H51" i="1"/>
  <c r="F51" i="1"/>
  <c r="I51" i="1" s="1"/>
  <c r="F50" i="1"/>
  <c r="H49" i="1"/>
  <c r="F49" i="1"/>
  <c r="I49" i="1" s="1"/>
  <c r="H48" i="1"/>
  <c r="F48" i="1"/>
  <c r="I48" i="1" s="1"/>
  <c r="G47" i="1"/>
  <c r="H47" i="1" s="1"/>
  <c r="F47" i="1"/>
  <c r="I47" i="1" s="1"/>
  <c r="G46" i="1"/>
  <c r="H46" i="1" s="1"/>
  <c r="F46" i="1"/>
  <c r="I46" i="1" s="1"/>
  <c r="G45" i="1"/>
  <c r="G53" i="1" s="1"/>
  <c r="H53" i="1" s="1"/>
  <c r="F45" i="1"/>
  <c r="H44" i="1"/>
  <c r="F44" i="1"/>
  <c r="I44" i="1" s="1"/>
  <c r="H43" i="1"/>
  <c r="F43" i="1"/>
  <c r="I43" i="1" s="1"/>
  <c r="H42" i="1"/>
  <c r="F42" i="1"/>
  <c r="I42" i="1" s="1"/>
  <c r="H41" i="1"/>
  <c r="F41" i="1"/>
  <c r="I41" i="1" s="1"/>
  <c r="H40" i="1"/>
  <c r="F40" i="1"/>
  <c r="I40" i="1" s="1"/>
  <c r="H39" i="1"/>
  <c r="F39" i="1"/>
  <c r="I39" i="1" s="1"/>
  <c r="H38" i="1"/>
  <c r="F38" i="1"/>
  <c r="I38" i="1" s="1"/>
  <c r="H37" i="1"/>
  <c r="F37" i="1"/>
  <c r="I37" i="1" s="1"/>
  <c r="H36" i="1"/>
  <c r="F36" i="1"/>
  <c r="I36" i="1" s="1"/>
  <c r="H35" i="1"/>
  <c r="F35" i="1"/>
  <c r="I35" i="1" s="1"/>
  <c r="H34" i="1"/>
  <c r="I34" i="1" s="1"/>
  <c r="H33" i="1"/>
  <c r="F33" i="1"/>
  <c r="I33" i="1" s="1"/>
  <c r="G32" i="1"/>
  <c r="G50" i="1" s="1"/>
  <c r="H50" i="1" s="1"/>
  <c r="F32" i="1"/>
  <c r="H31" i="1"/>
  <c r="F31" i="1"/>
  <c r="I31" i="1" s="1"/>
  <c r="H30" i="1"/>
  <c r="F30" i="1"/>
  <c r="I30" i="1" s="1"/>
  <c r="H29" i="1"/>
  <c r="F29" i="1"/>
  <c r="I29" i="1" s="1"/>
  <c r="H28" i="1"/>
  <c r="F28" i="1"/>
  <c r="I28" i="1" s="1"/>
  <c r="H27" i="1"/>
  <c r="F27" i="1"/>
  <c r="I27" i="1" s="1"/>
  <c r="H26" i="1"/>
  <c r="F26" i="1"/>
  <c r="I26" i="1" s="1"/>
  <c r="H25" i="1"/>
  <c r="F25" i="1"/>
  <c r="I25" i="1" s="1"/>
  <c r="H24" i="1"/>
  <c r="F24" i="1"/>
  <c r="I24" i="1" s="1"/>
  <c r="H23" i="1"/>
  <c r="F23" i="1"/>
  <c r="I23" i="1" s="1"/>
  <c r="H22" i="1"/>
  <c r="F22" i="1"/>
  <c r="I22" i="1" s="1"/>
  <c r="H21" i="1"/>
  <c r="F21" i="1"/>
  <c r="I21" i="1" s="1"/>
  <c r="H20" i="1"/>
  <c r="F20" i="1"/>
  <c r="I20" i="1" s="1"/>
  <c r="H19" i="1"/>
  <c r="F19" i="1"/>
  <c r="I19" i="1" s="1"/>
  <c r="H18" i="1"/>
  <c r="F18" i="1"/>
  <c r="I18" i="1" s="1"/>
  <c r="H17" i="1"/>
  <c r="F17" i="1"/>
  <c r="I17" i="1" s="1"/>
  <c r="H16" i="1"/>
  <c r="F16" i="1"/>
  <c r="I16" i="1" s="1"/>
  <c r="H15" i="1"/>
  <c r="F15" i="1"/>
  <c r="I15" i="1" s="1"/>
  <c r="H14" i="1"/>
  <c r="F14" i="1"/>
  <c r="I14" i="1" s="1"/>
  <c r="H11" i="1"/>
  <c r="F11" i="1"/>
  <c r="I11" i="1" s="1"/>
  <c r="H10" i="1"/>
  <c r="F10" i="1"/>
  <c r="I10" i="1" s="1"/>
  <c r="H9" i="1"/>
  <c r="F9" i="1"/>
  <c r="I9" i="1" s="1"/>
  <c r="H8" i="1"/>
  <c r="F8" i="1"/>
  <c r="I8" i="1" s="1"/>
  <c r="H7" i="1"/>
  <c r="F7" i="1"/>
  <c r="I7" i="1" s="1"/>
  <c r="H6" i="1"/>
  <c r="F6" i="1"/>
  <c r="I6" i="1" s="1"/>
  <c r="H5" i="1"/>
  <c r="H12" i="1" s="1"/>
  <c r="F5" i="1"/>
  <c r="I5" i="1" s="1"/>
  <c r="D68" i="1"/>
  <c r="D69" i="1" s="1"/>
  <c r="A68" i="1"/>
  <c r="A69" i="1" s="1"/>
  <c r="D62" i="1"/>
  <c r="D63" i="1" s="1"/>
  <c r="D61" i="1"/>
  <c r="D59" i="1"/>
  <c r="D58" i="1"/>
  <c r="D56" i="1"/>
  <c r="D55" i="1"/>
  <c r="D50" i="1"/>
  <c r="D49" i="1"/>
  <c r="D48" i="1"/>
  <c r="D44" i="1" s="1"/>
  <c r="D45" i="1" s="1"/>
  <c r="D42" i="1"/>
  <c r="D39" i="1"/>
  <c r="D37" i="1"/>
  <c r="D34" i="1"/>
  <c r="D33" i="1"/>
  <c r="D32" i="1"/>
  <c r="D31" i="1"/>
  <c r="D28" i="1"/>
  <c r="D24" i="1"/>
  <c r="D23" i="1"/>
  <c r="D19" i="1"/>
  <c r="D17" i="1"/>
  <c r="D15" i="1"/>
  <c r="A5" i="1"/>
  <c r="A6" i="1" s="1"/>
  <c r="A7" i="1" s="1"/>
  <c r="A8" i="1" s="1"/>
  <c r="A9" i="1" s="1"/>
  <c r="A10" i="1" s="1"/>
  <c r="A11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I45" i="1" l="1"/>
  <c r="I50" i="1"/>
  <c r="I32" i="1"/>
  <c r="I53" i="1"/>
  <c r="F12" i="1"/>
  <c r="I12" i="1" s="1"/>
  <c r="H45" i="1"/>
  <c r="F64" i="1"/>
  <c r="H32" i="1"/>
  <c r="H64" i="1" s="1"/>
  <c r="D52" i="1"/>
  <c r="D53" i="1" s="1"/>
  <c r="I64" i="1" l="1"/>
</calcChain>
</file>

<file path=xl/sharedStrings.xml><?xml version="1.0" encoding="utf-8"?>
<sst xmlns="http://schemas.openxmlformats.org/spreadsheetml/2006/main" count="143" uniqueCount="87">
  <si>
    <t>№ п/п</t>
  </si>
  <si>
    <t>Найменування виду робіт</t>
  </si>
  <si>
    <t>Одиниця виміру</t>
  </si>
  <si>
    <t>Кількість</t>
  </si>
  <si>
    <t>1</t>
  </si>
  <si>
    <t>2</t>
  </si>
  <si>
    <t>3</t>
  </si>
  <si>
    <t>4</t>
  </si>
  <si>
    <t>Демонтажні роботи</t>
  </si>
  <si>
    <t>Корчування пня діаметром більше 70 см</t>
  </si>
  <si>
    <t>шт</t>
  </si>
  <si>
    <t>Розбирання бортових каменів</t>
  </si>
  <si>
    <t>м</t>
  </si>
  <si>
    <t xml:space="preserve">Нарізання швів при ремонті дорожнього покриття з використанням нарізувача швів </t>
  </si>
  <si>
    <t>Улаштування корита з застосуванням екскаваторів</t>
  </si>
  <si>
    <t>м3</t>
  </si>
  <si>
    <t>Доробка грунту вручну з плануванням</t>
  </si>
  <si>
    <t>м2</t>
  </si>
  <si>
    <t>Демонтаж металоконструкцiй до 0,1 т.</t>
  </si>
  <si>
    <t>т</t>
  </si>
  <si>
    <t>Зняття обшивки стального профільованного листа</t>
  </si>
  <si>
    <t>Всього по розділу</t>
  </si>
  <si>
    <t>Монтажні роботи</t>
  </si>
  <si>
    <t>Улаштування основи з ущільненням під фундаменти піщаної</t>
  </si>
  <si>
    <t>Пісок річковий</t>
  </si>
  <si>
    <t>Улаштування основи з ущільненням під фундаменти щебеневої</t>
  </si>
  <si>
    <t xml:space="preserve">Щебінь  фракція 5:20 </t>
  </si>
  <si>
    <t>Покриття плівкою</t>
  </si>
  <si>
    <t>Плівка ПВХ 200 мкм</t>
  </si>
  <si>
    <t>Виготовлення та монтаж закладних елементів</t>
  </si>
  <si>
    <t>Сталь листова закладна пластина металева 150x150x6 мм</t>
  </si>
  <si>
    <t>Сталь листова закладна пластина металева 250x250x6 мм</t>
  </si>
  <si>
    <t>Арматура 10 мм</t>
  </si>
  <si>
    <t>Електроди Monolith РЦ 4 мм</t>
  </si>
  <si>
    <t>Круг відрізний по металу Bosch 180x3,0x22,2 мм</t>
  </si>
  <si>
    <t>Круг зачисний по металу Klingspor A24 Extra 125x6,0x22,2 мм 10325</t>
  </si>
  <si>
    <t xml:space="preserve">Укладання бетонної суміші покриття з збиранням та розбиранням опалубки </t>
  </si>
  <si>
    <t>Бруски обрізні, 50х50</t>
  </si>
  <si>
    <t>Плита Kronospan OSB-3 22х1250х2500 мм</t>
  </si>
  <si>
    <t>Цвяхи будівельні 2,5x50 мм 1 кг без покриття</t>
  </si>
  <si>
    <t>кг</t>
  </si>
  <si>
    <t>Бетон П4  В20 F100 W4 С16/20  (з доставкою)</t>
  </si>
  <si>
    <t>Арматура , діам 10</t>
  </si>
  <si>
    <t>тн</t>
  </si>
  <si>
    <t>Дріт сталевий 1,2 мм оцинкований</t>
  </si>
  <si>
    <t>Фіксатор арматури Настил 50x60 мм</t>
  </si>
  <si>
    <t>Шліфування бетонних або металоцементних покриттів (з урахуванням мехінізмів)</t>
  </si>
  <si>
    <t>Нанесення та затирання зміцнюючого покриття-топінгу</t>
  </si>
  <si>
    <t xml:space="preserve">Зміцнювач Сeresit CF 56 </t>
  </si>
  <si>
    <t>Нарізання та заповненням деформаційних швів глибиною 100 мм</t>
  </si>
  <si>
    <t>мп</t>
  </si>
  <si>
    <t xml:space="preserve"> Герметик на базі MS Polymer 290мл Soudal </t>
  </si>
  <si>
    <t xml:space="preserve">Круг алмаз. вiдрiзний 230x22,23мм Distar Turbo </t>
  </si>
  <si>
    <t>Укладання бордюру 1000х150 (існуючих - 4 шт., нових - 3 шт.)</t>
  </si>
  <si>
    <t>Гарцовка М150</t>
  </si>
  <si>
    <t>Борт дорожній 1000х150х300</t>
  </si>
  <si>
    <t>Виготовлення гратчастих конструкцій [стояки, опори, ферми та ін.]</t>
  </si>
  <si>
    <t xml:space="preserve">Круг відрізний по металу Bosch 180x3,0x22,2 мм </t>
  </si>
  <si>
    <t>Труба профільна 60*40*3</t>
  </si>
  <si>
    <t>Труба профільна 60*60*4</t>
  </si>
  <si>
    <t>Арматура 10 мм А240</t>
  </si>
  <si>
    <t>Заглушка для труб пластикова 60х60</t>
  </si>
  <si>
    <t>Монтаж дрiбних металоконструкцiй до 0,1 т.</t>
  </si>
  <si>
    <t>Облицювання стіни профільованим листом</t>
  </si>
  <si>
    <t>(МАТЕРІАЛ ЗАМОВНИКА) Профнастил типу ПС/ПК Україна 0,45 мм</t>
  </si>
  <si>
    <t xml:space="preserve"> Саморіз 4,8х35, с шайбой EPDM</t>
  </si>
  <si>
    <t>Облицювання покрівлі профільованим листом</t>
  </si>
  <si>
    <t>Грунтування металевих грат, рам, труб за 1 раз</t>
  </si>
  <si>
    <t>(МАТЕРІАЛ ЗАМОВНИКА) Ґрунтовка Kompozit ГФ-021 світло-сірий мат 2,8 кг</t>
  </si>
  <si>
    <t>Фарбування металевих грат, рам, труб за 2 рази</t>
  </si>
  <si>
    <t>(МАТЕРІАЛ ЗАМОВНИКА) Емаль алкідна Kompozit ПФ-115 RAL 7046 сіра мат 2,8 кг</t>
  </si>
  <si>
    <t>Інші</t>
  </si>
  <si>
    <t xml:space="preserve">Доставка матеріалів </t>
  </si>
  <si>
    <t>посл</t>
  </si>
  <si>
    <t>Навантаження сміття та грунту екскаватором на автомобілі-самоскиди</t>
  </si>
  <si>
    <t>1 т</t>
  </si>
  <si>
    <t>Перевезення будівельного сміття та грунту самоскидами (при неповному завантаженні) на вiдстань 30 км</t>
  </si>
  <si>
    <t>Ціна робіт за одиницю,
грн без ПДВ</t>
  </si>
  <si>
    <t>Сума всього робіт,
грн без ПДВ</t>
  </si>
  <si>
    <t>Ціна матеріалів за одиницю,
грн без ПДВ</t>
  </si>
  <si>
    <t>Сума всього матеріалів,
грн без ПДВ</t>
  </si>
  <si>
    <t>Підсумкова вартість,
грн без ПДВ</t>
  </si>
  <si>
    <t>5</t>
  </si>
  <si>
    <t>6</t>
  </si>
  <si>
    <t>7</t>
  </si>
  <si>
    <t>8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</si>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</sst>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0.0000"/>
    <numFmt numFmtId="165" formatCode="0.000"/>
    <numFmt numFmtId="166" formatCode="0.0"/>
    <numFmt numFmtId="167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i/>
      <sz val="10"/>
      <color indexed="8"/>
      <name val="Arial Cyr"/>
      <charset val="204"/>
    </font>
    <font>
      <b/>
      <i/>
      <sz val="10"/>
      <color indexed="8"/>
      <name val="Arial Cyr"/>
      <charset val="204"/>
    </font>
    <font>
      <b/>
      <sz val="10"/>
      <color indexed="8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7" fontId="12" fillId="0" borderId="0" applyFont="0" applyFill="0" applyBorder="0" applyAlignment="0" applyProtection="0"/>
  </cellStyleXfs>
  <cellXfs count="66">
    <xf numFmtId="0" fontId="0" fillId="0" borderId="0" xfId="0"/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center" vertical="center" wrapText="1" shrinkToFit="1"/>
    </xf>
    <xf numFmtId="2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 wrapTex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right" vertical="top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2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right" vertical="center" wrapText="1" indent="1"/>
    </xf>
    <xf numFmtId="2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2" applyNumberFormat="1" applyFont="1" applyFill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right" vertical="center" wrapText="1" indent="1"/>
    </xf>
    <xf numFmtId="2" fontId="3" fillId="0" borderId="2" xfId="1" applyNumberFormat="1" applyFont="1" applyBorder="1" applyAlignment="1">
      <alignment horizontal="center" vertical="center" wrapText="1"/>
    </xf>
    <xf numFmtId="2" fontId="3" fillId="0" borderId="3" xfId="1" applyNumberFormat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right" vertical="center" wrapText="1" indent="1"/>
    </xf>
    <xf numFmtId="2" fontId="12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12" fillId="0" borderId="1" xfId="2" applyNumberFormat="1" applyFont="1" applyFill="1" applyBorder="1" applyAlignment="1">
      <alignment horizontal="center" vertical="center" wrapText="1"/>
    </xf>
    <xf numFmtId="2" fontId="3" fillId="0" borderId="1" xfId="2" applyNumberFormat="1" applyFont="1" applyFill="1" applyBorder="1" applyAlignment="1">
      <alignment horizontal="center" vertical="center" wrapText="1"/>
    </xf>
    <xf numFmtId="2" fontId="3" fillId="0" borderId="1" xfId="2" applyNumberFormat="1" applyFont="1" applyFill="1" applyBorder="1" applyAlignment="1">
      <alignment horizontal="right" vertical="center" wrapText="1" indent="1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1" xfId="2" applyNumberFormat="1" applyFont="1" applyFill="1" applyBorder="1" applyAlignment="1" applyProtection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 applyProtection="1">
      <alignment horizontal="center" vertical="center" wrapText="1"/>
    </xf>
    <xf numFmtId="2" fontId="3" fillId="0" borderId="1" xfId="1" applyNumberFormat="1" applyFont="1" applyFill="1" applyBorder="1" applyAlignment="1" applyProtection="1">
      <alignment horizontal="center" vertical="center" wrapText="1"/>
    </xf>
    <xf numFmtId="2" fontId="4" fillId="0" borderId="1" xfId="2" applyNumberFormat="1" applyFont="1" applyFill="1" applyBorder="1" applyAlignment="1" applyProtection="1">
      <alignment horizontal="center" vertical="center" wrapText="1"/>
    </xf>
    <xf numFmtId="43" fontId="3" fillId="0" borderId="5" xfId="1" applyFont="1" applyBorder="1" applyAlignment="1">
      <alignment vertical="center" wrapText="1"/>
    </xf>
    <xf numFmtId="2" fontId="3" fillId="0" borderId="1" xfId="2" applyNumberFormat="1" applyFont="1" applyBorder="1" applyAlignment="1">
      <alignment horizontal="center" vertical="center" wrapText="1"/>
    </xf>
    <xf numFmtId="2" fontId="3" fillId="0" borderId="1" xfId="2" applyNumberFormat="1" applyFont="1" applyBorder="1" applyAlignment="1">
      <alignment horizontal="right" vertical="center" wrapText="1" indent="1"/>
    </xf>
    <xf numFmtId="2" fontId="3" fillId="0" borderId="1" xfId="2" applyNumberFormat="1" applyFont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Финансовый" xfId="1" builtinId="3"/>
    <cellStyle name="Фінансовий 2" xfId="2"/>
  </cellStyles>
  <dxfs count="4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9"/>
  <sheetViews>
    <sheetView tabSelected="1" workbookViewId="0">
      <selection activeCell="N9" sqref="N9"/>
    </sheetView>
  </sheetViews>
  <sheetFormatPr defaultRowHeight="15" x14ac:dyDescent="0.25"/>
  <cols>
    <col min="1" max="1" width="8.28515625" customWidth="1"/>
    <col min="2" max="2" width="42.85546875" customWidth="1"/>
    <col min="3" max="3" width="15.42578125" customWidth="1"/>
    <col min="4" max="4" width="13.85546875" customWidth="1"/>
  </cols>
  <sheetData>
    <row r="2" spans="1:9" ht="76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77</v>
      </c>
      <c r="F2" s="1" t="s">
        <v>78</v>
      </c>
      <c r="G2" s="1" t="s">
        <v>79</v>
      </c>
      <c r="H2" s="1" t="s">
        <v>80</v>
      </c>
      <c r="I2" s="1" t="s">
        <v>81</v>
      </c>
    </row>
    <row r="3" spans="1:9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82</v>
      </c>
      <c r="F3" s="2" t="s">
        <v>83</v>
      </c>
      <c r="G3" s="2" t="s">
        <v>84</v>
      </c>
      <c r="H3" s="2" t="s">
        <v>85</v>
      </c>
      <c r="I3" s="2" t="s">
        <v>86</v>
      </c>
    </row>
    <row r="4" spans="1:9" x14ac:dyDescent="0.25">
      <c r="A4" s="3"/>
      <c r="B4" s="4" t="s">
        <v>8</v>
      </c>
      <c r="C4" s="5"/>
      <c r="D4" s="6"/>
      <c r="E4" s="34"/>
      <c r="F4" s="35"/>
      <c r="G4" s="36"/>
      <c r="H4" s="37"/>
      <c r="I4" s="34"/>
    </row>
    <row r="5" spans="1:9" ht="25.5" x14ac:dyDescent="0.25">
      <c r="A5" s="7">
        <f t="shared" ref="A5:A11" si="0">A4+1</f>
        <v>1</v>
      </c>
      <c r="B5" s="8" t="s">
        <v>9</v>
      </c>
      <c r="C5" s="9" t="s">
        <v>10</v>
      </c>
      <c r="D5" s="9">
        <v>1</v>
      </c>
      <c r="E5" s="38"/>
      <c r="F5" s="39">
        <f t="shared" ref="F5:F11" si="1">ROUND(D5*E5,2)</f>
        <v>0</v>
      </c>
      <c r="G5" s="39"/>
      <c r="H5" s="39">
        <f t="shared" ref="H5:H11" si="2">ROUND(D5*G5,2)</f>
        <v>0</v>
      </c>
      <c r="I5" s="40">
        <f t="shared" ref="I5:I11" si="3">F5+H5</f>
        <v>0</v>
      </c>
    </row>
    <row r="6" spans="1:9" ht="25.5" x14ac:dyDescent="0.25">
      <c r="A6" s="7">
        <f t="shared" si="0"/>
        <v>2</v>
      </c>
      <c r="B6" s="8" t="s">
        <v>11</v>
      </c>
      <c r="C6" s="9" t="s">
        <v>12</v>
      </c>
      <c r="D6" s="9">
        <v>4</v>
      </c>
      <c r="E6" s="38"/>
      <c r="F6" s="39">
        <f t="shared" si="1"/>
        <v>0</v>
      </c>
      <c r="G6" s="39"/>
      <c r="H6" s="39">
        <f t="shared" si="2"/>
        <v>0</v>
      </c>
      <c r="I6" s="40">
        <f t="shared" si="3"/>
        <v>0</v>
      </c>
    </row>
    <row r="7" spans="1:9" ht="63.75" x14ac:dyDescent="0.25">
      <c r="A7" s="7">
        <f t="shared" si="0"/>
        <v>3</v>
      </c>
      <c r="B7" s="8" t="s">
        <v>13</v>
      </c>
      <c r="C7" s="9" t="s">
        <v>12</v>
      </c>
      <c r="D7" s="9">
        <v>14</v>
      </c>
      <c r="E7" s="38"/>
      <c r="F7" s="39">
        <f t="shared" si="1"/>
        <v>0</v>
      </c>
      <c r="G7" s="39"/>
      <c r="H7" s="39">
        <f t="shared" si="2"/>
        <v>0</v>
      </c>
      <c r="I7" s="40">
        <f t="shared" si="3"/>
        <v>0</v>
      </c>
    </row>
    <row r="8" spans="1:9" ht="38.25" x14ac:dyDescent="0.25">
      <c r="A8" s="7">
        <f t="shared" si="0"/>
        <v>4</v>
      </c>
      <c r="B8" s="10" t="s">
        <v>14</v>
      </c>
      <c r="C8" s="9" t="s">
        <v>15</v>
      </c>
      <c r="D8" s="9">
        <v>45</v>
      </c>
      <c r="E8" s="38"/>
      <c r="F8" s="39">
        <f t="shared" si="1"/>
        <v>0</v>
      </c>
      <c r="G8" s="39"/>
      <c r="H8" s="39">
        <f t="shared" si="2"/>
        <v>0</v>
      </c>
      <c r="I8" s="40">
        <f t="shared" si="3"/>
        <v>0</v>
      </c>
    </row>
    <row r="9" spans="1:9" ht="25.5" x14ac:dyDescent="0.25">
      <c r="A9" s="7">
        <f t="shared" si="0"/>
        <v>5</v>
      </c>
      <c r="B9" s="10" t="s">
        <v>16</v>
      </c>
      <c r="C9" s="9" t="s">
        <v>17</v>
      </c>
      <c r="D9" s="9">
        <v>75</v>
      </c>
      <c r="E9" s="38"/>
      <c r="F9" s="39">
        <f t="shared" si="1"/>
        <v>0</v>
      </c>
      <c r="G9" s="39"/>
      <c r="H9" s="39">
        <f t="shared" si="2"/>
        <v>0</v>
      </c>
      <c r="I9" s="40">
        <f t="shared" si="3"/>
        <v>0</v>
      </c>
    </row>
    <row r="10" spans="1:9" ht="38.25" x14ac:dyDescent="0.25">
      <c r="A10" s="7">
        <f t="shared" si="0"/>
        <v>6</v>
      </c>
      <c r="B10" s="8" t="s">
        <v>18</v>
      </c>
      <c r="C10" s="9" t="s">
        <v>19</v>
      </c>
      <c r="D10" s="9">
        <v>0.2</v>
      </c>
      <c r="E10" s="38"/>
      <c r="F10" s="39">
        <f t="shared" si="1"/>
        <v>0</v>
      </c>
      <c r="G10" s="39"/>
      <c r="H10" s="39">
        <f t="shared" si="2"/>
        <v>0</v>
      </c>
      <c r="I10" s="40">
        <f t="shared" si="3"/>
        <v>0</v>
      </c>
    </row>
    <row r="11" spans="1:9" ht="38.25" x14ac:dyDescent="0.25">
      <c r="A11" s="7">
        <f t="shared" si="0"/>
        <v>7</v>
      </c>
      <c r="B11" s="8" t="s">
        <v>20</v>
      </c>
      <c r="C11" s="9" t="s">
        <v>17</v>
      </c>
      <c r="D11" s="9">
        <v>7.9</v>
      </c>
      <c r="E11" s="41"/>
      <c r="F11" s="39">
        <f t="shared" si="1"/>
        <v>0</v>
      </c>
      <c r="G11" s="42"/>
      <c r="H11" s="39">
        <f t="shared" si="2"/>
        <v>0</v>
      </c>
      <c r="I11" s="40">
        <f t="shared" si="3"/>
        <v>0</v>
      </c>
    </row>
    <row r="12" spans="1:9" x14ac:dyDescent="0.25">
      <c r="A12" s="2"/>
      <c r="B12" s="4" t="s">
        <v>21</v>
      </c>
      <c r="C12" s="5"/>
      <c r="D12" s="6"/>
      <c r="E12" s="43"/>
      <c r="F12" s="44">
        <f>SUM(F5:F11)</f>
        <v>0</v>
      </c>
      <c r="G12" s="45"/>
      <c r="H12" s="44">
        <f>SUM(H5:H11)</f>
        <v>0</v>
      </c>
      <c r="I12" s="46">
        <f>F12+H12</f>
        <v>0</v>
      </c>
    </row>
    <row r="13" spans="1:9" x14ac:dyDescent="0.25">
      <c r="A13" s="3"/>
      <c r="B13" s="4" t="s">
        <v>22</v>
      </c>
      <c r="C13" s="5"/>
      <c r="D13" s="6"/>
      <c r="E13" s="43"/>
      <c r="F13" s="45"/>
      <c r="G13" s="47"/>
      <c r="H13" s="48"/>
      <c r="I13" s="49"/>
    </row>
    <row r="14" spans="1:9" ht="38.25" x14ac:dyDescent="0.25">
      <c r="A14" s="11">
        <f>1+A11</f>
        <v>8</v>
      </c>
      <c r="B14" s="8" t="s">
        <v>23</v>
      </c>
      <c r="C14" s="9" t="s">
        <v>15</v>
      </c>
      <c r="D14" s="12">
        <v>7</v>
      </c>
      <c r="E14" s="50"/>
      <c r="F14" s="51">
        <f t="shared" ref="F14:F63" si="4">ROUND(D14*E14,2)</f>
        <v>0</v>
      </c>
      <c r="G14" s="52"/>
      <c r="H14" s="51">
        <f>ROUND(D14*G14,2)</f>
        <v>0</v>
      </c>
      <c r="I14" s="53">
        <f t="shared" ref="I14:I63" si="5">F14+H14</f>
        <v>0</v>
      </c>
    </row>
    <row r="15" spans="1:9" x14ac:dyDescent="0.25">
      <c r="A15" s="11">
        <f t="shared" ref="A15:A63" si="6">1+A14</f>
        <v>9</v>
      </c>
      <c r="B15" s="13" t="s">
        <v>24</v>
      </c>
      <c r="C15" s="14" t="s">
        <v>15</v>
      </c>
      <c r="D15" s="15">
        <f>1.1*D14</f>
        <v>7.7000000000000011</v>
      </c>
      <c r="E15" s="42"/>
      <c r="F15" s="51">
        <f t="shared" si="4"/>
        <v>0</v>
      </c>
      <c r="G15" s="54"/>
      <c r="H15" s="51">
        <f t="shared" ref="H15:H63" si="7">ROUND(D15*G15,2)</f>
        <v>0</v>
      </c>
      <c r="I15" s="53">
        <f t="shared" si="5"/>
        <v>0</v>
      </c>
    </row>
    <row r="16" spans="1:9" ht="38.25" x14ac:dyDescent="0.25">
      <c r="A16" s="11">
        <f>1+A15</f>
        <v>10</v>
      </c>
      <c r="B16" s="8" t="s">
        <v>25</v>
      </c>
      <c r="C16" s="9" t="s">
        <v>15</v>
      </c>
      <c r="D16" s="12">
        <v>10</v>
      </c>
      <c r="E16" s="50"/>
      <c r="F16" s="51">
        <f t="shared" si="4"/>
        <v>0</v>
      </c>
      <c r="G16" s="52"/>
      <c r="H16" s="51">
        <f t="shared" si="7"/>
        <v>0</v>
      </c>
      <c r="I16" s="53">
        <f t="shared" si="5"/>
        <v>0</v>
      </c>
    </row>
    <row r="17" spans="1:9" x14ac:dyDescent="0.25">
      <c r="A17" s="11">
        <f t="shared" si="6"/>
        <v>11</v>
      </c>
      <c r="B17" s="13" t="s">
        <v>26</v>
      </c>
      <c r="C17" s="14" t="s">
        <v>15</v>
      </c>
      <c r="D17" s="15">
        <f>1.15*D16</f>
        <v>11.5</v>
      </c>
      <c r="E17" s="42"/>
      <c r="F17" s="51">
        <f t="shared" si="4"/>
        <v>0</v>
      </c>
      <c r="G17" s="54"/>
      <c r="H17" s="51">
        <f t="shared" si="7"/>
        <v>0</v>
      </c>
      <c r="I17" s="53">
        <f t="shared" si="5"/>
        <v>0</v>
      </c>
    </row>
    <row r="18" spans="1:9" x14ac:dyDescent="0.25">
      <c r="A18" s="11">
        <f>1+A17</f>
        <v>12</v>
      </c>
      <c r="B18" s="8" t="s">
        <v>27</v>
      </c>
      <c r="C18" s="9" t="s">
        <v>17</v>
      </c>
      <c r="D18" s="12">
        <v>67</v>
      </c>
      <c r="E18" s="50"/>
      <c r="F18" s="51">
        <f t="shared" si="4"/>
        <v>0</v>
      </c>
      <c r="G18" s="52"/>
      <c r="H18" s="51">
        <f t="shared" si="7"/>
        <v>0</v>
      </c>
      <c r="I18" s="53">
        <f t="shared" si="5"/>
        <v>0</v>
      </c>
    </row>
    <row r="19" spans="1:9" x14ac:dyDescent="0.25">
      <c r="A19" s="11">
        <f t="shared" si="6"/>
        <v>13</v>
      </c>
      <c r="B19" s="16" t="s">
        <v>28</v>
      </c>
      <c r="C19" s="14" t="s">
        <v>17</v>
      </c>
      <c r="D19" s="15">
        <f>ROUNDUP(1.15*D18,0)</f>
        <v>78</v>
      </c>
      <c r="E19" s="42"/>
      <c r="F19" s="51">
        <f t="shared" si="4"/>
        <v>0</v>
      </c>
      <c r="G19" s="55"/>
      <c r="H19" s="51">
        <f t="shared" si="7"/>
        <v>0</v>
      </c>
      <c r="I19" s="53">
        <f t="shared" si="5"/>
        <v>0</v>
      </c>
    </row>
    <row r="20" spans="1:9" ht="25.5" x14ac:dyDescent="0.25">
      <c r="A20" s="11">
        <f t="shared" si="6"/>
        <v>14</v>
      </c>
      <c r="B20" s="8" t="s">
        <v>29</v>
      </c>
      <c r="C20" s="9" t="s">
        <v>10</v>
      </c>
      <c r="D20" s="9">
        <v>9</v>
      </c>
      <c r="E20" s="38"/>
      <c r="F20" s="51">
        <f t="shared" si="4"/>
        <v>0</v>
      </c>
      <c r="G20" s="39"/>
      <c r="H20" s="51">
        <f t="shared" si="7"/>
        <v>0</v>
      </c>
      <c r="I20" s="53">
        <f t="shared" si="5"/>
        <v>0</v>
      </c>
    </row>
    <row r="21" spans="1:9" ht="38.25" x14ac:dyDescent="0.25">
      <c r="A21" s="11">
        <f t="shared" si="6"/>
        <v>15</v>
      </c>
      <c r="B21" s="13" t="s">
        <v>30</v>
      </c>
      <c r="C21" s="9" t="s">
        <v>10</v>
      </c>
      <c r="D21" s="9">
        <v>8</v>
      </c>
      <c r="E21" s="39"/>
      <c r="F21" s="51">
        <f t="shared" si="4"/>
        <v>0</v>
      </c>
      <c r="G21" s="38"/>
      <c r="H21" s="51">
        <f t="shared" si="7"/>
        <v>0</v>
      </c>
      <c r="I21" s="53">
        <f t="shared" si="5"/>
        <v>0</v>
      </c>
    </row>
    <row r="22" spans="1:9" ht="38.25" x14ac:dyDescent="0.25">
      <c r="A22" s="11">
        <f t="shared" si="6"/>
        <v>16</v>
      </c>
      <c r="B22" s="13" t="s">
        <v>31</v>
      </c>
      <c r="C22" s="9" t="s">
        <v>10</v>
      </c>
      <c r="D22" s="9">
        <v>1</v>
      </c>
      <c r="E22" s="39"/>
      <c r="F22" s="51">
        <f t="shared" si="4"/>
        <v>0</v>
      </c>
      <c r="G22" s="38"/>
      <c r="H22" s="51">
        <f t="shared" si="7"/>
        <v>0</v>
      </c>
      <c r="I22" s="53">
        <f t="shared" si="5"/>
        <v>0</v>
      </c>
    </row>
    <row r="23" spans="1:9" x14ac:dyDescent="0.25">
      <c r="A23" s="11">
        <f t="shared" si="6"/>
        <v>17</v>
      </c>
      <c r="B23" s="17" t="s">
        <v>32</v>
      </c>
      <c r="C23" s="18" t="s">
        <v>19</v>
      </c>
      <c r="D23" s="18">
        <f>ROUNDUP(1.2*4*0.00062,4)</f>
        <v>2.9999999999999996E-3</v>
      </c>
      <c r="E23" s="39"/>
      <c r="F23" s="51">
        <f t="shared" si="4"/>
        <v>0</v>
      </c>
      <c r="G23" s="38"/>
      <c r="H23" s="51">
        <f t="shared" si="7"/>
        <v>0</v>
      </c>
      <c r="I23" s="53">
        <f t="shared" si="5"/>
        <v>0</v>
      </c>
    </row>
    <row r="24" spans="1:9" ht="25.5" x14ac:dyDescent="0.25">
      <c r="A24" s="11">
        <f t="shared" si="6"/>
        <v>18</v>
      </c>
      <c r="B24" s="17" t="s">
        <v>33</v>
      </c>
      <c r="C24" s="18" t="s">
        <v>19</v>
      </c>
      <c r="D24" s="19">
        <f>ROUND(0.00047*D20,5)</f>
        <v>4.2300000000000003E-3</v>
      </c>
      <c r="E24" s="51"/>
      <c r="F24" s="51">
        <f t="shared" si="4"/>
        <v>0</v>
      </c>
      <c r="G24" s="50"/>
      <c r="H24" s="51">
        <f t="shared" si="7"/>
        <v>0</v>
      </c>
      <c r="I24" s="53">
        <f t="shared" si="5"/>
        <v>0</v>
      </c>
    </row>
    <row r="25" spans="1:9" ht="25.5" x14ac:dyDescent="0.25">
      <c r="A25" s="11">
        <f t="shared" si="6"/>
        <v>19</v>
      </c>
      <c r="B25" s="17" t="s">
        <v>34</v>
      </c>
      <c r="C25" s="18" t="s">
        <v>10</v>
      </c>
      <c r="D25" s="20">
        <v>0.35</v>
      </c>
      <c r="E25" s="51"/>
      <c r="F25" s="51">
        <f t="shared" si="4"/>
        <v>0</v>
      </c>
      <c r="G25" s="50"/>
      <c r="H25" s="51">
        <f t="shared" si="7"/>
        <v>0</v>
      </c>
      <c r="I25" s="53">
        <f t="shared" si="5"/>
        <v>0</v>
      </c>
    </row>
    <row r="26" spans="1:9" ht="38.25" x14ac:dyDescent="0.25">
      <c r="A26" s="11">
        <f t="shared" si="6"/>
        <v>20</v>
      </c>
      <c r="B26" s="17" t="s">
        <v>35</v>
      </c>
      <c r="C26" s="18" t="s">
        <v>10</v>
      </c>
      <c r="D26" s="20">
        <v>0.25</v>
      </c>
      <c r="E26" s="51"/>
      <c r="F26" s="51">
        <f t="shared" si="4"/>
        <v>0</v>
      </c>
      <c r="G26" s="50"/>
      <c r="H26" s="51">
        <f t="shared" si="7"/>
        <v>0</v>
      </c>
      <c r="I26" s="53">
        <f t="shared" si="5"/>
        <v>0</v>
      </c>
    </row>
    <row r="27" spans="1:9" ht="51" x14ac:dyDescent="0.25">
      <c r="A27" s="11">
        <f t="shared" si="6"/>
        <v>21</v>
      </c>
      <c r="B27" s="8" t="s">
        <v>36</v>
      </c>
      <c r="C27" s="9" t="s">
        <v>15</v>
      </c>
      <c r="D27" s="12">
        <v>14</v>
      </c>
      <c r="E27" s="50"/>
      <c r="F27" s="51">
        <f t="shared" si="4"/>
        <v>0</v>
      </c>
      <c r="G27" s="52"/>
      <c r="H27" s="51">
        <f t="shared" si="7"/>
        <v>0</v>
      </c>
      <c r="I27" s="53">
        <f t="shared" si="5"/>
        <v>0</v>
      </c>
    </row>
    <row r="28" spans="1:9" x14ac:dyDescent="0.25">
      <c r="A28" s="11">
        <f t="shared" si="6"/>
        <v>22</v>
      </c>
      <c r="B28" s="21" t="s">
        <v>37</v>
      </c>
      <c r="C28" s="9" t="s">
        <v>15</v>
      </c>
      <c r="D28" s="22">
        <f>1.07*0.0025*63</f>
        <v>0.16852500000000001</v>
      </c>
      <c r="E28" s="52"/>
      <c r="F28" s="51">
        <f t="shared" si="4"/>
        <v>0</v>
      </c>
      <c r="G28" s="55"/>
      <c r="H28" s="51">
        <f t="shared" si="7"/>
        <v>0</v>
      </c>
      <c r="I28" s="53">
        <f t="shared" si="5"/>
        <v>0</v>
      </c>
    </row>
    <row r="29" spans="1:9" ht="25.5" x14ac:dyDescent="0.25">
      <c r="A29" s="11">
        <f t="shared" si="6"/>
        <v>23</v>
      </c>
      <c r="B29" s="21" t="s">
        <v>38</v>
      </c>
      <c r="C29" s="9" t="s">
        <v>17</v>
      </c>
      <c r="D29" s="9">
        <v>9.375</v>
      </c>
      <c r="E29" s="52"/>
      <c r="F29" s="51">
        <f t="shared" si="4"/>
        <v>0</v>
      </c>
      <c r="G29" s="55"/>
      <c r="H29" s="51">
        <f t="shared" si="7"/>
        <v>0</v>
      </c>
      <c r="I29" s="53">
        <f t="shared" si="5"/>
        <v>0</v>
      </c>
    </row>
    <row r="30" spans="1:9" ht="25.5" x14ac:dyDescent="0.25">
      <c r="A30" s="11">
        <f t="shared" si="6"/>
        <v>24</v>
      </c>
      <c r="B30" s="13" t="s">
        <v>39</v>
      </c>
      <c r="C30" s="9" t="s">
        <v>40</v>
      </c>
      <c r="D30" s="12">
        <v>0.7</v>
      </c>
      <c r="E30" s="52"/>
      <c r="F30" s="51">
        <f t="shared" si="4"/>
        <v>0</v>
      </c>
      <c r="G30" s="41"/>
      <c r="H30" s="51">
        <f t="shared" si="7"/>
        <v>0</v>
      </c>
      <c r="I30" s="53">
        <f t="shared" si="5"/>
        <v>0</v>
      </c>
    </row>
    <row r="31" spans="1:9" ht="25.5" x14ac:dyDescent="0.25">
      <c r="A31" s="11">
        <f t="shared" si="6"/>
        <v>25</v>
      </c>
      <c r="B31" s="23" t="s">
        <v>41</v>
      </c>
      <c r="C31" s="14" t="s">
        <v>15</v>
      </c>
      <c r="D31" s="15">
        <f>1.05*D27</f>
        <v>14.700000000000001</v>
      </c>
      <c r="E31" s="42"/>
      <c r="F31" s="51">
        <f t="shared" si="4"/>
        <v>0</v>
      </c>
      <c r="G31" s="54"/>
      <c r="H31" s="51">
        <f t="shared" si="7"/>
        <v>0</v>
      </c>
      <c r="I31" s="53">
        <f t="shared" si="5"/>
        <v>0</v>
      </c>
    </row>
    <row r="32" spans="1:9" x14ac:dyDescent="0.25">
      <c r="A32" s="11">
        <f t="shared" si="6"/>
        <v>26</v>
      </c>
      <c r="B32" s="16" t="s">
        <v>42</v>
      </c>
      <c r="C32" s="14" t="s">
        <v>43</v>
      </c>
      <c r="D32" s="24">
        <f>ROUNDUP(1.12*0.62*(338.4+340.4)/1000,3)</f>
        <v>0.47199999999999998</v>
      </c>
      <c r="E32" s="42"/>
      <c r="F32" s="51">
        <f>ROUND(D32*E32,2)</f>
        <v>0</v>
      </c>
      <c r="G32" s="55">
        <f>G23</f>
        <v>0</v>
      </c>
      <c r="H32" s="51">
        <f>ROUND(D32*G32,2)</f>
        <v>0</v>
      </c>
      <c r="I32" s="53">
        <f>F32+H32</f>
        <v>0</v>
      </c>
    </row>
    <row r="33" spans="1:9" ht="25.5" x14ac:dyDescent="0.25">
      <c r="A33" s="11">
        <f t="shared" si="6"/>
        <v>27</v>
      </c>
      <c r="B33" s="16" t="s">
        <v>44</v>
      </c>
      <c r="C33" s="14" t="s">
        <v>40</v>
      </c>
      <c r="D33" s="15">
        <f>ROUNDUP(0.26*D27,2)</f>
        <v>3.64</v>
      </c>
      <c r="E33" s="42"/>
      <c r="F33" s="51">
        <f>ROUND(D33*E33,2)</f>
        <v>0</v>
      </c>
      <c r="G33" s="55"/>
      <c r="H33" s="51">
        <f>ROUND(D33*G33,2)</f>
        <v>0</v>
      </c>
      <c r="I33" s="53">
        <f>F33+H33</f>
        <v>0</v>
      </c>
    </row>
    <row r="34" spans="1:9" ht="25.5" x14ac:dyDescent="0.25">
      <c r="A34" s="11">
        <f t="shared" si="6"/>
        <v>28</v>
      </c>
      <c r="B34" s="16" t="s">
        <v>45</v>
      </c>
      <c r="C34" s="14" t="s">
        <v>10</v>
      </c>
      <c r="D34" s="15">
        <f>ROUNDUP(9*D27/0.2,0)</f>
        <v>630</v>
      </c>
      <c r="E34" s="42"/>
      <c r="F34" s="51"/>
      <c r="G34" s="55"/>
      <c r="H34" s="51">
        <f>ROUND(D34*G34,2)</f>
        <v>0</v>
      </c>
      <c r="I34" s="53">
        <f>F34+H34</f>
        <v>0</v>
      </c>
    </row>
    <row r="35" spans="1:9" ht="51" x14ac:dyDescent="0.25">
      <c r="A35" s="11">
        <f t="shared" si="6"/>
        <v>29</v>
      </c>
      <c r="B35" s="8" t="s">
        <v>46</v>
      </c>
      <c r="C35" s="9" t="s">
        <v>17</v>
      </c>
      <c r="D35" s="12">
        <v>67</v>
      </c>
      <c r="E35" s="41"/>
      <c r="F35" s="51">
        <f t="shared" si="4"/>
        <v>0</v>
      </c>
      <c r="G35" s="52"/>
      <c r="H35" s="51">
        <f t="shared" si="7"/>
        <v>0</v>
      </c>
      <c r="I35" s="53">
        <f t="shared" si="5"/>
        <v>0</v>
      </c>
    </row>
    <row r="36" spans="1:9" ht="38.25" x14ac:dyDescent="0.25">
      <c r="A36" s="11">
        <f t="shared" si="6"/>
        <v>30</v>
      </c>
      <c r="B36" s="8" t="s">
        <v>47</v>
      </c>
      <c r="C36" s="9" t="s">
        <v>17</v>
      </c>
      <c r="D36" s="12">
        <v>67</v>
      </c>
      <c r="E36" s="41"/>
      <c r="F36" s="51">
        <f t="shared" si="4"/>
        <v>0</v>
      </c>
      <c r="G36" s="52"/>
      <c r="H36" s="51">
        <f t="shared" si="7"/>
        <v>0</v>
      </c>
      <c r="I36" s="53">
        <f t="shared" si="5"/>
        <v>0</v>
      </c>
    </row>
    <row r="37" spans="1:9" x14ac:dyDescent="0.25">
      <c r="A37" s="11">
        <f t="shared" si="6"/>
        <v>31</v>
      </c>
      <c r="B37" s="23" t="s">
        <v>48</v>
      </c>
      <c r="C37" s="14" t="s">
        <v>40</v>
      </c>
      <c r="D37" s="15">
        <f>5*D36</f>
        <v>335</v>
      </c>
      <c r="E37" s="42"/>
      <c r="F37" s="51">
        <f t="shared" si="4"/>
        <v>0</v>
      </c>
      <c r="G37" s="54"/>
      <c r="H37" s="51">
        <f t="shared" si="7"/>
        <v>0</v>
      </c>
      <c r="I37" s="53">
        <f t="shared" si="5"/>
        <v>0</v>
      </c>
    </row>
    <row r="38" spans="1:9" ht="51" x14ac:dyDescent="0.25">
      <c r="A38" s="11">
        <f t="shared" si="6"/>
        <v>32</v>
      </c>
      <c r="B38" s="25" t="s">
        <v>49</v>
      </c>
      <c r="C38" s="14" t="s">
        <v>50</v>
      </c>
      <c r="D38" s="15">
        <v>24</v>
      </c>
      <c r="E38" s="41"/>
      <c r="F38" s="51">
        <f t="shared" si="4"/>
        <v>0</v>
      </c>
      <c r="G38" s="52"/>
      <c r="H38" s="51">
        <f t="shared" si="7"/>
        <v>0</v>
      </c>
      <c r="I38" s="53">
        <f t="shared" si="5"/>
        <v>0</v>
      </c>
    </row>
    <row r="39" spans="1:9" ht="25.5" x14ac:dyDescent="0.25">
      <c r="A39" s="11">
        <f t="shared" si="6"/>
        <v>33</v>
      </c>
      <c r="B39" s="23" t="s">
        <v>51</v>
      </c>
      <c r="C39" s="14" t="s">
        <v>40</v>
      </c>
      <c r="D39" s="15">
        <f>ROUNDUP(0.333*D38,0)</f>
        <v>8</v>
      </c>
      <c r="E39" s="52"/>
      <c r="F39" s="51">
        <f t="shared" si="4"/>
        <v>0</v>
      </c>
      <c r="G39" s="56"/>
      <c r="H39" s="51">
        <f t="shared" si="7"/>
        <v>0</v>
      </c>
      <c r="I39" s="53">
        <f t="shared" si="5"/>
        <v>0</v>
      </c>
    </row>
    <row r="40" spans="1:9" ht="25.5" x14ac:dyDescent="0.25">
      <c r="A40" s="11">
        <f t="shared" si="6"/>
        <v>34</v>
      </c>
      <c r="B40" s="23" t="s">
        <v>52</v>
      </c>
      <c r="C40" s="14" t="s">
        <v>10</v>
      </c>
      <c r="D40" s="15">
        <v>1</v>
      </c>
      <c r="E40" s="52"/>
      <c r="F40" s="51">
        <f t="shared" si="4"/>
        <v>0</v>
      </c>
      <c r="G40" s="56"/>
      <c r="H40" s="51">
        <f t="shared" si="7"/>
        <v>0</v>
      </c>
      <c r="I40" s="53">
        <f t="shared" si="5"/>
        <v>0</v>
      </c>
    </row>
    <row r="41" spans="1:9" ht="38.25" x14ac:dyDescent="0.25">
      <c r="A41" s="11">
        <f t="shared" si="6"/>
        <v>35</v>
      </c>
      <c r="B41" s="25" t="s">
        <v>53</v>
      </c>
      <c r="C41" s="14" t="s">
        <v>12</v>
      </c>
      <c r="D41" s="15">
        <v>7</v>
      </c>
      <c r="E41" s="41"/>
      <c r="F41" s="51">
        <f t="shared" si="4"/>
        <v>0</v>
      </c>
      <c r="G41" s="52"/>
      <c r="H41" s="51">
        <f t="shared" si="7"/>
        <v>0</v>
      </c>
      <c r="I41" s="53">
        <f t="shared" si="5"/>
        <v>0</v>
      </c>
    </row>
    <row r="42" spans="1:9" x14ac:dyDescent="0.25">
      <c r="A42" s="11">
        <f t="shared" si="6"/>
        <v>36</v>
      </c>
      <c r="B42" s="17" t="s">
        <v>54</v>
      </c>
      <c r="C42" s="14" t="s">
        <v>15</v>
      </c>
      <c r="D42" s="26">
        <f>ROUNDUP(0.0597*D41,2)</f>
        <v>0.42</v>
      </c>
      <c r="E42" s="42"/>
      <c r="F42" s="51">
        <f t="shared" si="4"/>
        <v>0</v>
      </c>
      <c r="G42" s="54"/>
      <c r="H42" s="51">
        <f t="shared" si="7"/>
        <v>0</v>
      </c>
      <c r="I42" s="53">
        <f t="shared" si="5"/>
        <v>0</v>
      </c>
    </row>
    <row r="43" spans="1:9" ht="25.5" x14ac:dyDescent="0.25">
      <c r="A43" s="11">
        <f t="shared" si="6"/>
        <v>37</v>
      </c>
      <c r="B43" s="13" t="s">
        <v>55</v>
      </c>
      <c r="C43" s="9" t="s">
        <v>10</v>
      </c>
      <c r="D43" s="9">
        <v>3</v>
      </c>
      <c r="E43" s="39"/>
      <c r="F43" s="51">
        <f t="shared" si="4"/>
        <v>0</v>
      </c>
      <c r="G43" s="38"/>
      <c r="H43" s="51">
        <f t="shared" si="7"/>
        <v>0</v>
      </c>
      <c r="I43" s="53">
        <f t="shared" si="5"/>
        <v>0</v>
      </c>
    </row>
    <row r="44" spans="1:9" ht="51" x14ac:dyDescent="0.25">
      <c r="A44" s="11">
        <f t="shared" si="6"/>
        <v>38</v>
      </c>
      <c r="B44" s="8" t="s">
        <v>56</v>
      </c>
      <c r="C44" s="9" t="s">
        <v>19</v>
      </c>
      <c r="D44" s="9">
        <f>ROUNDUP((D48+D49+D50)/1.06,4)</f>
        <v>1.1486000000000001</v>
      </c>
      <c r="E44" s="38"/>
      <c r="F44" s="51">
        <f t="shared" si="4"/>
        <v>0</v>
      </c>
      <c r="G44" s="39"/>
      <c r="H44" s="51">
        <f t="shared" si="7"/>
        <v>0</v>
      </c>
      <c r="I44" s="53">
        <f t="shared" si="5"/>
        <v>0</v>
      </c>
    </row>
    <row r="45" spans="1:9" ht="25.5" x14ac:dyDescent="0.25">
      <c r="A45" s="11">
        <f t="shared" si="6"/>
        <v>39</v>
      </c>
      <c r="B45" s="17" t="s">
        <v>33</v>
      </c>
      <c r="C45" s="18" t="s">
        <v>19</v>
      </c>
      <c r="D45" s="20">
        <f>ROUND(0.0215*D44,3)</f>
        <v>2.5000000000000001E-2</v>
      </c>
      <c r="E45" s="51"/>
      <c r="F45" s="51">
        <f t="shared" si="4"/>
        <v>0</v>
      </c>
      <c r="G45" s="57">
        <f>G24</f>
        <v>0</v>
      </c>
      <c r="H45" s="51">
        <f t="shared" si="7"/>
        <v>0</v>
      </c>
      <c r="I45" s="53">
        <f t="shared" si="5"/>
        <v>0</v>
      </c>
    </row>
    <row r="46" spans="1:9" ht="25.5" x14ac:dyDescent="0.25">
      <c r="A46" s="11">
        <f t="shared" si="6"/>
        <v>40</v>
      </c>
      <c r="B46" s="13" t="s">
        <v>57</v>
      </c>
      <c r="C46" s="9" t="s">
        <v>10</v>
      </c>
      <c r="D46" s="9">
        <v>5</v>
      </c>
      <c r="E46" s="39"/>
      <c r="F46" s="51">
        <f t="shared" si="4"/>
        <v>0</v>
      </c>
      <c r="G46" s="57">
        <f>G25</f>
        <v>0</v>
      </c>
      <c r="H46" s="51">
        <f t="shared" si="7"/>
        <v>0</v>
      </c>
      <c r="I46" s="53">
        <f t="shared" si="5"/>
        <v>0</v>
      </c>
    </row>
    <row r="47" spans="1:9" ht="38.25" x14ac:dyDescent="0.25">
      <c r="A47" s="11">
        <f t="shared" si="6"/>
        <v>41</v>
      </c>
      <c r="B47" s="13" t="s">
        <v>35</v>
      </c>
      <c r="C47" s="9" t="s">
        <v>10</v>
      </c>
      <c r="D47" s="9">
        <v>3</v>
      </c>
      <c r="E47" s="39"/>
      <c r="F47" s="51">
        <f t="shared" si="4"/>
        <v>0</v>
      </c>
      <c r="G47" s="57">
        <f>G26</f>
        <v>0</v>
      </c>
      <c r="H47" s="51">
        <f t="shared" si="7"/>
        <v>0</v>
      </c>
      <c r="I47" s="53">
        <f t="shared" si="5"/>
        <v>0</v>
      </c>
    </row>
    <row r="48" spans="1:9" x14ac:dyDescent="0.25">
      <c r="A48" s="11">
        <f t="shared" si="6"/>
        <v>42</v>
      </c>
      <c r="B48" s="13" t="s">
        <v>58</v>
      </c>
      <c r="C48" s="9" t="s">
        <v>19</v>
      </c>
      <c r="D48" s="27">
        <f>ROUNDUP(1.06*100*0.0045,4)</f>
        <v>0.47699999999999998</v>
      </c>
      <c r="E48" s="39"/>
      <c r="F48" s="51">
        <f t="shared" si="4"/>
        <v>0</v>
      </c>
      <c r="G48" s="38"/>
      <c r="H48" s="51">
        <f t="shared" si="7"/>
        <v>0</v>
      </c>
      <c r="I48" s="53">
        <f t="shared" si="5"/>
        <v>0</v>
      </c>
    </row>
    <row r="49" spans="1:9" x14ac:dyDescent="0.25">
      <c r="A49" s="11">
        <f t="shared" si="6"/>
        <v>43</v>
      </c>
      <c r="B49" s="13" t="s">
        <v>59</v>
      </c>
      <c r="C49" s="9" t="s">
        <v>19</v>
      </c>
      <c r="D49" s="9">
        <f>ROUNDUP(1.06*100*0.00688,4)</f>
        <v>0.72929999999999995</v>
      </c>
      <c r="E49" s="39"/>
      <c r="F49" s="51">
        <f t="shared" si="4"/>
        <v>0</v>
      </c>
      <c r="G49" s="38"/>
      <c r="H49" s="51">
        <f t="shared" si="7"/>
        <v>0</v>
      </c>
      <c r="I49" s="53">
        <f t="shared" si="5"/>
        <v>0</v>
      </c>
    </row>
    <row r="50" spans="1:9" x14ac:dyDescent="0.25">
      <c r="A50" s="11">
        <f t="shared" si="6"/>
        <v>44</v>
      </c>
      <c r="B50" s="17" t="s">
        <v>60</v>
      </c>
      <c r="C50" s="18" t="s">
        <v>19</v>
      </c>
      <c r="D50" s="18">
        <f>ROUNDUP(1.06*17*0.00062,4)</f>
        <v>1.12E-2</v>
      </c>
      <c r="E50" s="58"/>
      <c r="F50" s="51">
        <f t="shared" si="4"/>
        <v>0</v>
      </c>
      <c r="G50" s="59">
        <f>G32</f>
        <v>0</v>
      </c>
      <c r="H50" s="51">
        <f t="shared" si="7"/>
        <v>0</v>
      </c>
      <c r="I50" s="53">
        <f t="shared" si="5"/>
        <v>0</v>
      </c>
    </row>
    <row r="51" spans="1:9" ht="25.5" x14ac:dyDescent="0.25">
      <c r="A51" s="11">
        <f t="shared" si="6"/>
        <v>45</v>
      </c>
      <c r="B51" s="13" t="s">
        <v>61</v>
      </c>
      <c r="C51" s="9" t="s">
        <v>10</v>
      </c>
      <c r="D51" s="9">
        <v>20</v>
      </c>
      <c r="E51" s="39"/>
      <c r="F51" s="51">
        <f t="shared" si="4"/>
        <v>0</v>
      </c>
      <c r="G51" s="38"/>
      <c r="H51" s="51">
        <f t="shared" si="7"/>
        <v>0</v>
      </c>
      <c r="I51" s="53">
        <f t="shared" si="5"/>
        <v>0</v>
      </c>
    </row>
    <row r="52" spans="1:9" ht="38.25" x14ac:dyDescent="0.25">
      <c r="A52" s="11">
        <f t="shared" si="6"/>
        <v>46</v>
      </c>
      <c r="B52" s="8" t="s">
        <v>62</v>
      </c>
      <c r="C52" s="9" t="s">
        <v>19</v>
      </c>
      <c r="D52" s="9">
        <f>D44</f>
        <v>1.1486000000000001</v>
      </c>
      <c r="E52" s="38"/>
      <c r="F52" s="51">
        <f t="shared" si="4"/>
        <v>0</v>
      </c>
      <c r="G52" s="39"/>
      <c r="H52" s="51">
        <f t="shared" si="7"/>
        <v>0</v>
      </c>
      <c r="I52" s="53">
        <f t="shared" si="5"/>
        <v>0</v>
      </c>
    </row>
    <row r="53" spans="1:9" ht="25.5" x14ac:dyDescent="0.25">
      <c r="A53" s="11">
        <f t="shared" si="6"/>
        <v>47</v>
      </c>
      <c r="B53" s="17" t="s">
        <v>33</v>
      </c>
      <c r="C53" s="9" t="s">
        <v>19</v>
      </c>
      <c r="D53" s="9">
        <f>ROUND(0.001325*D52,5)</f>
        <v>1.5200000000000001E-3</v>
      </c>
      <c r="E53" s="39"/>
      <c r="F53" s="51">
        <f t="shared" si="4"/>
        <v>0</v>
      </c>
      <c r="G53" s="60">
        <f>G45</f>
        <v>0</v>
      </c>
      <c r="H53" s="51">
        <f t="shared" si="7"/>
        <v>0</v>
      </c>
      <c r="I53" s="53">
        <f t="shared" si="5"/>
        <v>0</v>
      </c>
    </row>
    <row r="54" spans="1:9" ht="25.5" x14ac:dyDescent="0.25">
      <c r="A54" s="11">
        <f t="shared" si="6"/>
        <v>48</v>
      </c>
      <c r="B54" s="8" t="s">
        <v>63</v>
      </c>
      <c r="C54" s="9" t="s">
        <v>17</v>
      </c>
      <c r="D54" s="9">
        <v>50</v>
      </c>
      <c r="E54" s="41"/>
      <c r="F54" s="51">
        <f t="shared" si="4"/>
        <v>0</v>
      </c>
      <c r="G54" s="42"/>
      <c r="H54" s="51">
        <f t="shared" si="7"/>
        <v>0</v>
      </c>
      <c r="I54" s="53">
        <f t="shared" si="5"/>
        <v>0</v>
      </c>
    </row>
    <row r="55" spans="1:9" ht="38.25" x14ac:dyDescent="0.25">
      <c r="A55" s="11">
        <f t="shared" si="6"/>
        <v>49</v>
      </c>
      <c r="B55" s="28" t="s">
        <v>64</v>
      </c>
      <c r="C55" s="9" t="s">
        <v>17</v>
      </c>
      <c r="D55" s="9">
        <f>1.15*D54</f>
        <v>57.499999999999993</v>
      </c>
      <c r="E55" s="52"/>
      <c r="F55" s="51">
        <f t="shared" si="4"/>
        <v>0</v>
      </c>
      <c r="G55" s="61"/>
      <c r="H55" s="51">
        <f t="shared" si="7"/>
        <v>0</v>
      </c>
      <c r="I55" s="53">
        <f t="shared" si="5"/>
        <v>0</v>
      </c>
    </row>
    <row r="56" spans="1:9" ht="25.5" x14ac:dyDescent="0.25">
      <c r="A56" s="11">
        <f t="shared" si="6"/>
        <v>50</v>
      </c>
      <c r="B56" s="28" t="s">
        <v>65</v>
      </c>
      <c r="C56" s="9" t="s">
        <v>10</v>
      </c>
      <c r="D56" s="9">
        <f>13*D54</f>
        <v>650</v>
      </c>
      <c r="E56" s="52"/>
      <c r="F56" s="51">
        <f t="shared" si="4"/>
        <v>0</v>
      </c>
      <c r="G56" s="55"/>
      <c r="H56" s="51">
        <f t="shared" si="7"/>
        <v>0</v>
      </c>
      <c r="I56" s="53">
        <f t="shared" si="5"/>
        <v>0</v>
      </c>
    </row>
    <row r="57" spans="1:9" ht="25.5" x14ac:dyDescent="0.25">
      <c r="A57" s="11">
        <f t="shared" si="6"/>
        <v>51</v>
      </c>
      <c r="B57" s="10" t="s">
        <v>66</v>
      </c>
      <c r="C57" s="9" t="s">
        <v>17</v>
      </c>
      <c r="D57" s="9">
        <v>35</v>
      </c>
      <c r="E57" s="41"/>
      <c r="F57" s="51">
        <f t="shared" si="4"/>
        <v>0</v>
      </c>
      <c r="G57" s="42"/>
      <c r="H57" s="51">
        <f t="shared" si="7"/>
        <v>0</v>
      </c>
      <c r="I57" s="53">
        <f t="shared" si="5"/>
        <v>0</v>
      </c>
    </row>
    <row r="58" spans="1:9" ht="38.25" x14ac:dyDescent="0.25">
      <c r="A58" s="11">
        <f t="shared" si="6"/>
        <v>52</v>
      </c>
      <c r="B58" s="28" t="s">
        <v>64</v>
      </c>
      <c r="C58" s="9" t="s">
        <v>17</v>
      </c>
      <c r="D58" s="9">
        <f>1.15*D57</f>
        <v>40.25</v>
      </c>
      <c r="E58" s="52"/>
      <c r="F58" s="51">
        <f t="shared" si="4"/>
        <v>0</v>
      </c>
      <c r="G58" s="61">
        <f>G55</f>
        <v>0</v>
      </c>
      <c r="H58" s="51">
        <f t="shared" si="7"/>
        <v>0</v>
      </c>
      <c r="I58" s="53">
        <f t="shared" si="5"/>
        <v>0</v>
      </c>
    </row>
    <row r="59" spans="1:9" ht="25.5" x14ac:dyDescent="0.25">
      <c r="A59" s="11">
        <f t="shared" si="6"/>
        <v>53</v>
      </c>
      <c r="B59" s="28" t="s">
        <v>65</v>
      </c>
      <c r="C59" s="9" t="s">
        <v>10</v>
      </c>
      <c r="D59" s="9">
        <f>13*D57</f>
        <v>455</v>
      </c>
      <c r="E59" s="52"/>
      <c r="F59" s="51">
        <f t="shared" si="4"/>
        <v>0</v>
      </c>
      <c r="G59" s="61">
        <f>G56</f>
        <v>0</v>
      </c>
      <c r="H59" s="51">
        <f t="shared" si="7"/>
        <v>0</v>
      </c>
      <c r="I59" s="53">
        <f t="shared" si="5"/>
        <v>0</v>
      </c>
    </row>
    <row r="60" spans="1:9" ht="25.5" x14ac:dyDescent="0.25">
      <c r="A60" s="11">
        <f t="shared" si="6"/>
        <v>54</v>
      </c>
      <c r="B60" s="8" t="s">
        <v>67</v>
      </c>
      <c r="C60" s="9" t="s">
        <v>17</v>
      </c>
      <c r="D60" s="9">
        <v>27</v>
      </c>
      <c r="E60" s="38"/>
      <c r="F60" s="51">
        <f t="shared" si="4"/>
        <v>0</v>
      </c>
      <c r="G60" s="39"/>
      <c r="H60" s="51">
        <f t="shared" si="7"/>
        <v>0</v>
      </c>
      <c r="I60" s="53">
        <f t="shared" si="5"/>
        <v>0</v>
      </c>
    </row>
    <row r="61" spans="1:9" ht="51" x14ac:dyDescent="0.25">
      <c r="A61" s="11">
        <f t="shared" si="6"/>
        <v>55</v>
      </c>
      <c r="B61" s="13" t="s">
        <v>68</v>
      </c>
      <c r="C61" s="9" t="s">
        <v>40</v>
      </c>
      <c r="D61" s="29">
        <f>ROUNDUP(0.1555*D60,2)</f>
        <v>4.2</v>
      </c>
      <c r="E61" s="39"/>
      <c r="F61" s="51">
        <f t="shared" si="4"/>
        <v>0</v>
      </c>
      <c r="G61" s="39"/>
      <c r="H61" s="51">
        <f t="shared" si="7"/>
        <v>0</v>
      </c>
      <c r="I61" s="53">
        <f t="shared" si="5"/>
        <v>0</v>
      </c>
    </row>
    <row r="62" spans="1:9" ht="25.5" x14ac:dyDescent="0.25">
      <c r="A62" s="11">
        <f t="shared" si="6"/>
        <v>56</v>
      </c>
      <c r="B62" s="8" t="s">
        <v>69</v>
      </c>
      <c r="C62" s="9" t="s">
        <v>17</v>
      </c>
      <c r="D62" s="9">
        <f>D60</f>
        <v>27</v>
      </c>
      <c r="E62" s="38"/>
      <c r="F62" s="51">
        <f t="shared" si="4"/>
        <v>0</v>
      </c>
      <c r="G62" s="39"/>
      <c r="H62" s="51">
        <f t="shared" si="7"/>
        <v>0</v>
      </c>
      <c r="I62" s="53">
        <f t="shared" si="5"/>
        <v>0</v>
      </c>
    </row>
    <row r="63" spans="1:9" ht="51" x14ac:dyDescent="0.25">
      <c r="A63" s="11">
        <f t="shared" si="6"/>
        <v>57</v>
      </c>
      <c r="B63" s="13" t="s">
        <v>70</v>
      </c>
      <c r="C63" s="9" t="s">
        <v>40</v>
      </c>
      <c r="D63" s="9">
        <f>ROUNDUP(0.3107*D62,2)</f>
        <v>8.39</v>
      </c>
      <c r="E63" s="39"/>
      <c r="F63" s="51">
        <f t="shared" si="4"/>
        <v>0</v>
      </c>
      <c r="G63" s="39"/>
      <c r="H63" s="51">
        <f t="shared" si="7"/>
        <v>0</v>
      </c>
      <c r="I63" s="53">
        <f t="shared" si="5"/>
        <v>0</v>
      </c>
    </row>
    <row r="64" spans="1:9" x14ac:dyDescent="0.25">
      <c r="A64" s="2"/>
      <c r="B64" s="4" t="s">
        <v>21</v>
      </c>
      <c r="C64" s="5"/>
      <c r="D64" s="6"/>
      <c r="E64" s="62"/>
      <c r="F64" s="44">
        <f>SUM(F14:F63)</f>
        <v>0</v>
      </c>
      <c r="G64" s="35"/>
      <c r="H64" s="44">
        <f>SUM(H14:H63)</f>
        <v>0</v>
      </c>
      <c r="I64" s="46">
        <f>F64+H64</f>
        <v>0</v>
      </c>
    </row>
    <row r="65" spans="1:9" x14ac:dyDescent="0.25">
      <c r="A65" s="3"/>
      <c r="B65" s="4" t="s">
        <v>71</v>
      </c>
      <c r="C65" s="5"/>
      <c r="D65" s="6"/>
      <c r="E65" s="62"/>
      <c r="F65" s="35"/>
      <c r="G65" s="36"/>
      <c r="H65" s="37"/>
      <c r="I65" s="34"/>
    </row>
    <row r="66" spans="1:9" x14ac:dyDescent="0.25">
      <c r="A66" s="30"/>
      <c r="B66" s="31"/>
      <c r="C66" s="2"/>
      <c r="D66" s="32"/>
      <c r="E66" s="63"/>
      <c r="F66" s="63"/>
      <c r="G66" s="63"/>
      <c r="H66" s="63"/>
      <c r="I66" s="64"/>
    </row>
    <row r="67" spans="1:9" x14ac:dyDescent="0.25">
      <c r="A67" s="30">
        <v>58</v>
      </c>
      <c r="B67" s="33" t="s">
        <v>72</v>
      </c>
      <c r="C67" s="2" t="s">
        <v>73</v>
      </c>
      <c r="D67" s="32">
        <v>1</v>
      </c>
      <c r="E67" s="65"/>
      <c r="F67" s="63">
        <f>ROUND(D67*E67,2)</f>
        <v>0</v>
      </c>
      <c r="G67" s="63"/>
      <c r="H67" s="63">
        <f>ROUND(D67*G67,2)</f>
        <v>0</v>
      </c>
      <c r="I67" s="64">
        <f>F67+H67</f>
        <v>0</v>
      </c>
    </row>
    <row r="68" spans="1:9" ht="38.25" x14ac:dyDescent="0.25">
      <c r="A68" s="30">
        <f>A67+1</f>
        <v>59</v>
      </c>
      <c r="B68" s="31" t="s">
        <v>74</v>
      </c>
      <c r="C68" s="2" t="s">
        <v>75</v>
      </c>
      <c r="D68" s="32">
        <f>D8*1.6+0.1</f>
        <v>72.099999999999994</v>
      </c>
      <c r="E68" s="65"/>
      <c r="F68" s="63">
        <f>ROUND(D68*E68,2)</f>
        <v>0</v>
      </c>
      <c r="G68" s="63"/>
      <c r="H68" s="63">
        <f>ROUND(D68*G68,2)</f>
        <v>0</v>
      </c>
      <c r="I68" s="64">
        <f>F68+H68</f>
        <v>0</v>
      </c>
    </row>
    <row r="69" spans="1:9" ht="76.5" x14ac:dyDescent="0.25">
      <c r="A69" s="30">
        <f>A68+1</f>
        <v>60</v>
      </c>
      <c r="B69" s="33" t="s">
        <v>76</v>
      </c>
      <c r="C69" s="2" t="s">
        <v>19</v>
      </c>
      <c r="D69" s="32">
        <f>D68</f>
        <v>72.099999999999994</v>
      </c>
      <c r="E69" s="65"/>
      <c r="F69" s="63">
        <f>ROUND(D69*E69,2)</f>
        <v>0</v>
      </c>
      <c r="G69" s="63"/>
      <c r="H69" s="63">
        <f>ROUND(D69*G69,2)</f>
        <v>0</v>
      </c>
      <c r="I69" s="64">
        <f>F69+H69</f>
        <v>0</v>
      </c>
    </row>
  </sheetData>
  <protectedRanges>
    <protectedRange sqref="C32 C19" name="Диапазон1_5_1_37"/>
    <protectedRange sqref="D32 D19" name="Диапазон1_2_1_2_1_41"/>
    <protectedRange sqref="C33:C34" name="Диапазон1_5_1_41"/>
    <protectedRange sqref="D33:D34" name="Диапазон1_2_1_2_1_45"/>
    <protectedRange sqref="C31 C42 C15 C17" name="Диапазон1_5_1_23_2"/>
    <protectedRange sqref="D31 D15 D17" name="Диапазон1_2_1_2_1_27_2"/>
    <protectedRange sqref="C37" name="Диапазон1_5_1_23_2_1"/>
    <protectedRange sqref="D37" name="Диапазон1_2_1_2_1_27_2_1"/>
    <protectedRange sqref="C38 C41" name="Диапазон1_5_1_5_1"/>
    <protectedRange sqref="D38 D41" name="Диапазон1_2_1_2_1_10_1"/>
    <protectedRange sqref="C39:C40" name="Диапазон1_5_1_23_3"/>
    <protectedRange sqref="D39:D40" name="Диапазон1_2_1_2_1_27_3"/>
  </protectedRanges>
  <conditionalFormatting sqref="E5:E8 E10">
    <cfRule type="cellIs" dxfId="39" priority="40" stopIfTrue="1" operator="lessThanOrEqual">
      <formula>0</formula>
    </cfRule>
  </conditionalFormatting>
  <conditionalFormatting sqref="E44 E52">
    <cfRule type="cellIs" dxfId="38" priority="39" stopIfTrue="1" operator="lessThanOrEqual">
      <formula>0</formula>
    </cfRule>
  </conditionalFormatting>
  <conditionalFormatting sqref="E60">
    <cfRule type="cellIs" dxfId="37" priority="37" stopIfTrue="1" operator="lessThanOrEqual">
      <formula>0</formula>
    </cfRule>
  </conditionalFormatting>
  <conditionalFormatting sqref="G53 G46:G51">
    <cfRule type="cellIs" dxfId="36" priority="38" stopIfTrue="1" operator="lessThanOrEqual">
      <formula>0</formula>
    </cfRule>
  </conditionalFormatting>
  <conditionalFormatting sqref="E62">
    <cfRule type="cellIs" dxfId="35" priority="36" stopIfTrue="1" operator="lessThanOrEqual">
      <formula>0</formula>
    </cfRule>
  </conditionalFormatting>
  <conditionalFormatting sqref="G56">
    <cfRule type="cellIs" dxfId="34" priority="35" stopIfTrue="1" operator="lessThanOrEqual">
      <formula>0</formula>
    </cfRule>
  </conditionalFormatting>
  <conditionalFormatting sqref="E35:E36">
    <cfRule type="cellIs" dxfId="33" priority="30" stopIfTrue="1" operator="lessThanOrEqual">
      <formula>0</formula>
    </cfRule>
  </conditionalFormatting>
  <conditionalFormatting sqref="G39:G40">
    <cfRule type="cellIs" dxfId="32" priority="29" stopIfTrue="1" operator="lessThanOrEqual">
      <formula>0</formula>
    </cfRule>
  </conditionalFormatting>
  <conditionalFormatting sqref="E27 E35:E36 E38">
    <cfRule type="cellIs" dxfId="31" priority="27" stopIfTrue="1" operator="lessThanOrEqual">
      <formula>0</formula>
    </cfRule>
  </conditionalFormatting>
  <conditionalFormatting sqref="E9">
    <cfRule type="cellIs" dxfId="30" priority="34" stopIfTrue="1" operator="lessThanOrEqual">
      <formula>0</formula>
    </cfRule>
  </conditionalFormatting>
  <conditionalFormatting sqref="G30">
    <cfRule type="cellIs" dxfId="29" priority="33" stopIfTrue="1" operator="lessThanOrEqual">
      <formula>0</formula>
    </cfRule>
  </conditionalFormatting>
  <conditionalFormatting sqref="E38">
    <cfRule type="cellIs" dxfId="28" priority="28" stopIfTrue="1" operator="lessThanOrEqual">
      <formula>0</formula>
    </cfRule>
  </conditionalFormatting>
  <conditionalFormatting sqref="E27">
    <cfRule type="cellIs" dxfId="27" priority="32" stopIfTrue="1" operator="lessThanOrEqual">
      <formula>0</formula>
    </cfRule>
  </conditionalFormatting>
  <conditionalFormatting sqref="G28:G29">
    <cfRule type="cellIs" dxfId="26" priority="31" stopIfTrue="1" operator="lessThanOrEqual">
      <formula>0</formula>
    </cfRule>
  </conditionalFormatting>
  <conditionalFormatting sqref="G19">
    <cfRule type="cellIs" dxfId="25" priority="17" stopIfTrue="1" operator="lessThanOrEqual">
      <formula>0</formula>
    </cfRule>
  </conditionalFormatting>
  <conditionalFormatting sqref="G15">
    <cfRule type="cellIs" dxfId="24" priority="23" stopIfTrue="1" operator="lessThanOrEqual">
      <formula>0</formula>
    </cfRule>
  </conditionalFormatting>
  <conditionalFormatting sqref="G28:G31 G37 G39:G40">
    <cfRule type="cellIs" dxfId="23" priority="26" stopIfTrue="1" operator="lessThanOrEqual">
      <formula>0</formula>
    </cfRule>
  </conditionalFormatting>
  <conditionalFormatting sqref="E14">
    <cfRule type="cellIs" dxfId="22" priority="24" stopIfTrue="1" operator="lessThanOrEqual">
      <formula>0</formula>
    </cfRule>
  </conditionalFormatting>
  <conditionalFormatting sqref="E14">
    <cfRule type="cellIs" dxfId="21" priority="25" stopIfTrue="1" operator="lessThanOrEqual">
      <formula>0</formula>
    </cfRule>
  </conditionalFormatting>
  <conditionalFormatting sqref="E16">
    <cfRule type="cellIs" dxfId="20" priority="21" stopIfTrue="1" operator="lessThanOrEqual">
      <formula>0</formula>
    </cfRule>
  </conditionalFormatting>
  <conditionalFormatting sqref="E16">
    <cfRule type="cellIs" dxfId="19" priority="22" stopIfTrue="1" operator="lessThanOrEqual">
      <formula>0</formula>
    </cfRule>
  </conditionalFormatting>
  <conditionalFormatting sqref="G17">
    <cfRule type="cellIs" dxfId="18" priority="20" stopIfTrue="1" operator="lessThanOrEqual">
      <formula>0</formula>
    </cfRule>
  </conditionalFormatting>
  <conditionalFormatting sqref="E18">
    <cfRule type="cellIs" dxfId="17" priority="18" stopIfTrue="1" operator="lessThanOrEqual">
      <formula>0</formula>
    </cfRule>
  </conditionalFormatting>
  <conditionalFormatting sqref="E18">
    <cfRule type="cellIs" dxfId="16" priority="19" stopIfTrue="1" operator="lessThanOrEqual">
      <formula>0</formula>
    </cfRule>
  </conditionalFormatting>
  <conditionalFormatting sqref="E20">
    <cfRule type="cellIs" dxfId="15" priority="16" stopIfTrue="1" operator="lessThanOrEqual">
      <formula>0</formula>
    </cfRule>
  </conditionalFormatting>
  <conditionalFormatting sqref="G21:G22">
    <cfRule type="cellIs" dxfId="14" priority="15" stopIfTrue="1" operator="lessThanOrEqual">
      <formula>0</formula>
    </cfRule>
  </conditionalFormatting>
  <conditionalFormatting sqref="G23">
    <cfRule type="cellIs" dxfId="13" priority="12" stopIfTrue="1" operator="lessThanOrEqual">
      <formula>0</formula>
    </cfRule>
  </conditionalFormatting>
  <conditionalFormatting sqref="G24:G26">
    <cfRule type="cellIs" dxfId="12" priority="13" stopIfTrue="1" operator="lessThanOrEqual">
      <formula>0</formula>
    </cfRule>
  </conditionalFormatting>
  <conditionalFormatting sqref="E41">
    <cfRule type="cellIs" dxfId="11" priority="11" stopIfTrue="1" operator="lessThanOrEqual">
      <formula>0</formula>
    </cfRule>
  </conditionalFormatting>
  <conditionalFormatting sqref="G24:G26">
    <cfRule type="cellIs" dxfId="10" priority="14" stopIfTrue="1" operator="lessThanOrEqual">
      <formula>0</formula>
    </cfRule>
  </conditionalFormatting>
  <conditionalFormatting sqref="G42">
    <cfRule type="cellIs" dxfId="9" priority="9" stopIfTrue="1" operator="lessThanOrEqual">
      <formula>0</formula>
    </cfRule>
  </conditionalFormatting>
  <conditionalFormatting sqref="G43">
    <cfRule type="cellIs" dxfId="8" priority="8" stopIfTrue="1" operator="lessThanOrEqual">
      <formula>0</formula>
    </cfRule>
  </conditionalFormatting>
  <conditionalFormatting sqref="E41">
    <cfRule type="cellIs" dxfId="7" priority="10" stopIfTrue="1" operator="lessThanOrEqual">
      <formula>0</formula>
    </cfRule>
  </conditionalFormatting>
  <conditionalFormatting sqref="G59">
    <cfRule type="cellIs" dxfId="6" priority="5" stopIfTrue="1" operator="lessThanOrEqual">
      <formula>0</formula>
    </cfRule>
  </conditionalFormatting>
  <conditionalFormatting sqref="G45:G47">
    <cfRule type="cellIs" dxfId="5" priority="7" stopIfTrue="1" operator="lessThanOrEqual">
      <formula>0</formula>
    </cfRule>
  </conditionalFormatting>
  <conditionalFormatting sqref="G45:G47">
    <cfRule type="cellIs" dxfId="4" priority="6" stopIfTrue="1" operator="lessThanOrEqual">
      <formula>0</formula>
    </cfRule>
  </conditionalFormatting>
  <conditionalFormatting sqref="E67:E69">
    <cfRule type="cellIs" dxfId="3" priority="4" stopIfTrue="1" operator="lessThanOrEqual">
      <formula>0</formula>
    </cfRule>
  </conditionalFormatting>
  <conditionalFormatting sqref="G32:G34">
    <cfRule type="cellIs" dxfId="2" priority="3" stopIfTrue="1" operator="lessThanOrEqual">
      <formula>0</formula>
    </cfRule>
  </conditionalFormatting>
  <conditionalFormatting sqref="E5:E11 E14 E16 E18 E20 E27 E35:E36 E38 E41 E44 E52 E54 E57 E60 E62 E67:E69">
    <cfRule type="cellIs" dxfId="1" priority="2" stopIfTrue="1" operator="lessThanOrEqual">
      <formula>0</formula>
    </cfRule>
  </conditionalFormatting>
  <conditionalFormatting sqref="G15 G17 G19 G21:G26 G28:G34 G37 G39:G40 G42:G43 G53 G56 G59 G45:G51">
    <cfRule type="cellIs" dxfId="0" priority="1" stopIfTrue="1" operator="lessThanOr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2025-07-08T10:06:17Z</dcterms:modified>
</cp:coreProperties>
</file>