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КОШТОРИСИ ПО МІСТАХ\"/>
    </mc:Choice>
  </mc:AlternateContent>
  <bookViews>
    <workbookView xWindow="-120" yWindow="-120" windowWidth="29040" windowHeight="15840" tabRatio="827"/>
  </bookViews>
  <sheets>
    <sheet name="Table 1" sheetId="1" r:id="rId1"/>
  </sheets>
  <definedNames>
    <definedName name="_xlnm._FilterDatabase" localSheetId="0" hidden="1">'Table 1'!$B$1:$B$126</definedName>
  </definedNames>
  <calcPr calcId="191029"/>
</workbook>
</file>

<file path=xl/calcChain.xml><?xml version="1.0" encoding="utf-8"?>
<calcChain xmlns="http://schemas.openxmlformats.org/spreadsheetml/2006/main">
  <c r="F71" i="1" l="1"/>
  <c r="D64" i="1" l="1"/>
  <c r="D55" i="1"/>
  <c r="D21" i="1"/>
  <c r="D20" i="1"/>
  <c r="D15" i="1"/>
  <c r="D11" i="1"/>
  <c r="D10" i="1"/>
  <c r="D7" i="1"/>
  <c r="D53" i="1" l="1"/>
  <c r="D49" i="1" l="1"/>
  <c r="D47" i="1"/>
  <c r="D48" i="1" s="1"/>
  <c r="D52" i="1"/>
  <c r="F46" i="1"/>
  <c r="F50" i="1"/>
  <c r="F47" i="1" l="1"/>
  <c r="F6" i="1" l="1"/>
  <c r="F107" i="1"/>
  <c r="F108" i="1"/>
  <c r="D104" i="1"/>
  <c r="D100" i="1"/>
  <c r="F17" i="1"/>
  <c r="D18" i="1"/>
  <c r="F19" i="1"/>
  <c r="F15" i="1"/>
  <c r="D16" i="1"/>
  <c r="F79" i="1"/>
  <c r="F78" i="1"/>
  <c r="F76" i="1"/>
  <c r="F77" i="1"/>
  <c r="F80" i="1"/>
  <c r="F85" i="1"/>
  <c r="D81" i="1"/>
  <c r="F81" i="1" s="1"/>
  <c r="D73" i="1"/>
  <c r="F73" i="1" s="1"/>
  <c r="E88" i="1"/>
  <c r="F99" i="1"/>
  <c r="F98" i="1"/>
  <c r="F97" i="1"/>
  <c r="F96" i="1"/>
  <c r="D95" i="1"/>
  <c r="D94" i="1"/>
  <c r="F94" i="1" s="1"/>
  <c r="F93" i="1"/>
  <c r="F92" i="1"/>
  <c r="D91" i="1"/>
  <c r="D90" i="1"/>
  <c r="D89" i="1"/>
  <c r="F89" i="1" s="1"/>
  <c r="F86" i="1"/>
  <c r="F83" i="1"/>
  <c r="F82" i="1"/>
  <c r="F74" i="1"/>
  <c r="F70" i="1"/>
  <c r="F69" i="1"/>
  <c r="F72" i="1"/>
  <c r="F65" i="1"/>
  <c r="F67" i="1"/>
  <c r="F68" i="1"/>
  <c r="F63" i="1"/>
  <c r="F62" i="1"/>
  <c r="D61" i="1"/>
  <c r="D60" i="1"/>
  <c r="D58" i="1"/>
  <c r="D57" i="1"/>
  <c r="D66" i="1"/>
  <c r="F66" i="1" s="1"/>
  <c r="F64" i="1"/>
  <c r="D43" i="1"/>
  <c r="D42" i="1"/>
  <c r="F42" i="1" s="1"/>
  <c r="F45" i="1"/>
  <c r="D44" i="1"/>
  <c r="D41" i="1"/>
  <c r="F41" i="1" s="1"/>
  <c r="D29" i="1"/>
  <c r="D39" i="1"/>
  <c r="D31" i="1"/>
  <c r="D37" i="1"/>
  <c r="D38" i="1"/>
  <c r="D36" i="1"/>
  <c r="F36" i="1" s="1"/>
  <c r="D35" i="1"/>
  <c r="F29" i="1"/>
  <c r="D25" i="1"/>
  <c r="F88" i="1" l="1"/>
  <c r="F18" i="1"/>
  <c r="F16" i="1"/>
  <c r="D14" i="1"/>
  <c r="F21" i="1"/>
  <c r="F20" i="1"/>
  <c r="F91" i="1"/>
  <c r="F90" i="1"/>
  <c r="F95" i="1"/>
  <c r="F84" i="1"/>
  <c r="F75" i="1"/>
  <c r="F44" i="1"/>
  <c r="F43" i="1"/>
  <c r="F14" i="1" l="1"/>
  <c r="F7" i="1" l="1"/>
  <c r="F11" i="1" l="1"/>
  <c r="F120" i="1" l="1"/>
  <c r="F40" i="1"/>
  <c r="F119" i="1"/>
  <c r="F60" i="1" l="1"/>
  <c r="F30" i="1" l="1"/>
  <c r="F33" i="1"/>
  <c r="F39" i="1"/>
  <c r="F13" i="1"/>
  <c r="F37" i="1"/>
  <c r="F35" i="1"/>
  <c r="F109" i="1"/>
  <c r="F105" i="1"/>
  <c r="F5" i="1"/>
  <c r="F87" i="1"/>
  <c r="F38" i="1" l="1"/>
  <c r="F12" i="1"/>
  <c r="F34" i="1"/>
  <c r="F110" i="1"/>
  <c r="F111" i="1"/>
  <c r="F106" i="1"/>
  <c r="F100" i="1" l="1"/>
  <c r="F101" i="1"/>
  <c r="F102" i="1"/>
  <c r="F103" i="1"/>
  <c r="F104" i="1"/>
  <c r="F112" i="1"/>
  <c r="F113" i="1"/>
  <c r="F114" i="1"/>
  <c r="F115" i="1"/>
  <c r="F116" i="1"/>
  <c r="F117" i="1"/>
  <c r="F118" i="1"/>
  <c r="F121" i="1"/>
  <c r="F61" i="1"/>
  <c r="F58" i="1"/>
  <c r="F56" i="1"/>
  <c r="F54" i="1"/>
  <c r="F52" i="1"/>
  <c r="F53" i="1"/>
  <c r="F8" i="1"/>
  <c r="F10" i="1"/>
  <c r="F22" i="1"/>
  <c r="F23" i="1"/>
  <c r="F24" i="1"/>
  <c r="F25" i="1"/>
  <c r="F26" i="1"/>
  <c r="F27" i="1"/>
  <c r="F31" i="1"/>
  <c r="F32" i="1"/>
  <c r="F51" i="1"/>
  <c r="F9" i="1"/>
  <c r="F59" i="1" l="1"/>
  <c r="F57" i="1"/>
  <c r="F122" i="1" s="1"/>
</calcChain>
</file>

<file path=xl/sharedStrings.xml><?xml version="1.0" encoding="utf-8"?>
<sst xmlns="http://schemas.openxmlformats.org/spreadsheetml/2006/main" count="240" uniqueCount="126">
  <si>
    <t>Найменування робіт, матеріалів, витрат</t>
  </si>
  <si>
    <t>Од. вим.</t>
  </si>
  <si>
    <t>Кількість</t>
  </si>
  <si>
    <t>шт</t>
  </si>
  <si>
    <t>кг</t>
  </si>
  <si>
    <t>Ґрунтовка глибокопроникна Ceresit CT 17 10 л</t>
  </si>
  <si>
    <t>м2</t>
  </si>
  <si>
    <t>л</t>
  </si>
  <si>
    <t>Всього без ПДВ</t>
  </si>
  <si>
    <t>№ з/п</t>
  </si>
  <si>
    <t>м</t>
  </si>
  <si>
    <t>т</t>
  </si>
  <si>
    <t>Демонтажні роботи</t>
  </si>
  <si>
    <t>Монтажні роботи</t>
  </si>
  <si>
    <t>Встановлення дотягувачів дверних</t>
  </si>
  <si>
    <t>Дотягувачі дверні</t>
  </si>
  <si>
    <t xml:space="preserve">т </t>
  </si>
  <si>
    <t>Клей для плитки Ceresit CM-12 25 кг</t>
  </si>
  <si>
    <t>Фуга Ceresit CE 40 AQUASTATIC №10 (ширина шва 1-6мм) 2 кг сірий</t>
  </si>
  <si>
    <t>уп.</t>
  </si>
  <si>
    <t>шт.</t>
  </si>
  <si>
    <t>Система вирівнювання плитки TecnicBuild 1,5 мм 1000 шт./уп</t>
  </si>
  <si>
    <t xml:space="preserve">Фарбування стін </t>
  </si>
  <si>
    <t xml:space="preserve"> Малярна стрічка помаранчева, 38 мм * 25 м, HPX4400 100С</t>
  </si>
  <si>
    <t>Установка світильників</t>
  </si>
  <si>
    <t>Встановлення унітазу</t>
  </si>
  <si>
    <t>Кріплення для умивальника до стіни з ексцентриками і болтами 8x140 мм</t>
  </si>
  <si>
    <t>Установка змішувача на умивальник</t>
  </si>
  <si>
    <t xml:space="preserve">Герметик силіконовий для стиків та примикань CS25,  280 мл </t>
  </si>
  <si>
    <t>Встановлення умивальника+сифон+тумба</t>
  </si>
  <si>
    <t>Герметик силіконовий санітарний CS15, білий, 280 мл</t>
  </si>
  <si>
    <t xml:space="preserve">Піна монтажна під пістолет Whiteteq, 700 мл </t>
  </si>
  <si>
    <t>Анкер (рамний), PZ3, 10*152 мм</t>
  </si>
  <si>
    <t>Умивальник Cersanit President В60 з отвором</t>
  </si>
  <si>
    <t>П’єдестал Deco</t>
  </si>
  <si>
    <t>Змішувач для умивальника VENTA VC102MS</t>
  </si>
  <si>
    <t>Унітаз-компакт Idol підлоговий, горизонтальний з сидінням</t>
  </si>
  <si>
    <t>Гофра армована для унітаза ГА 55 М</t>
  </si>
  <si>
    <t xml:space="preserve">Сифон для умивальника </t>
  </si>
  <si>
    <t xml:space="preserve">Демонтаж ГКЛ перегородки </t>
  </si>
  <si>
    <t xml:space="preserve">Демонтаж світильників </t>
  </si>
  <si>
    <t xml:space="preserve">Демонтаж кабелів </t>
  </si>
  <si>
    <t xml:space="preserve">Труба 50х50х4 = 60 м </t>
  </si>
  <si>
    <t xml:space="preserve">Метал лист. Т. 3 мм 100х100 мм - 60 шт </t>
  </si>
  <si>
    <t xml:space="preserve">Арматура д. 14 - 1107 м </t>
  </si>
  <si>
    <t>Улаштування фальшстін з ЛГК</t>
  </si>
  <si>
    <t xml:space="preserve">Профіль UW 75 3 м </t>
  </si>
  <si>
    <t xml:space="preserve">Профіль СW 75 3 м </t>
  </si>
  <si>
    <t xml:space="preserve">ГКЛ 12,5 мм </t>
  </si>
  <si>
    <t>Дюбель 6х40</t>
  </si>
  <si>
    <t>Саморіз 3,5х9,5</t>
  </si>
  <si>
    <t xml:space="preserve">шт </t>
  </si>
  <si>
    <t xml:space="preserve">Брус 75х75 </t>
  </si>
  <si>
    <t xml:space="preserve">м </t>
  </si>
  <si>
    <t xml:space="preserve">Формування дверного перерізу в існуючий  перегородці з ГКЛ </t>
  </si>
  <si>
    <t xml:space="preserve">Улаштування перегородки з ГКЛ </t>
  </si>
  <si>
    <t xml:space="preserve">Профіль UD 27 3 м </t>
  </si>
  <si>
    <t xml:space="preserve">Профіль СD 60  3 м </t>
  </si>
  <si>
    <t xml:space="preserve">Кріплення П-образне </t>
  </si>
  <si>
    <t>Саморіз 3,5х25</t>
  </si>
  <si>
    <t xml:space="preserve">Шпаклівка Fugenfuller </t>
  </si>
  <si>
    <t>Улаштування покриттів з керамічних плиток на розчині із сухої клеючої суміші, кількість плиток в 1 м2 до 7 шт</t>
  </si>
  <si>
    <t xml:space="preserve">Плитка 60х60 </t>
  </si>
  <si>
    <t xml:space="preserve">Улаштування наливної підлоги </t>
  </si>
  <si>
    <t xml:space="preserve">Встановлення металопластикових дверей </t>
  </si>
  <si>
    <t>Металопластикові двері 1200х2100 графіт скло</t>
  </si>
  <si>
    <t>Металопластикові двері 800х2100 сендвич</t>
  </si>
  <si>
    <t>Фарба акрилова ізносостійка сіра 7040 (151,3 м2)</t>
  </si>
  <si>
    <t>Фарба акрилова ізносостійка червона    (63,13 м2)</t>
  </si>
  <si>
    <t>Виготовлення та монтаж металевих конструкцій (відбійники на стіну)</t>
  </si>
  <si>
    <t xml:space="preserve">Грунтування та фарбування металевих труб за 2 рази </t>
  </si>
  <si>
    <t xml:space="preserve">Грунт-емаль антикорозійна 3 в 1, напівматовий, графітовий,   ( 6,96 м2) </t>
  </si>
  <si>
    <t xml:space="preserve">Грунт-емаль антикорозійна 3 в 1, напівматовий, жовтий,               ( 3,46 м2) </t>
  </si>
  <si>
    <t>Встановлення ролети захисної (механічна)</t>
  </si>
  <si>
    <t>Ролета захисна (механічна) 1200х2100</t>
  </si>
  <si>
    <t xml:space="preserve">Труба ПП ф 25 мм </t>
  </si>
  <si>
    <t>Кут 90 Ф25 мм</t>
  </si>
  <si>
    <t xml:space="preserve">Трійник Ф25 мм </t>
  </si>
  <si>
    <t>Прокладання трубопроводів водопостачання з труб поліетиленових [поліпропіленових] напірних діаметром 25 мм</t>
  </si>
  <si>
    <t>Прокладання трубопроводів каналізації з труб поліетиленових  діаметром 50 мм</t>
  </si>
  <si>
    <t xml:space="preserve">Труба каналізаційна ф 50 мм </t>
  </si>
  <si>
    <t>Встановлення Sololift</t>
  </si>
  <si>
    <t>Встановлення бойлера</t>
  </si>
  <si>
    <t>Бойлер</t>
  </si>
  <si>
    <t xml:space="preserve">Монтаж лічильника </t>
  </si>
  <si>
    <t xml:space="preserve">Труба40х40х3 = 17 м </t>
  </si>
  <si>
    <t xml:space="preserve">Труба 20х40х3 = 41 м </t>
  </si>
  <si>
    <t xml:space="preserve">Метал лист. т. 3 мм 80х80 мм - 14 шт </t>
  </si>
  <si>
    <t>Фарбування в чорний колір стелі за 2 рази</t>
  </si>
  <si>
    <t>Прокладка кабелю</t>
  </si>
  <si>
    <t xml:space="preserve">Кабель ВВГ  нд 3*16 мід.  </t>
  </si>
  <si>
    <t xml:space="preserve">Кабель ВВГ  нд 3*1,5 </t>
  </si>
  <si>
    <t>Кабель ВВГ  нд 3*2,5</t>
  </si>
  <si>
    <t>Прокладання гофротруби</t>
  </si>
  <si>
    <t>Гофра Ф 20 мм</t>
  </si>
  <si>
    <t>Гофра Ф 40 мм</t>
  </si>
  <si>
    <t>Монтаж автоматів 1ф</t>
  </si>
  <si>
    <t xml:space="preserve">Автоматичний вимикач 1ф 16 А </t>
  </si>
  <si>
    <t xml:space="preserve">Монтаж диф.реле </t>
  </si>
  <si>
    <t xml:space="preserve">Диф.реле 100 А </t>
  </si>
  <si>
    <t>Монтаж щита</t>
  </si>
  <si>
    <t>Корпус металевий PRO-UEA ЩРн-24 ІР31</t>
  </si>
  <si>
    <t>Монтаж лічильника</t>
  </si>
  <si>
    <t>Лічильник НІК 2102-02 М1 220В 59600А 1ф однотарифний</t>
  </si>
  <si>
    <t>Монтаж вимикача</t>
  </si>
  <si>
    <t xml:space="preserve">Вимикач зовнішній 2 кл. Білий ІР22 </t>
  </si>
  <si>
    <t>Монтаж розеток</t>
  </si>
  <si>
    <t xml:space="preserve">Розетка 2 гнізда каучукова з захисною кришкою з з/к 16 А </t>
  </si>
  <si>
    <t xml:space="preserve">Розетка 4 гнізда каучукова з захисною кришкою з з/к 16 А </t>
  </si>
  <si>
    <t>Світильник 4W 4200K LED</t>
  </si>
  <si>
    <t>Плитка 60х60</t>
  </si>
  <si>
    <t>Облаштування плінтуса з керамічної плитки ( H=90 мм)</t>
  </si>
  <si>
    <t>Коліно 45 гр.</t>
  </si>
  <si>
    <t xml:space="preserve">Трійник Ф110 мм </t>
  </si>
  <si>
    <t xml:space="preserve">Анкер 10х100 </t>
  </si>
  <si>
    <t xml:space="preserve">Анкер 10*100 мм </t>
  </si>
  <si>
    <t>Лічильник холодної води Ecostar DN20 3/4" L130 E-C 4, 0</t>
  </si>
  <si>
    <r>
      <t xml:space="preserve">Кондиціонер канальний  18 КВт </t>
    </r>
    <r>
      <rPr>
        <sz val="10"/>
        <color rgb="FFFF0000"/>
        <rFont val="Times New Roman"/>
        <family val="1"/>
        <charset val="204"/>
      </rPr>
      <t>(матеріал Замовника)</t>
    </r>
  </si>
  <si>
    <r>
      <t xml:space="preserve">Sololift </t>
    </r>
    <r>
      <rPr>
        <sz val="10"/>
        <color rgb="FFFF0000"/>
        <rFont val="Calibri"/>
        <family val="2"/>
        <charset val="204"/>
        <scheme val="minor"/>
      </rPr>
      <t>(матеріал Замовника)</t>
    </r>
  </si>
  <si>
    <t>Фарба для підлоги епоксидна</t>
  </si>
  <si>
    <t>Фарба для стелі</t>
  </si>
  <si>
    <t>Монтаж кондиціонера ( з матеріалами)</t>
  </si>
  <si>
    <t xml:space="preserve">Виготовлення калитки з нержавіючої сталі </t>
  </si>
  <si>
    <t>Виготовлення та монтаж металевих конструкцій                            ( укріплення стіни)</t>
  </si>
  <si>
    <t>вартість</t>
  </si>
  <si>
    <t>Разом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</si>
</sst>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"/>
    <numFmt numFmtId="166" formatCode="0.000"/>
    <numFmt numFmtId="167" formatCode="0.0000"/>
  </numFmts>
  <fonts count="14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Helv"/>
    </font>
    <font>
      <sz val="10"/>
      <color rgb="FF333333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F0C8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99"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164" fontId="5" fillId="0" borderId="9" xfId="1" applyFont="1" applyBorder="1" applyAlignment="1">
      <alignment horizontal="center" vertical="center"/>
    </xf>
    <xf numFmtId="164" fontId="5" fillId="0" borderId="9" xfId="1" applyFont="1" applyBorder="1" applyAlignment="1">
      <alignment horizontal="center" vertical="center" wrapText="1"/>
    </xf>
    <xf numFmtId="164" fontId="5" fillId="0" borderId="12" xfId="1" applyFont="1" applyBorder="1" applyAlignment="1">
      <alignment horizontal="center" vertical="center"/>
    </xf>
    <xf numFmtId="164" fontId="5" fillId="2" borderId="13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top" wrapText="1"/>
    </xf>
    <xf numFmtId="164" fontId="5" fillId="2" borderId="0" xfId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top" wrapText="1"/>
    </xf>
    <xf numFmtId="164" fontId="8" fillId="2" borderId="13" xfId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3" fillId="2" borderId="13" xfId="1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center" wrapText="1"/>
    </xf>
    <xf numFmtId="164" fontId="3" fillId="2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center"/>
    </xf>
    <xf numFmtId="0" fontId="3" fillId="3" borderId="9" xfId="2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5" fillId="3" borderId="9" xfId="2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center" wrapText="1"/>
    </xf>
    <xf numFmtId="0" fontId="5" fillId="5" borderId="9" xfId="0" applyFont="1" applyFill="1" applyBorder="1" applyAlignment="1">
      <alignment vertical="top" wrapText="1"/>
    </xf>
    <xf numFmtId="0" fontId="4" fillId="4" borderId="0" xfId="0" applyFont="1" applyFill="1" applyAlignment="1">
      <alignment horizontal="left" vertical="top"/>
    </xf>
    <xf numFmtId="0" fontId="3" fillId="5" borderId="9" xfId="0" applyFont="1" applyFill="1" applyBorder="1" applyAlignment="1">
      <alignment horizontal="center" vertical="top" wrapText="1"/>
    </xf>
    <xf numFmtId="0" fontId="4" fillId="5" borderId="0" xfId="0" applyFont="1" applyFill="1" applyAlignment="1">
      <alignment horizontal="left" vertical="top"/>
    </xf>
    <xf numFmtId="0" fontId="5" fillId="5" borderId="0" xfId="0" applyFont="1" applyFill="1" applyAlignment="1">
      <alignment horizontal="left" vertical="top"/>
    </xf>
    <xf numFmtId="0" fontId="3" fillId="5" borderId="0" xfId="0" applyFont="1" applyFill="1" applyAlignment="1">
      <alignment horizontal="left" vertical="top"/>
    </xf>
    <xf numFmtId="0" fontId="6" fillId="5" borderId="9" xfId="0" applyFont="1" applyFill="1" applyBorder="1" applyAlignment="1">
      <alignment horizontal="center" vertical="top" wrapText="1"/>
    </xf>
    <xf numFmtId="0" fontId="3" fillId="3" borderId="9" xfId="2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5" borderId="0" xfId="0" applyFont="1" applyFill="1" applyAlignment="1">
      <alignment horizontal="left" vertical="center" wrapText="1"/>
    </xf>
    <xf numFmtId="0" fontId="3" fillId="5" borderId="9" xfId="0" applyFont="1" applyFill="1" applyBorder="1" applyAlignment="1">
      <alignment vertical="center" wrapText="1"/>
    </xf>
    <xf numFmtId="2" fontId="3" fillId="5" borderId="9" xfId="0" applyNumberFormat="1" applyFont="1" applyFill="1" applyBorder="1" applyAlignment="1">
      <alignment vertical="center" shrinkToFit="1"/>
    </xf>
    <xf numFmtId="0" fontId="5" fillId="5" borderId="1" xfId="0" applyFont="1" applyFill="1" applyBorder="1" applyAlignment="1">
      <alignment horizontal="left" vertical="top" wrapText="1"/>
    </xf>
    <xf numFmtId="0" fontId="5" fillId="5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left" vertical="top" wrapText="1"/>
    </xf>
    <xf numFmtId="164" fontId="5" fillId="2" borderId="13" xfId="1" applyFont="1" applyFill="1" applyBorder="1" applyAlignment="1">
      <alignment vertical="center"/>
    </xf>
    <xf numFmtId="0" fontId="6" fillId="0" borderId="17" xfId="0" applyFont="1" applyBorder="1" applyAlignment="1">
      <alignment horizontal="center" vertical="top" wrapText="1"/>
    </xf>
    <xf numFmtId="164" fontId="5" fillId="6" borderId="13" xfId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166" fontId="3" fillId="0" borderId="9" xfId="0" applyNumberFormat="1" applyFont="1" applyBorder="1" applyAlignment="1">
      <alignment vertical="center" shrinkToFit="1"/>
    </xf>
    <xf numFmtId="167" fontId="3" fillId="0" borderId="9" xfId="0" applyNumberFormat="1" applyFont="1" applyBorder="1" applyAlignment="1">
      <alignment vertical="center" shrinkToFit="1"/>
    </xf>
    <xf numFmtId="2" fontId="3" fillId="0" borderId="9" xfId="0" applyNumberFormat="1" applyFont="1" applyBorder="1" applyAlignment="1">
      <alignment vertical="center" shrinkToFit="1"/>
    </xf>
    <xf numFmtId="1" fontId="3" fillId="0" borderId="9" xfId="0" applyNumberFormat="1" applyFont="1" applyBorder="1" applyAlignment="1">
      <alignment vertical="center" shrinkToFit="1"/>
    </xf>
    <xf numFmtId="166" fontId="5" fillId="0" borderId="9" xfId="0" applyNumberFormat="1" applyFont="1" applyBorder="1" applyAlignment="1">
      <alignment vertical="center" shrinkToFit="1"/>
    </xf>
    <xf numFmtId="1" fontId="5" fillId="0" borderId="9" xfId="0" applyNumberFormat="1" applyFont="1" applyBorder="1" applyAlignment="1">
      <alignment vertical="center" shrinkToFit="1"/>
    </xf>
    <xf numFmtId="2" fontId="5" fillId="0" borderId="9" xfId="0" applyNumberFormat="1" applyFont="1" applyBorder="1" applyAlignment="1">
      <alignment vertical="center" shrinkToFit="1"/>
    </xf>
    <xf numFmtId="165" fontId="4" fillId="0" borderId="0" xfId="0" applyNumberFormat="1" applyFont="1" applyAlignment="1">
      <alignment vertical="center"/>
    </xf>
    <xf numFmtId="165" fontId="5" fillId="0" borderId="9" xfId="0" applyNumberFormat="1" applyFont="1" applyBorder="1" applyAlignment="1">
      <alignment vertical="center" shrinkToFit="1"/>
    </xf>
    <xf numFmtId="165" fontId="2" fillId="0" borderId="9" xfId="0" applyNumberFormat="1" applyFont="1" applyBorder="1" applyAlignment="1">
      <alignment vertical="center" wrapText="1"/>
    </xf>
    <xf numFmtId="1" fontId="2" fillId="0" borderId="9" xfId="0" applyNumberFormat="1" applyFont="1" applyBorder="1" applyAlignment="1">
      <alignment vertical="center" wrapText="1"/>
    </xf>
    <xf numFmtId="165" fontId="13" fillId="0" borderId="9" xfId="0" applyNumberFormat="1" applyFont="1" applyBorder="1" applyAlignment="1">
      <alignment vertical="center" wrapText="1"/>
    </xf>
    <xf numFmtId="2" fontId="2" fillId="0" borderId="9" xfId="0" applyNumberFormat="1" applyFont="1" applyBorder="1" applyAlignment="1">
      <alignment vertical="center" wrapText="1"/>
    </xf>
    <xf numFmtId="2" fontId="5" fillId="0" borderId="17" xfId="0" applyNumberFormat="1" applyFont="1" applyBorder="1" applyAlignment="1">
      <alignment vertical="center" shrinkToFit="1"/>
    </xf>
    <xf numFmtId="165" fontId="3" fillId="0" borderId="9" xfId="0" applyNumberFormat="1" applyFont="1" applyBorder="1" applyAlignment="1">
      <alignment vertical="center" wrapText="1"/>
    </xf>
    <xf numFmtId="165" fontId="5" fillId="0" borderId="9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5" fillId="5" borderId="9" xfId="0" applyFont="1" applyFill="1" applyBorder="1" applyAlignment="1">
      <alignment vertical="center" wrapText="1"/>
    </xf>
    <xf numFmtId="2" fontId="7" fillId="0" borderId="9" xfId="0" applyNumberFormat="1" applyFont="1" applyBorder="1" applyAlignment="1">
      <alignment vertical="center" shrinkToFit="1"/>
    </xf>
    <xf numFmtId="0" fontId="6" fillId="0" borderId="0" xfId="0" applyFont="1" applyAlignment="1">
      <alignment vertical="center"/>
    </xf>
    <xf numFmtId="164" fontId="5" fillId="0" borderId="10" xfId="1" applyFont="1" applyBorder="1" applyAlignment="1">
      <alignment horizontal="center" vertical="center"/>
    </xf>
    <xf numFmtId="164" fontId="5" fillId="0" borderId="11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 indent="3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3">
    <cellStyle name="Normal_Золотая смета 2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EEF0C8"/>
      <color rgb="FFF0F2CE"/>
      <color rgb="FFF4F5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abSelected="1" zoomScaleNormal="100" workbookViewId="0">
      <selection activeCell="A4" sqref="A4:D122"/>
    </sheetView>
  </sheetViews>
  <sheetFormatPr defaultColWidth="9.33203125" defaultRowHeight="12.75" x14ac:dyDescent="0.2"/>
  <cols>
    <col min="1" max="1" width="3.33203125" style="8" customWidth="1"/>
    <col min="2" max="2" width="50.5" style="1" customWidth="1"/>
    <col min="3" max="3" width="7.33203125" style="1" customWidth="1"/>
    <col min="4" max="4" width="7.5" style="81" customWidth="1"/>
    <col min="5" max="5" width="12.33203125" style="18" customWidth="1"/>
    <col min="6" max="6" width="13.33203125" style="1" customWidth="1"/>
    <col min="7" max="7" width="13" style="1" customWidth="1"/>
    <col min="8" max="16384" width="9.33203125" style="1"/>
  </cols>
  <sheetData>
    <row r="1" spans="1:6" x14ac:dyDescent="0.2">
      <c r="A1" s="94"/>
      <c r="B1" s="94"/>
      <c r="C1" s="94"/>
      <c r="D1" s="59"/>
      <c r="E1" s="82"/>
      <c r="F1" s="83"/>
    </row>
    <row r="2" spans="1:6" x14ac:dyDescent="0.2">
      <c r="A2" s="95" t="s">
        <v>9</v>
      </c>
      <c r="B2" s="95" t="s">
        <v>0</v>
      </c>
      <c r="C2" s="84" t="s">
        <v>1</v>
      </c>
      <c r="D2" s="97" t="s">
        <v>2</v>
      </c>
      <c r="E2" s="2" t="s">
        <v>124</v>
      </c>
      <c r="F2" s="3" t="s">
        <v>125</v>
      </c>
    </row>
    <row r="3" spans="1:6" ht="13.5" thickBot="1" x14ac:dyDescent="0.25">
      <c r="A3" s="96"/>
      <c r="B3" s="96"/>
      <c r="C3" s="88"/>
      <c r="D3" s="98"/>
      <c r="E3" s="4"/>
      <c r="F3" s="4"/>
    </row>
    <row r="4" spans="1:6" ht="12.75" customHeight="1" x14ac:dyDescent="0.2">
      <c r="A4" s="84" t="s">
        <v>12</v>
      </c>
      <c r="B4" s="85"/>
      <c r="C4" s="85"/>
      <c r="D4" s="85"/>
      <c r="E4" s="5"/>
      <c r="F4" s="5"/>
    </row>
    <row r="5" spans="1:6" x14ac:dyDescent="0.2">
      <c r="A5" s="9">
        <v>1</v>
      </c>
      <c r="B5" s="10" t="s">
        <v>40</v>
      </c>
      <c r="C5" s="9" t="s">
        <v>3</v>
      </c>
      <c r="D5" s="28">
        <v>7</v>
      </c>
      <c r="E5" s="5">
        <v>30</v>
      </c>
      <c r="F5" s="5">
        <f t="shared" ref="F5:F27" si="0">D5*E5</f>
        <v>210</v>
      </c>
    </row>
    <row r="6" spans="1:6" x14ac:dyDescent="0.2">
      <c r="A6" s="9">
        <v>2</v>
      </c>
      <c r="B6" s="10" t="s">
        <v>41</v>
      </c>
      <c r="C6" s="9" t="s">
        <v>10</v>
      </c>
      <c r="D6" s="28">
        <v>130</v>
      </c>
      <c r="E6" s="5">
        <v>10</v>
      </c>
      <c r="F6" s="5">
        <f t="shared" si="0"/>
        <v>1300</v>
      </c>
    </row>
    <row r="7" spans="1:6" x14ac:dyDescent="0.2">
      <c r="A7" s="11">
        <v>3</v>
      </c>
      <c r="B7" s="10" t="s">
        <v>39</v>
      </c>
      <c r="C7" s="9" t="s">
        <v>6</v>
      </c>
      <c r="D7" s="28">
        <f>14.93+2.31</f>
        <v>17.239999999999998</v>
      </c>
      <c r="E7" s="5">
        <v>120</v>
      </c>
      <c r="F7" s="5">
        <f t="shared" si="0"/>
        <v>2068.7999999999997</v>
      </c>
    </row>
    <row r="8" spans="1:6" x14ac:dyDescent="0.2">
      <c r="A8" s="86" t="s">
        <v>13</v>
      </c>
      <c r="B8" s="87"/>
      <c r="C8" s="87"/>
      <c r="D8" s="87"/>
      <c r="E8" s="5"/>
      <c r="F8" s="5">
        <f t="shared" si="0"/>
        <v>0</v>
      </c>
    </row>
    <row r="9" spans="1:6" ht="25.5" x14ac:dyDescent="0.2">
      <c r="A9" s="11">
        <v>4</v>
      </c>
      <c r="B9" s="53" t="s">
        <v>123</v>
      </c>
      <c r="C9" s="35" t="s">
        <v>16</v>
      </c>
      <c r="D9" s="60">
        <v>1.823</v>
      </c>
      <c r="E9" s="5">
        <v>40000</v>
      </c>
      <c r="F9" s="5">
        <f t="shared" si="0"/>
        <v>72920</v>
      </c>
    </row>
    <row r="10" spans="1:6" x14ac:dyDescent="0.2">
      <c r="A10" s="11"/>
      <c r="B10" s="16" t="s">
        <v>42</v>
      </c>
      <c r="C10" s="9" t="s">
        <v>11</v>
      </c>
      <c r="D10" s="60">
        <f>(60*5.6)/1000</f>
        <v>0.33600000000000002</v>
      </c>
      <c r="E10" s="5"/>
      <c r="F10" s="5">
        <f t="shared" si="0"/>
        <v>0</v>
      </c>
    </row>
    <row r="11" spans="1:6" x14ac:dyDescent="0.2">
      <c r="A11" s="11"/>
      <c r="B11" s="16" t="s">
        <v>43</v>
      </c>
      <c r="C11" s="9" t="s">
        <v>11</v>
      </c>
      <c r="D11" s="61">
        <f>(6*23.55)/1000</f>
        <v>0.14130000000000001</v>
      </c>
      <c r="E11" s="5"/>
      <c r="F11" s="5">
        <f t="shared" si="0"/>
        <v>0</v>
      </c>
    </row>
    <row r="12" spans="1:6" x14ac:dyDescent="0.2">
      <c r="A12" s="11"/>
      <c r="B12" s="16" t="s">
        <v>44</v>
      </c>
      <c r="C12" s="9" t="s">
        <v>11</v>
      </c>
      <c r="D12" s="62">
        <v>1.35</v>
      </c>
      <c r="E12" s="5"/>
      <c r="F12" s="5">
        <f t="shared" si="0"/>
        <v>0</v>
      </c>
    </row>
    <row r="13" spans="1:6" s="18" customFormat="1" x14ac:dyDescent="0.2">
      <c r="A13" s="9"/>
      <c r="B13" s="16" t="s">
        <v>114</v>
      </c>
      <c r="C13" s="9" t="s">
        <v>3</v>
      </c>
      <c r="D13" s="63">
        <v>60</v>
      </c>
      <c r="E13" s="5"/>
      <c r="F13" s="5">
        <f t="shared" si="0"/>
        <v>0</v>
      </c>
    </row>
    <row r="14" spans="1:6" s="18" customFormat="1" ht="25.5" x14ac:dyDescent="0.2">
      <c r="A14" s="9">
        <v>5</v>
      </c>
      <c r="B14" s="10" t="s">
        <v>69</v>
      </c>
      <c r="C14" s="9" t="s">
        <v>16</v>
      </c>
      <c r="D14" s="60">
        <f>D15+D16+D17</f>
        <v>0.26397999999999999</v>
      </c>
      <c r="E14" s="5">
        <v>40000</v>
      </c>
      <c r="F14" s="5">
        <f t="shared" si="0"/>
        <v>10559.199999999999</v>
      </c>
    </row>
    <row r="15" spans="1:6" s="18" customFormat="1" x14ac:dyDescent="0.2">
      <c r="A15" s="9"/>
      <c r="B15" s="16" t="s">
        <v>85</v>
      </c>
      <c r="C15" s="9" t="s">
        <v>11</v>
      </c>
      <c r="D15" s="64">
        <f>(17*3.36)/1000</f>
        <v>5.7119999999999997E-2</v>
      </c>
      <c r="E15" s="5"/>
      <c r="F15" s="5">
        <f t="shared" si="0"/>
        <v>0</v>
      </c>
    </row>
    <row r="16" spans="1:6" s="18" customFormat="1" x14ac:dyDescent="0.2">
      <c r="A16" s="9"/>
      <c r="B16" s="16" t="s">
        <v>86</v>
      </c>
      <c r="C16" s="9" t="s">
        <v>11</v>
      </c>
      <c r="D16" s="64">
        <f>(41*2.86)/1000</f>
        <v>0.11725999999999999</v>
      </c>
      <c r="E16" s="5"/>
      <c r="F16" s="5">
        <f t="shared" si="0"/>
        <v>0</v>
      </c>
    </row>
    <row r="17" spans="1:7" s="18" customFormat="1" x14ac:dyDescent="0.2">
      <c r="A17" s="9"/>
      <c r="B17" s="16" t="s">
        <v>87</v>
      </c>
      <c r="C17" s="9" t="s">
        <v>11</v>
      </c>
      <c r="D17" s="64">
        <v>8.9599999999999999E-2</v>
      </c>
      <c r="E17" s="5"/>
      <c r="F17" s="5">
        <f t="shared" si="0"/>
        <v>0</v>
      </c>
    </row>
    <row r="18" spans="1:7" s="18" customFormat="1" x14ac:dyDescent="0.2">
      <c r="A18" s="9"/>
      <c r="B18" s="16" t="s">
        <v>115</v>
      </c>
      <c r="C18" s="9" t="s">
        <v>51</v>
      </c>
      <c r="D18" s="65">
        <f>14*4</f>
        <v>56</v>
      </c>
      <c r="E18" s="5"/>
      <c r="F18" s="5">
        <f t="shared" si="0"/>
        <v>0</v>
      </c>
    </row>
    <row r="19" spans="1:7" s="18" customFormat="1" ht="25.5" x14ac:dyDescent="0.2">
      <c r="A19" s="9">
        <v>6</v>
      </c>
      <c r="B19" s="10" t="s">
        <v>70</v>
      </c>
      <c r="C19" s="9" t="s">
        <v>6</v>
      </c>
      <c r="D19" s="62">
        <v>10.44</v>
      </c>
      <c r="E19" s="5">
        <v>110</v>
      </c>
      <c r="F19" s="5">
        <f t="shared" si="0"/>
        <v>1148.3999999999999</v>
      </c>
    </row>
    <row r="20" spans="1:7" s="18" customFormat="1" ht="25.5" x14ac:dyDescent="0.2">
      <c r="A20" s="9"/>
      <c r="B20" s="17" t="s">
        <v>71</v>
      </c>
      <c r="C20" s="9" t="s">
        <v>4</v>
      </c>
      <c r="D20" s="62">
        <f>((6.96*0.12)*2)</f>
        <v>1.6703999999999999</v>
      </c>
      <c r="E20" s="5"/>
      <c r="F20" s="5">
        <f t="shared" si="0"/>
        <v>0</v>
      </c>
    </row>
    <row r="21" spans="1:7" s="18" customFormat="1" ht="25.5" x14ac:dyDescent="0.2">
      <c r="A21" s="9"/>
      <c r="B21" s="17" t="s">
        <v>72</v>
      </c>
      <c r="C21" s="9" t="s">
        <v>4</v>
      </c>
      <c r="D21" s="62">
        <f>((3.46*0.12)*2)</f>
        <v>0.83039999999999992</v>
      </c>
      <c r="E21" s="5"/>
      <c r="F21" s="5">
        <f t="shared" si="0"/>
        <v>0</v>
      </c>
    </row>
    <row r="22" spans="1:7" x14ac:dyDescent="0.2">
      <c r="A22" s="11">
        <v>7</v>
      </c>
      <c r="B22" s="33" t="s">
        <v>45</v>
      </c>
      <c r="C22" s="15" t="s">
        <v>6</v>
      </c>
      <c r="D22" s="62">
        <v>119.4</v>
      </c>
      <c r="E22" s="5">
        <v>220</v>
      </c>
      <c r="F22" s="5">
        <f t="shared" si="0"/>
        <v>26268</v>
      </c>
    </row>
    <row r="23" spans="1:7" x14ac:dyDescent="0.2">
      <c r="A23" s="11"/>
      <c r="B23" s="16" t="s">
        <v>56</v>
      </c>
      <c r="C23" s="15" t="s">
        <v>10</v>
      </c>
      <c r="D23" s="65">
        <v>79.599999999999994</v>
      </c>
      <c r="E23" s="5"/>
      <c r="F23" s="5">
        <f t="shared" si="0"/>
        <v>0</v>
      </c>
    </row>
    <row r="24" spans="1:7" x14ac:dyDescent="0.2">
      <c r="A24" s="11"/>
      <c r="B24" s="16" t="s">
        <v>57</v>
      </c>
      <c r="C24" s="15" t="s">
        <v>10</v>
      </c>
      <c r="D24" s="65">
        <v>199</v>
      </c>
      <c r="E24" s="5"/>
      <c r="F24" s="5">
        <f t="shared" si="0"/>
        <v>0</v>
      </c>
    </row>
    <row r="25" spans="1:7" x14ac:dyDescent="0.2">
      <c r="A25" s="11"/>
      <c r="B25" s="16" t="s">
        <v>48</v>
      </c>
      <c r="C25" s="15" t="s">
        <v>6</v>
      </c>
      <c r="D25" s="66">
        <f>119.4*1.05</f>
        <v>125.37</v>
      </c>
      <c r="E25" s="5"/>
      <c r="F25" s="5">
        <f t="shared" si="0"/>
        <v>0</v>
      </c>
    </row>
    <row r="26" spans="1:7" x14ac:dyDescent="0.2">
      <c r="A26" s="11"/>
      <c r="B26" s="16" t="s">
        <v>49</v>
      </c>
      <c r="C26" s="15" t="s">
        <v>3</v>
      </c>
      <c r="D26" s="65">
        <v>370</v>
      </c>
      <c r="E26" s="5"/>
      <c r="F26" s="5">
        <f t="shared" si="0"/>
        <v>0</v>
      </c>
    </row>
    <row r="27" spans="1:7" ht="13.15" customHeight="1" x14ac:dyDescent="0.2">
      <c r="A27" s="45"/>
      <c r="B27" s="16" t="s">
        <v>59</v>
      </c>
      <c r="C27" s="15" t="s">
        <v>51</v>
      </c>
      <c r="D27" s="65">
        <v>2023</v>
      </c>
      <c r="E27" s="5"/>
      <c r="F27" s="5">
        <f t="shared" si="0"/>
        <v>0</v>
      </c>
    </row>
    <row r="28" spans="1:7" ht="13.15" customHeight="1" x14ac:dyDescent="0.2">
      <c r="A28" s="11"/>
      <c r="B28" s="16" t="s">
        <v>58</v>
      </c>
      <c r="C28" s="15" t="s">
        <v>3</v>
      </c>
      <c r="D28" s="65">
        <v>157</v>
      </c>
      <c r="E28" s="5"/>
      <c r="F28" s="5"/>
    </row>
    <row r="29" spans="1:7" x14ac:dyDescent="0.2">
      <c r="A29" s="11"/>
      <c r="B29" s="31" t="s">
        <v>60</v>
      </c>
      <c r="C29" s="32" t="s">
        <v>4</v>
      </c>
      <c r="D29" s="67">
        <f>D22*0.314</f>
        <v>37.491600000000005</v>
      </c>
      <c r="E29" s="5"/>
      <c r="F29" s="5">
        <f>D28*E29</f>
        <v>0</v>
      </c>
    </row>
    <row r="30" spans="1:7" s="18" customFormat="1" ht="27" customHeight="1" x14ac:dyDescent="0.2">
      <c r="A30" s="9">
        <v>8</v>
      </c>
      <c r="B30" s="55" t="s">
        <v>54</v>
      </c>
      <c r="C30" s="35" t="s">
        <v>51</v>
      </c>
      <c r="D30" s="63">
        <v>2</v>
      </c>
      <c r="E30" s="5">
        <v>200</v>
      </c>
      <c r="F30" s="5">
        <f t="shared" ref="F30:F47" si="1">D30*E30</f>
        <v>400</v>
      </c>
    </row>
    <row r="31" spans="1:7" x14ac:dyDescent="0.2">
      <c r="A31" s="11"/>
      <c r="B31" s="16" t="s">
        <v>52</v>
      </c>
      <c r="C31" s="15" t="s">
        <v>53</v>
      </c>
      <c r="D31" s="68">
        <f>5.4+15.3</f>
        <v>20.700000000000003</v>
      </c>
      <c r="E31" s="5"/>
      <c r="F31" s="5">
        <f t="shared" si="1"/>
        <v>0</v>
      </c>
      <c r="G31" s="40"/>
    </row>
    <row r="32" spans="1:7" x14ac:dyDescent="0.2">
      <c r="A32" s="11">
        <v>9</v>
      </c>
      <c r="B32" s="10" t="s">
        <v>55</v>
      </c>
      <c r="C32" s="9" t="s">
        <v>6</v>
      </c>
      <c r="D32" s="62">
        <v>37.33</v>
      </c>
      <c r="E32" s="5">
        <v>300</v>
      </c>
      <c r="F32" s="5">
        <f t="shared" si="1"/>
        <v>11199</v>
      </c>
    </row>
    <row r="33" spans="1:6" s="18" customFormat="1" x14ac:dyDescent="0.2">
      <c r="A33" s="9"/>
      <c r="B33" s="16" t="s">
        <v>46</v>
      </c>
      <c r="C33" s="15" t="s">
        <v>10</v>
      </c>
      <c r="D33" s="65">
        <v>23.9</v>
      </c>
      <c r="E33" s="5"/>
      <c r="F33" s="5">
        <f t="shared" si="1"/>
        <v>0</v>
      </c>
    </row>
    <row r="34" spans="1:6" s="19" customFormat="1" x14ac:dyDescent="0.2">
      <c r="A34" s="9"/>
      <c r="B34" s="16" t="s">
        <v>47</v>
      </c>
      <c r="C34" s="15" t="s">
        <v>10</v>
      </c>
      <c r="D34" s="65">
        <v>90</v>
      </c>
      <c r="E34" s="5"/>
      <c r="F34" s="5">
        <f t="shared" si="1"/>
        <v>0</v>
      </c>
    </row>
    <row r="35" spans="1:6" x14ac:dyDescent="0.2">
      <c r="A35" s="11"/>
      <c r="B35" s="16" t="s">
        <v>48</v>
      </c>
      <c r="C35" s="15" t="s">
        <v>6</v>
      </c>
      <c r="D35" s="66">
        <f>D32*2.1</f>
        <v>78.393000000000001</v>
      </c>
      <c r="E35" s="5"/>
      <c r="F35" s="5">
        <f t="shared" si="1"/>
        <v>0</v>
      </c>
    </row>
    <row r="36" spans="1:6" x14ac:dyDescent="0.2">
      <c r="A36" s="11"/>
      <c r="B36" s="16" t="s">
        <v>49</v>
      </c>
      <c r="C36" s="15" t="s">
        <v>3</v>
      </c>
      <c r="D36" s="65">
        <f>D32*2.5</f>
        <v>93.324999999999989</v>
      </c>
      <c r="E36" s="5"/>
      <c r="F36" s="5">
        <f t="shared" si="1"/>
        <v>0</v>
      </c>
    </row>
    <row r="37" spans="1:6" x14ac:dyDescent="0.2">
      <c r="A37" s="11"/>
      <c r="B37" s="16" t="s">
        <v>50</v>
      </c>
      <c r="C37" s="15" t="s">
        <v>3</v>
      </c>
      <c r="D37" s="65">
        <f>D32*6</f>
        <v>223.98</v>
      </c>
      <c r="E37" s="5"/>
      <c r="F37" s="5">
        <f t="shared" si="1"/>
        <v>0</v>
      </c>
    </row>
    <row r="38" spans="1:6" s="30" customFormat="1" x14ac:dyDescent="0.2">
      <c r="A38" s="11"/>
      <c r="B38" s="16" t="s">
        <v>59</v>
      </c>
      <c r="C38" s="15" t="s">
        <v>3</v>
      </c>
      <c r="D38" s="65">
        <f>D32*37</f>
        <v>1381.21</v>
      </c>
      <c r="E38" s="20"/>
      <c r="F38" s="20">
        <f t="shared" si="1"/>
        <v>0</v>
      </c>
    </row>
    <row r="39" spans="1:6" x14ac:dyDescent="0.2">
      <c r="A39" s="11"/>
      <c r="B39" s="1" t="s">
        <v>60</v>
      </c>
      <c r="C39" s="32" t="s">
        <v>4</v>
      </c>
      <c r="D39" s="66">
        <f>D32*0.61</f>
        <v>22.7713</v>
      </c>
      <c r="E39" s="5"/>
      <c r="F39" s="5">
        <f t="shared" si="1"/>
        <v>0</v>
      </c>
    </row>
    <row r="40" spans="1:6" s="30" customFormat="1" ht="38.25" x14ac:dyDescent="0.2">
      <c r="A40" s="11">
        <v>10</v>
      </c>
      <c r="B40" s="10" t="s">
        <v>61</v>
      </c>
      <c r="C40" s="35" t="s">
        <v>6</v>
      </c>
      <c r="D40" s="62">
        <v>73.5</v>
      </c>
      <c r="E40" s="5">
        <v>550</v>
      </c>
      <c r="F40" s="5">
        <f t="shared" si="1"/>
        <v>40425</v>
      </c>
    </row>
    <row r="41" spans="1:6" x14ac:dyDescent="0.2">
      <c r="A41" s="11"/>
      <c r="B41" s="21" t="s">
        <v>5</v>
      </c>
      <c r="C41" s="22" t="s">
        <v>7</v>
      </c>
      <c r="D41" s="21">
        <f>0.2*D40</f>
        <v>14.700000000000001</v>
      </c>
      <c r="E41" s="5"/>
      <c r="F41" s="5">
        <f t="shared" si="1"/>
        <v>0</v>
      </c>
    </row>
    <row r="42" spans="1:6" x14ac:dyDescent="0.2">
      <c r="A42" s="11"/>
      <c r="B42" s="23" t="s">
        <v>62</v>
      </c>
      <c r="C42" s="22" t="s">
        <v>6</v>
      </c>
      <c r="D42" s="69">
        <f>1.02*D40</f>
        <v>74.97</v>
      </c>
      <c r="E42" s="5"/>
      <c r="F42" s="14">
        <f t="shared" si="1"/>
        <v>0</v>
      </c>
    </row>
    <row r="43" spans="1:6" x14ac:dyDescent="0.2">
      <c r="A43" s="11"/>
      <c r="B43" s="21" t="s">
        <v>17</v>
      </c>
      <c r="C43" s="22" t="s">
        <v>4</v>
      </c>
      <c r="D43" s="70">
        <f>8*D40</f>
        <v>588</v>
      </c>
      <c r="E43" s="5"/>
      <c r="F43" s="5">
        <f t="shared" si="1"/>
        <v>0</v>
      </c>
    </row>
    <row r="44" spans="1:6" ht="25.5" x14ac:dyDescent="0.2">
      <c r="A44" s="11"/>
      <c r="B44" s="23" t="s">
        <v>18</v>
      </c>
      <c r="C44" s="22" t="s">
        <v>4</v>
      </c>
      <c r="D44" s="21">
        <f>0.3*D40</f>
        <v>22.05</v>
      </c>
      <c r="E44" s="5"/>
      <c r="F44" s="5">
        <f t="shared" si="1"/>
        <v>0</v>
      </c>
    </row>
    <row r="45" spans="1:6" ht="16.899999999999999" customHeight="1" x14ac:dyDescent="0.2">
      <c r="A45" s="11"/>
      <c r="B45" s="23" t="s">
        <v>21</v>
      </c>
      <c r="C45" s="22" t="s">
        <v>19</v>
      </c>
      <c r="D45" s="69">
        <v>2</v>
      </c>
      <c r="E45" s="5"/>
      <c r="F45" s="5">
        <f t="shared" si="1"/>
        <v>0</v>
      </c>
    </row>
    <row r="46" spans="1:6" ht="16.899999999999999" customHeight="1" x14ac:dyDescent="0.2">
      <c r="A46" s="11">
        <v>11</v>
      </c>
      <c r="B46" s="24" t="s">
        <v>111</v>
      </c>
      <c r="C46" s="54" t="s">
        <v>10</v>
      </c>
      <c r="D46" s="71">
        <v>28.75</v>
      </c>
      <c r="E46" s="5">
        <v>150</v>
      </c>
      <c r="F46" s="5">
        <f t="shared" si="1"/>
        <v>4312.5</v>
      </c>
    </row>
    <row r="47" spans="1:6" ht="16.899999999999999" customHeight="1" x14ac:dyDescent="0.2">
      <c r="A47" s="11"/>
      <c r="B47" s="37" t="s">
        <v>110</v>
      </c>
      <c r="C47" s="22" t="s">
        <v>6</v>
      </c>
      <c r="D47" s="72">
        <f>1.02*D46*0.09</f>
        <v>2.6392499999999997</v>
      </c>
      <c r="E47" s="5"/>
      <c r="F47" s="5">
        <f t="shared" si="1"/>
        <v>0</v>
      </c>
    </row>
    <row r="48" spans="1:6" ht="16.899999999999999" customHeight="1" x14ac:dyDescent="0.2">
      <c r="A48" s="11"/>
      <c r="B48" s="38" t="s">
        <v>17</v>
      </c>
      <c r="C48" s="22" t="s">
        <v>4</v>
      </c>
      <c r="D48" s="70">
        <f>D47*8</f>
        <v>21.113999999999997</v>
      </c>
      <c r="E48" s="5"/>
      <c r="F48" s="5"/>
    </row>
    <row r="49" spans="1:7" ht="16.899999999999999" customHeight="1" x14ac:dyDescent="0.2">
      <c r="A49" s="11"/>
      <c r="B49" s="37" t="s">
        <v>18</v>
      </c>
      <c r="C49" s="22" t="s">
        <v>4</v>
      </c>
      <c r="D49" s="72">
        <f>0.3*0.09*D46</f>
        <v>0.77625</v>
      </c>
      <c r="E49" s="5"/>
      <c r="F49" s="5"/>
    </row>
    <row r="50" spans="1:7" ht="16.899999999999999" customHeight="1" x14ac:dyDescent="0.2">
      <c r="A50" s="11"/>
      <c r="B50" s="37" t="s">
        <v>21</v>
      </c>
      <c r="C50" s="22" t="s">
        <v>19</v>
      </c>
      <c r="D50" s="21">
        <v>1</v>
      </c>
      <c r="E50" s="5"/>
      <c r="F50" s="5">
        <f>D50*E50</f>
        <v>0</v>
      </c>
    </row>
    <row r="51" spans="1:7" x14ac:dyDescent="0.2">
      <c r="A51" s="11">
        <v>12</v>
      </c>
      <c r="B51" s="10" t="s">
        <v>63</v>
      </c>
      <c r="C51" s="15" t="s">
        <v>6</v>
      </c>
      <c r="D51" s="62">
        <v>89.6</v>
      </c>
      <c r="E51" s="5">
        <v>160</v>
      </c>
      <c r="F51" s="5">
        <f>D51*E51</f>
        <v>14336</v>
      </c>
    </row>
    <row r="52" spans="1:7" x14ac:dyDescent="0.2">
      <c r="A52" s="11"/>
      <c r="B52" s="21" t="s">
        <v>5</v>
      </c>
      <c r="C52" s="15" t="s">
        <v>7</v>
      </c>
      <c r="D52" s="66">
        <f>0.2*D51</f>
        <v>17.919999999999998</v>
      </c>
      <c r="E52" s="5"/>
      <c r="F52" s="5">
        <f>D52*E52</f>
        <v>0</v>
      </c>
    </row>
    <row r="53" spans="1:7" x14ac:dyDescent="0.2">
      <c r="A53" s="57"/>
      <c r="B53" s="48" t="s">
        <v>119</v>
      </c>
      <c r="C53" s="34" t="s">
        <v>4</v>
      </c>
      <c r="D53" s="73">
        <f>D51*0.3</f>
        <v>26.88</v>
      </c>
      <c r="E53" s="5"/>
      <c r="F53" s="5">
        <f>D53*E53</f>
        <v>0</v>
      </c>
    </row>
    <row r="54" spans="1:7" x14ac:dyDescent="0.2">
      <c r="A54" s="11">
        <v>13</v>
      </c>
      <c r="B54" s="24" t="s">
        <v>22</v>
      </c>
      <c r="C54" s="35" t="s">
        <v>6</v>
      </c>
      <c r="D54" s="74">
        <v>214.43</v>
      </c>
      <c r="E54" s="5">
        <v>110</v>
      </c>
      <c r="F54" s="5">
        <f>D54*E54</f>
        <v>23587.3</v>
      </c>
    </row>
    <row r="55" spans="1:7" x14ac:dyDescent="0.2">
      <c r="A55" s="11"/>
      <c r="B55" s="21" t="s">
        <v>5</v>
      </c>
      <c r="C55" s="15" t="s">
        <v>7</v>
      </c>
      <c r="D55" s="68">
        <f>0.2*D54</f>
        <v>42.886000000000003</v>
      </c>
      <c r="E55" s="5"/>
      <c r="F55" s="5"/>
    </row>
    <row r="56" spans="1:7" ht="25.5" x14ac:dyDescent="0.2">
      <c r="A56" s="11"/>
      <c r="B56" s="27" t="s">
        <v>23</v>
      </c>
      <c r="C56" s="25" t="s">
        <v>20</v>
      </c>
      <c r="D56" s="75">
        <v>10</v>
      </c>
      <c r="E56" s="5"/>
      <c r="F56" s="5">
        <f t="shared" ref="F56:F87" si="2">D56*E56</f>
        <v>0</v>
      </c>
    </row>
    <row r="57" spans="1:7" ht="25.5" x14ac:dyDescent="0.2">
      <c r="A57" s="11"/>
      <c r="B57" s="27" t="s">
        <v>67</v>
      </c>
      <c r="C57" s="25" t="s">
        <v>7</v>
      </c>
      <c r="D57" s="75">
        <f>151.3*0.36</f>
        <v>54.468000000000004</v>
      </c>
      <c r="E57" s="5"/>
      <c r="F57" s="5">
        <f t="shared" si="2"/>
        <v>0</v>
      </c>
    </row>
    <row r="58" spans="1:7" ht="25.5" x14ac:dyDescent="0.2">
      <c r="A58" s="11"/>
      <c r="B58" s="27" t="s">
        <v>68</v>
      </c>
      <c r="C58" s="25" t="s">
        <v>7</v>
      </c>
      <c r="D58" s="75">
        <f>63.13*0.36</f>
        <v>22.726800000000001</v>
      </c>
      <c r="E58" s="5"/>
      <c r="F58" s="5">
        <f t="shared" si="2"/>
        <v>0</v>
      </c>
    </row>
    <row r="59" spans="1:7" x14ac:dyDescent="0.2">
      <c r="A59" s="11">
        <v>14</v>
      </c>
      <c r="B59" s="28" t="s">
        <v>88</v>
      </c>
      <c r="C59" s="15" t="s">
        <v>6</v>
      </c>
      <c r="D59" s="62">
        <v>160.75</v>
      </c>
      <c r="E59" s="5">
        <v>110</v>
      </c>
      <c r="F59" s="5">
        <f t="shared" si="2"/>
        <v>17682.5</v>
      </c>
    </row>
    <row r="60" spans="1:7" x14ac:dyDescent="0.2">
      <c r="A60" s="11"/>
      <c r="B60" s="27" t="s">
        <v>120</v>
      </c>
      <c r="C60" s="15" t="s">
        <v>7</v>
      </c>
      <c r="D60" s="66">
        <f>0.36*D59</f>
        <v>57.87</v>
      </c>
      <c r="E60" s="5"/>
      <c r="F60" s="5">
        <f t="shared" si="2"/>
        <v>0</v>
      </c>
    </row>
    <row r="61" spans="1:7" x14ac:dyDescent="0.2">
      <c r="A61" s="11"/>
      <c r="B61" s="26" t="s">
        <v>5</v>
      </c>
      <c r="C61" s="25" t="s">
        <v>7</v>
      </c>
      <c r="D61" s="75">
        <f>D59*0.2</f>
        <v>32.15</v>
      </c>
      <c r="E61" s="5"/>
      <c r="F61" s="5">
        <f t="shared" si="2"/>
        <v>0</v>
      </c>
    </row>
    <row r="62" spans="1:7" x14ac:dyDescent="0.2">
      <c r="A62" s="45">
        <v>15</v>
      </c>
      <c r="B62" s="10" t="s">
        <v>73</v>
      </c>
      <c r="C62" s="15" t="s">
        <v>6</v>
      </c>
      <c r="D62" s="62">
        <v>2.5099999999999998</v>
      </c>
      <c r="E62" s="5">
        <v>390</v>
      </c>
      <c r="F62" s="5">
        <f t="shared" si="2"/>
        <v>978.89999999999986</v>
      </c>
      <c r="G62" s="40"/>
    </row>
    <row r="63" spans="1:7" x14ac:dyDescent="0.2">
      <c r="A63" s="45"/>
      <c r="B63" s="16" t="s">
        <v>74</v>
      </c>
      <c r="C63" s="15" t="s">
        <v>3</v>
      </c>
      <c r="D63" s="66">
        <v>1</v>
      </c>
      <c r="E63" s="5"/>
      <c r="F63" s="5">
        <f t="shared" si="2"/>
        <v>0</v>
      </c>
      <c r="G63" s="42"/>
    </row>
    <row r="64" spans="1:7" s="18" customFormat="1" x14ac:dyDescent="0.2">
      <c r="A64" s="11">
        <v>16</v>
      </c>
      <c r="B64" s="10" t="s">
        <v>64</v>
      </c>
      <c r="C64" s="15" t="s">
        <v>6</v>
      </c>
      <c r="D64" s="76">
        <f>2.52+5.04</f>
        <v>7.5600000000000005</v>
      </c>
      <c r="E64" s="5">
        <v>720</v>
      </c>
      <c r="F64" s="5">
        <f t="shared" si="2"/>
        <v>5443.2000000000007</v>
      </c>
      <c r="G64" s="43"/>
    </row>
    <row r="65" spans="1:7" x14ac:dyDescent="0.2">
      <c r="A65" s="11"/>
      <c r="B65" s="16" t="s">
        <v>65</v>
      </c>
      <c r="C65" s="15" t="s">
        <v>6</v>
      </c>
      <c r="D65" s="77">
        <v>2.52</v>
      </c>
      <c r="E65" s="5"/>
      <c r="F65" s="5">
        <f t="shared" si="2"/>
        <v>0</v>
      </c>
      <c r="G65" s="42"/>
    </row>
    <row r="66" spans="1:7" x14ac:dyDescent="0.2">
      <c r="A66" s="11"/>
      <c r="B66" s="16" t="s">
        <v>66</v>
      </c>
      <c r="C66" s="32" t="s">
        <v>6</v>
      </c>
      <c r="D66" s="78">
        <f>1.68*3</f>
        <v>5.04</v>
      </c>
      <c r="E66" s="5"/>
      <c r="F66" s="5">
        <f t="shared" si="2"/>
        <v>0</v>
      </c>
      <c r="G66" s="42"/>
    </row>
    <row r="67" spans="1:7" s="19" customFormat="1" x14ac:dyDescent="0.2">
      <c r="A67" s="11"/>
      <c r="B67" s="16" t="s">
        <v>31</v>
      </c>
      <c r="C67" s="15" t="s">
        <v>3</v>
      </c>
      <c r="D67" s="65">
        <v>4</v>
      </c>
      <c r="E67" s="20"/>
      <c r="F67" s="5">
        <f t="shared" si="2"/>
        <v>0</v>
      </c>
      <c r="G67" s="44"/>
    </row>
    <row r="68" spans="1:7" s="18" customFormat="1" x14ac:dyDescent="0.2">
      <c r="A68" s="11"/>
      <c r="B68" s="16" t="s">
        <v>32</v>
      </c>
      <c r="C68" s="15" t="s">
        <v>3</v>
      </c>
      <c r="D68" s="65">
        <v>35</v>
      </c>
      <c r="E68" s="5"/>
      <c r="F68" s="5">
        <f t="shared" si="2"/>
        <v>0</v>
      </c>
      <c r="G68" s="43"/>
    </row>
    <row r="69" spans="1:7" s="18" customFormat="1" x14ac:dyDescent="0.2">
      <c r="A69" s="41">
        <v>17</v>
      </c>
      <c r="B69" s="10" t="s">
        <v>14</v>
      </c>
      <c r="C69" s="15" t="s">
        <v>3</v>
      </c>
      <c r="D69" s="76">
        <v>1</v>
      </c>
      <c r="E69" s="5">
        <v>400</v>
      </c>
      <c r="F69" s="5">
        <f t="shared" si="2"/>
        <v>400</v>
      </c>
    </row>
    <row r="70" spans="1:7" s="18" customFormat="1" x14ac:dyDescent="0.2">
      <c r="A70" s="41"/>
      <c r="B70" s="16" t="s">
        <v>15</v>
      </c>
      <c r="C70" s="15" t="s">
        <v>3</v>
      </c>
      <c r="D70" s="77">
        <v>1</v>
      </c>
      <c r="E70" s="5"/>
      <c r="F70" s="5">
        <f t="shared" si="2"/>
        <v>0</v>
      </c>
    </row>
    <row r="71" spans="1:7" s="18" customFormat="1" x14ac:dyDescent="0.2">
      <c r="A71" s="41">
        <v>18</v>
      </c>
      <c r="B71" s="10" t="s">
        <v>122</v>
      </c>
      <c r="C71" s="15" t="s">
        <v>3</v>
      </c>
      <c r="D71" s="77">
        <v>1</v>
      </c>
      <c r="E71" s="5">
        <v>16000</v>
      </c>
      <c r="F71" s="5">
        <f t="shared" si="2"/>
        <v>16000</v>
      </c>
    </row>
    <row r="72" spans="1:7" s="47" customFormat="1" ht="38.25" x14ac:dyDescent="0.2">
      <c r="A72" s="28">
        <v>19</v>
      </c>
      <c r="B72" s="46" t="s">
        <v>78</v>
      </c>
      <c r="C72" s="49" t="s">
        <v>10</v>
      </c>
      <c r="D72" s="50">
        <v>20</v>
      </c>
      <c r="E72" s="56">
        <v>40</v>
      </c>
      <c r="F72" s="56">
        <f t="shared" si="2"/>
        <v>800</v>
      </c>
    </row>
    <row r="73" spans="1:7" s="18" customFormat="1" x14ac:dyDescent="0.2">
      <c r="A73" s="9"/>
      <c r="B73" s="16" t="s">
        <v>75</v>
      </c>
      <c r="C73" s="15" t="s">
        <v>10</v>
      </c>
      <c r="D73" s="66">
        <f>20*1.1</f>
        <v>22</v>
      </c>
      <c r="E73" s="5"/>
      <c r="F73" s="5">
        <f t="shared" si="2"/>
        <v>0</v>
      </c>
    </row>
    <row r="74" spans="1:7" s="18" customFormat="1" x14ac:dyDescent="0.2">
      <c r="A74" s="9"/>
      <c r="B74" s="26" t="s">
        <v>76</v>
      </c>
      <c r="C74" s="25" t="s">
        <v>3</v>
      </c>
      <c r="D74" s="26">
        <v>4</v>
      </c>
      <c r="E74" s="5"/>
      <c r="F74" s="5">
        <f t="shared" si="2"/>
        <v>0</v>
      </c>
    </row>
    <row r="75" spans="1:7" s="18" customFormat="1" x14ac:dyDescent="0.2">
      <c r="A75" s="9"/>
      <c r="B75" s="27" t="s">
        <v>77</v>
      </c>
      <c r="C75" s="25" t="s">
        <v>3</v>
      </c>
      <c r="D75" s="26">
        <v>3</v>
      </c>
      <c r="E75" s="5"/>
      <c r="F75" s="5">
        <f t="shared" si="2"/>
        <v>0</v>
      </c>
    </row>
    <row r="76" spans="1:7" s="18" customFormat="1" x14ac:dyDescent="0.2">
      <c r="A76" s="9">
        <v>20</v>
      </c>
      <c r="B76" s="24" t="s">
        <v>84</v>
      </c>
      <c r="C76" s="35" t="s">
        <v>3</v>
      </c>
      <c r="D76" s="28">
        <v>1</v>
      </c>
      <c r="E76" s="5">
        <v>300</v>
      </c>
      <c r="F76" s="5">
        <f t="shared" si="2"/>
        <v>300</v>
      </c>
    </row>
    <row r="77" spans="1:7" s="18" customFormat="1" ht="25.5" x14ac:dyDescent="0.2">
      <c r="A77" s="9"/>
      <c r="B77" s="27" t="s">
        <v>116</v>
      </c>
      <c r="C77" s="25" t="s">
        <v>3</v>
      </c>
      <c r="D77" s="26">
        <v>1</v>
      </c>
      <c r="E77" s="5"/>
      <c r="F77" s="5">
        <f t="shared" si="2"/>
        <v>0</v>
      </c>
    </row>
    <row r="78" spans="1:7" s="18" customFormat="1" x14ac:dyDescent="0.2">
      <c r="A78" s="41">
        <v>21</v>
      </c>
      <c r="B78" s="33" t="s">
        <v>82</v>
      </c>
      <c r="C78" s="35" t="s">
        <v>3</v>
      </c>
      <c r="D78" s="62">
        <v>1</v>
      </c>
      <c r="E78" s="5">
        <v>800</v>
      </c>
      <c r="F78" s="5">
        <f t="shared" si="2"/>
        <v>800</v>
      </c>
      <c r="G78" s="43"/>
    </row>
    <row r="79" spans="1:7" s="18" customFormat="1" x14ac:dyDescent="0.2">
      <c r="A79" s="41"/>
      <c r="B79" s="17" t="s">
        <v>83</v>
      </c>
      <c r="C79" s="25" t="s">
        <v>3</v>
      </c>
      <c r="D79" s="66">
        <v>1</v>
      </c>
      <c r="E79" s="5"/>
      <c r="F79" s="5">
        <f t="shared" si="2"/>
        <v>0</v>
      </c>
      <c r="G79" s="43"/>
    </row>
    <row r="80" spans="1:7" s="18" customFormat="1" ht="25.5" x14ac:dyDescent="0.2">
      <c r="A80" s="9">
        <v>22</v>
      </c>
      <c r="B80" s="33" t="s">
        <v>79</v>
      </c>
      <c r="C80" s="35" t="s">
        <v>10</v>
      </c>
      <c r="D80" s="28">
        <v>15</v>
      </c>
      <c r="E80" s="5">
        <v>65</v>
      </c>
      <c r="F80" s="5">
        <f t="shared" si="2"/>
        <v>975</v>
      </c>
    </row>
    <row r="81" spans="1:7" s="18" customFormat="1" x14ac:dyDescent="0.2">
      <c r="A81" s="41"/>
      <c r="B81" s="17" t="s">
        <v>80</v>
      </c>
      <c r="C81" s="25" t="s">
        <v>10</v>
      </c>
      <c r="D81" s="26">
        <f>D80*1.1</f>
        <v>16.5</v>
      </c>
      <c r="E81" s="5"/>
      <c r="F81" s="5">
        <f t="shared" si="2"/>
        <v>0</v>
      </c>
    </row>
    <row r="82" spans="1:7" s="18" customFormat="1" x14ac:dyDescent="0.2">
      <c r="A82" s="41"/>
      <c r="B82" s="26" t="s">
        <v>112</v>
      </c>
      <c r="C82" s="25" t="s">
        <v>3</v>
      </c>
      <c r="D82" s="26">
        <v>4</v>
      </c>
      <c r="E82" s="5"/>
      <c r="F82" s="5">
        <f t="shared" si="2"/>
        <v>0</v>
      </c>
    </row>
    <row r="83" spans="1:7" s="18" customFormat="1" x14ac:dyDescent="0.2">
      <c r="A83" s="41"/>
      <c r="B83" s="39" t="s">
        <v>113</v>
      </c>
      <c r="C83" s="25" t="s">
        <v>3</v>
      </c>
      <c r="D83" s="26">
        <v>1</v>
      </c>
      <c r="E83" s="5"/>
      <c r="F83" s="5">
        <f t="shared" si="2"/>
        <v>0</v>
      </c>
    </row>
    <row r="84" spans="1:7" s="18" customFormat="1" x14ac:dyDescent="0.2">
      <c r="A84" s="41">
        <v>23</v>
      </c>
      <c r="B84" s="33" t="s">
        <v>81</v>
      </c>
      <c r="C84" s="35" t="s">
        <v>3</v>
      </c>
      <c r="D84" s="28">
        <v>1</v>
      </c>
      <c r="E84" s="5">
        <v>800</v>
      </c>
      <c r="F84" s="5">
        <f t="shared" si="2"/>
        <v>800</v>
      </c>
      <c r="G84" s="43"/>
    </row>
    <row r="85" spans="1:7" s="18" customFormat="1" x14ac:dyDescent="0.2">
      <c r="A85" s="41"/>
      <c r="B85" s="36" t="s">
        <v>118</v>
      </c>
      <c r="C85" s="35" t="s">
        <v>3</v>
      </c>
      <c r="D85" s="65">
        <v>1</v>
      </c>
      <c r="E85" s="5"/>
      <c r="F85" s="5">
        <f t="shared" si="2"/>
        <v>0</v>
      </c>
      <c r="G85" s="43"/>
    </row>
    <row r="86" spans="1:7" s="18" customFormat="1" x14ac:dyDescent="0.2">
      <c r="A86" s="41">
        <v>24</v>
      </c>
      <c r="B86" s="6" t="s">
        <v>121</v>
      </c>
      <c r="C86" s="35" t="s">
        <v>3</v>
      </c>
      <c r="D86" s="28">
        <v>1</v>
      </c>
      <c r="E86" s="58">
        <v>31700</v>
      </c>
      <c r="F86" s="5">
        <f t="shared" si="2"/>
        <v>31700</v>
      </c>
      <c r="G86" s="43"/>
    </row>
    <row r="87" spans="1:7" s="18" customFormat="1" ht="25.5" x14ac:dyDescent="0.2">
      <c r="A87" s="41"/>
      <c r="B87" s="23" t="s">
        <v>117</v>
      </c>
      <c r="C87" s="25" t="s">
        <v>3</v>
      </c>
      <c r="D87" s="70">
        <v>1</v>
      </c>
      <c r="E87" s="5"/>
      <c r="F87" s="5">
        <f t="shared" si="2"/>
        <v>0</v>
      </c>
      <c r="G87" s="43"/>
    </row>
    <row r="88" spans="1:7" s="18" customFormat="1" x14ac:dyDescent="0.2">
      <c r="A88" s="41">
        <v>25</v>
      </c>
      <c r="B88" s="10" t="s">
        <v>29</v>
      </c>
      <c r="C88" s="15" t="s">
        <v>3</v>
      </c>
      <c r="D88" s="62">
        <v>1</v>
      </c>
      <c r="E88" s="5">
        <f>400+225</f>
        <v>625</v>
      </c>
      <c r="F88" s="5">
        <f t="shared" ref="F88:F119" si="3">D88*E88</f>
        <v>625</v>
      </c>
    </row>
    <row r="89" spans="1:7" s="18" customFormat="1" ht="25.5" x14ac:dyDescent="0.2">
      <c r="A89" s="41"/>
      <c r="B89" s="26" t="s">
        <v>28</v>
      </c>
      <c r="C89" s="25" t="s">
        <v>20</v>
      </c>
      <c r="D89" s="26">
        <f>D88*0.5</f>
        <v>0.5</v>
      </c>
      <c r="E89" s="5"/>
      <c r="F89" s="5">
        <f t="shared" si="3"/>
        <v>0</v>
      </c>
    </row>
    <row r="90" spans="1:7" s="18" customFormat="1" ht="25.5" x14ac:dyDescent="0.2">
      <c r="A90" s="9"/>
      <c r="B90" s="27" t="s">
        <v>26</v>
      </c>
      <c r="C90" s="25" t="s">
        <v>20</v>
      </c>
      <c r="D90" s="26">
        <f>D88</f>
        <v>1</v>
      </c>
      <c r="E90" s="5"/>
      <c r="F90" s="5">
        <f t="shared" si="3"/>
        <v>0</v>
      </c>
    </row>
    <row r="91" spans="1:7" s="18" customFormat="1" x14ac:dyDescent="0.2">
      <c r="A91" s="9"/>
      <c r="B91" s="27" t="s">
        <v>38</v>
      </c>
      <c r="C91" s="25" t="s">
        <v>20</v>
      </c>
      <c r="D91" s="26">
        <f>2-1</f>
        <v>1</v>
      </c>
      <c r="E91" s="5"/>
      <c r="F91" s="5">
        <f t="shared" si="3"/>
        <v>0</v>
      </c>
    </row>
    <row r="92" spans="1:7" s="18" customFormat="1" x14ac:dyDescent="0.2">
      <c r="A92" s="9"/>
      <c r="B92" s="17" t="s">
        <v>33</v>
      </c>
      <c r="C92" s="25" t="s">
        <v>3</v>
      </c>
      <c r="D92" s="26">
        <v>1</v>
      </c>
      <c r="E92" s="5"/>
      <c r="F92" s="5">
        <f t="shared" si="3"/>
        <v>0</v>
      </c>
    </row>
    <row r="93" spans="1:7" s="18" customFormat="1" x14ac:dyDescent="0.2">
      <c r="A93" s="9"/>
      <c r="B93" s="17" t="s">
        <v>34</v>
      </c>
      <c r="C93" s="25" t="s">
        <v>3</v>
      </c>
      <c r="D93" s="26">
        <v>1</v>
      </c>
      <c r="E93" s="5"/>
      <c r="F93" s="5">
        <f t="shared" si="3"/>
        <v>0</v>
      </c>
    </row>
    <row r="94" spans="1:7" s="18" customFormat="1" x14ac:dyDescent="0.2">
      <c r="A94" s="9">
        <v>26</v>
      </c>
      <c r="B94" s="24" t="s">
        <v>27</v>
      </c>
      <c r="C94" s="35" t="s">
        <v>20</v>
      </c>
      <c r="D94" s="28">
        <f>2-1</f>
        <v>1</v>
      </c>
      <c r="E94" s="5">
        <v>350</v>
      </c>
      <c r="F94" s="5">
        <f t="shared" si="3"/>
        <v>350</v>
      </c>
    </row>
    <row r="95" spans="1:7" s="18" customFormat="1" x14ac:dyDescent="0.2">
      <c r="A95" s="9"/>
      <c r="B95" s="26" t="s">
        <v>35</v>
      </c>
      <c r="C95" s="25" t="s">
        <v>20</v>
      </c>
      <c r="D95" s="26">
        <f>2-1</f>
        <v>1</v>
      </c>
      <c r="E95" s="5"/>
      <c r="F95" s="5">
        <f t="shared" si="3"/>
        <v>0</v>
      </c>
    </row>
    <row r="96" spans="1:7" s="18" customFormat="1" x14ac:dyDescent="0.2">
      <c r="A96" s="9">
        <v>27</v>
      </c>
      <c r="B96" s="10" t="s">
        <v>25</v>
      </c>
      <c r="C96" s="15" t="s">
        <v>3</v>
      </c>
      <c r="D96" s="63">
        <v>1</v>
      </c>
      <c r="E96" s="5">
        <v>600</v>
      </c>
      <c r="F96" s="5">
        <f t="shared" si="3"/>
        <v>600</v>
      </c>
    </row>
    <row r="97" spans="1:6" s="18" customFormat="1" ht="25.5" x14ac:dyDescent="0.2">
      <c r="A97" s="9"/>
      <c r="B97" s="17" t="s">
        <v>36</v>
      </c>
      <c r="C97" s="15" t="s">
        <v>3</v>
      </c>
      <c r="D97" s="65">
        <v>1</v>
      </c>
      <c r="E97" s="5"/>
      <c r="F97" s="5">
        <f t="shared" si="3"/>
        <v>0</v>
      </c>
    </row>
    <row r="98" spans="1:6" s="18" customFormat="1" x14ac:dyDescent="0.2">
      <c r="A98" s="9"/>
      <c r="B98" s="17" t="s">
        <v>37</v>
      </c>
      <c r="C98" s="25" t="s">
        <v>3</v>
      </c>
      <c r="D98" s="26">
        <v>1</v>
      </c>
      <c r="E98" s="5"/>
      <c r="F98" s="5">
        <f t="shared" si="3"/>
        <v>0</v>
      </c>
    </row>
    <row r="99" spans="1:6" s="18" customFormat="1" ht="25.5" x14ac:dyDescent="0.2">
      <c r="A99" s="9"/>
      <c r="B99" s="51" t="s">
        <v>30</v>
      </c>
      <c r="C99" s="52" t="s">
        <v>3</v>
      </c>
      <c r="D99" s="79">
        <v>1</v>
      </c>
      <c r="E99" s="5">
        <v>0</v>
      </c>
      <c r="F99" s="5">
        <f t="shared" si="3"/>
        <v>0</v>
      </c>
    </row>
    <row r="100" spans="1:6" s="18" customFormat="1" x14ac:dyDescent="0.2">
      <c r="A100" s="9">
        <v>28</v>
      </c>
      <c r="B100" s="33" t="s">
        <v>89</v>
      </c>
      <c r="C100" s="15" t="s">
        <v>10</v>
      </c>
      <c r="D100" s="62">
        <f>25+60+105</f>
        <v>190</v>
      </c>
      <c r="E100" s="5">
        <v>30</v>
      </c>
      <c r="F100" s="5">
        <f t="shared" si="3"/>
        <v>5700</v>
      </c>
    </row>
    <row r="101" spans="1:6" s="18" customFormat="1" x14ac:dyDescent="0.2">
      <c r="A101" s="9"/>
      <c r="B101" s="16" t="s">
        <v>90</v>
      </c>
      <c r="C101" s="15" t="s">
        <v>10</v>
      </c>
      <c r="D101" s="66">
        <v>25</v>
      </c>
      <c r="E101" s="5"/>
      <c r="F101" s="5">
        <f t="shared" si="3"/>
        <v>0</v>
      </c>
    </row>
    <row r="102" spans="1:6" s="7" customFormat="1" x14ac:dyDescent="0.2">
      <c r="A102" s="13"/>
      <c r="B102" s="16" t="s">
        <v>91</v>
      </c>
      <c r="C102" s="22" t="s">
        <v>10</v>
      </c>
      <c r="D102" s="66">
        <v>60</v>
      </c>
      <c r="E102" s="5"/>
      <c r="F102" s="14">
        <f t="shared" si="3"/>
        <v>0</v>
      </c>
    </row>
    <row r="103" spans="1:6" s="18" customFormat="1" x14ac:dyDescent="0.2">
      <c r="A103" s="9"/>
      <c r="B103" s="16" t="s">
        <v>92</v>
      </c>
      <c r="C103" s="15" t="s">
        <v>10</v>
      </c>
      <c r="D103" s="66">
        <v>105</v>
      </c>
      <c r="E103" s="5"/>
      <c r="F103" s="5">
        <f t="shared" si="3"/>
        <v>0</v>
      </c>
    </row>
    <row r="104" spans="1:6" s="18" customFormat="1" x14ac:dyDescent="0.2">
      <c r="A104" s="9">
        <v>29</v>
      </c>
      <c r="B104" s="33" t="s">
        <v>93</v>
      </c>
      <c r="C104" s="35" t="s">
        <v>10</v>
      </c>
      <c r="D104" s="28">
        <f>165+25</f>
        <v>190</v>
      </c>
      <c r="E104" s="5">
        <v>20</v>
      </c>
      <c r="F104" s="5">
        <f t="shared" si="3"/>
        <v>3800</v>
      </c>
    </row>
    <row r="105" spans="1:6" s="18" customFormat="1" x14ac:dyDescent="0.2">
      <c r="A105" s="9"/>
      <c r="B105" s="27" t="s">
        <v>94</v>
      </c>
      <c r="C105" s="25" t="s">
        <v>10</v>
      </c>
      <c r="D105" s="26">
        <v>165</v>
      </c>
      <c r="E105" s="5"/>
      <c r="F105" s="5">
        <f t="shared" si="3"/>
        <v>0</v>
      </c>
    </row>
    <row r="106" spans="1:6" s="18" customFormat="1" x14ac:dyDescent="0.2">
      <c r="A106" s="9"/>
      <c r="B106" s="27" t="s">
        <v>95</v>
      </c>
      <c r="C106" s="25" t="s">
        <v>10</v>
      </c>
      <c r="D106" s="26">
        <v>25</v>
      </c>
      <c r="E106" s="5"/>
      <c r="F106" s="5">
        <f t="shared" si="3"/>
        <v>0</v>
      </c>
    </row>
    <row r="107" spans="1:6" s="18" customFormat="1" x14ac:dyDescent="0.2">
      <c r="A107" s="9">
        <v>30</v>
      </c>
      <c r="B107" s="33" t="s">
        <v>96</v>
      </c>
      <c r="C107" s="35" t="s">
        <v>3</v>
      </c>
      <c r="D107" s="28">
        <v>10</v>
      </c>
      <c r="E107" s="5">
        <v>180</v>
      </c>
      <c r="F107" s="5">
        <f t="shared" si="3"/>
        <v>1800</v>
      </c>
    </row>
    <row r="108" spans="1:6" s="18" customFormat="1" x14ac:dyDescent="0.2">
      <c r="A108" s="9"/>
      <c r="B108" s="36" t="s">
        <v>97</v>
      </c>
      <c r="C108" s="25"/>
      <c r="D108" s="26"/>
      <c r="E108" s="5"/>
      <c r="F108" s="5">
        <f t="shared" si="3"/>
        <v>0</v>
      </c>
    </row>
    <row r="109" spans="1:6" s="18" customFormat="1" x14ac:dyDescent="0.2">
      <c r="A109" s="9">
        <v>31</v>
      </c>
      <c r="B109" s="33" t="s">
        <v>98</v>
      </c>
      <c r="C109" s="35" t="s">
        <v>3</v>
      </c>
      <c r="D109" s="28">
        <v>2</v>
      </c>
      <c r="E109" s="5">
        <v>200</v>
      </c>
      <c r="F109" s="5">
        <f t="shared" si="3"/>
        <v>400</v>
      </c>
    </row>
    <row r="110" spans="1:6" s="18" customFormat="1" x14ac:dyDescent="0.2">
      <c r="A110" s="9"/>
      <c r="B110" s="27" t="s">
        <v>99</v>
      </c>
      <c r="C110" s="25" t="s">
        <v>3</v>
      </c>
      <c r="D110" s="26">
        <v>2</v>
      </c>
      <c r="E110" s="5"/>
      <c r="F110" s="5">
        <f t="shared" si="3"/>
        <v>0</v>
      </c>
    </row>
    <row r="111" spans="1:6" s="18" customFormat="1" x14ac:dyDescent="0.2">
      <c r="A111" s="9">
        <v>32</v>
      </c>
      <c r="B111" s="33" t="s">
        <v>100</v>
      </c>
      <c r="C111" s="25" t="s">
        <v>3</v>
      </c>
      <c r="D111" s="26">
        <v>1</v>
      </c>
      <c r="E111" s="5">
        <v>600</v>
      </c>
      <c r="F111" s="5">
        <f t="shared" si="3"/>
        <v>600</v>
      </c>
    </row>
    <row r="112" spans="1:6" s="18" customFormat="1" x14ac:dyDescent="0.2">
      <c r="A112" s="9"/>
      <c r="B112" s="16" t="s">
        <v>101</v>
      </c>
      <c r="C112" s="15" t="s">
        <v>3</v>
      </c>
      <c r="D112" s="62">
        <v>1</v>
      </c>
      <c r="E112" s="5"/>
      <c r="F112" s="5">
        <f t="shared" si="3"/>
        <v>0</v>
      </c>
    </row>
    <row r="113" spans="1:6" s="18" customFormat="1" x14ac:dyDescent="0.2">
      <c r="A113" s="9">
        <v>33</v>
      </c>
      <c r="B113" s="6" t="s">
        <v>102</v>
      </c>
      <c r="C113" s="15" t="s">
        <v>3</v>
      </c>
      <c r="D113" s="62">
        <v>1</v>
      </c>
      <c r="E113" s="5">
        <v>550</v>
      </c>
      <c r="F113" s="5">
        <f t="shared" si="3"/>
        <v>550</v>
      </c>
    </row>
    <row r="114" spans="1:6" s="18" customFormat="1" ht="25.5" x14ac:dyDescent="0.2">
      <c r="A114" s="9"/>
      <c r="B114" s="17" t="s">
        <v>103</v>
      </c>
      <c r="C114" s="25" t="s">
        <v>3</v>
      </c>
      <c r="D114" s="26">
        <v>1</v>
      </c>
      <c r="E114" s="5"/>
      <c r="F114" s="5">
        <f t="shared" si="3"/>
        <v>0</v>
      </c>
    </row>
    <row r="115" spans="1:6" s="18" customFormat="1" x14ac:dyDescent="0.2">
      <c r="A115" s="9">
        <v>34</v>
      </c>
      <c r="B115" s="6" t="s">
        <v>104</v>
      </c>
      <c r="C115" s="35" t="s">
        <v>3</v>
      </c>
      <c r="D115" s="28">
        <v>5</v>
      </c>
      <c r="E115" s="5">
        <v>75</v>
      </c>
      <c r="F115" s="5">
        <f t="shared" si="3"/>
        <v>375</v>
      </c>
    </row>
    <row r="116" spans="1:6" s="18" customFormat="1" x14ac:dyDescent="0.2">
      <c r="A116" s="9"/>
      <c r="B116" s="17" t="s">
        <v>105</v>
      </c>
      <c r="C116" s="25" t="s">
        <v>3</v>
      </c>
      <c r="D116" s="26">
        <v>5</v>
      </c>
      <c r="E116" s="5"/>
      <c r="F116" s="5">
        <f t="shared" si="3"/>
        <v>0</v>
      </c>
    </row>
    <row r="117" spans="1:6" s="18" customFormat="1" x14ac:dyDescent="0.2">
      <c r="A117" s="9">
        <v>35</v>
      </c>
      <c r="B117" s="6" t="s">
        <v>106</v>
      </c>
      <c r="C117" s="25" t="s">
        <v>3</v>
      </c>
      <c r="D117" s="26">
        <v>15</v>
      </c>
      <c r="E117" s="5">
        <v>75</v>
      </c>
      <c r="F117" s="5">
        <f t="shared" si="3"/>
        <v>1125</v>
      </c>
    </row>
    <row r="118" spans="1:6" s="18" customFormat="1" ht="25.5" x14ac:dyDescent="0.2">
      <c r="A118" s="9"/>
      <c r="B118" s="17" t="s">
        <v>107</v>
      </c>
      <c r="C118" s="25" t="s">
        <v>3</v>
      </c>
      <c r="D118" s="26">
        <v>10</v>
      </c>
      <c r="E118" s="5"/>
      <c r="F118" s="5">
        <f t="shared" si="3"/>
        <v>0</v>
      </c>
    </row>
    <row r="119" spans="1:6" s="18" customFormat="1" ht="25.5" x14ac:dyDescent="0.2">
      <c r="A119" s="9"/>
      <c r="B119" s="17" t="s">
        <v>108</v>
      </c>
      <c r="C119" s="25" t="s">
        <v>3</v>
      </c>
      <c r="D119" s="26">
        <v>5</v>
      </c>
      <c r="E119" s="5"/>
      <c r="F119" s="5">
        <f t="shared" si="3"/>
        <v>0</v>
      </c>
    </row>
    <row r="120" spans="1:6" s="18" customFormat="1" x14ac:dyDescent="0.2">
      <c r="A120" s="9">
        <v>36</v>
      </c>
      <c r="B120" s="10" t="s">
        <v>24</v>
      </c>
      <c r="C120" s="25" t="s">
        <v>3</v>
      </c>
      <c r="D120" s="26">
        <v>8</v>
      </c>
      <c r="E120" s="5">
        <v>180</v>
      </c>
      <c r="F120" s="5">
        <f t="shared" ref="F120:F121" si="4">D120*E120</f>
        <v>1440</v>
      </c>
    </row>
    <row r="121" spans="1:6" s="18" customFormat="1" x14ac:dyDescent="0.2">
      <c r="A121" s="9"/>
      <c r="B121" s="26" t="s">
        <v>109</v>
      </c>
      <c r="C121" s="25" t="s">
        <v>3</v>
      </c>
      <c r="D121" s="26">
        <v>8</v>
      </c>
      <c r="E121" s="5"/>
      <c r="F121" s="5">
        <f t="shared" si="4"/>
        <v>0</v>
      </c>
    </row>
    <row r="122" spans="1:6" s="18" customFormat="1" x14ac:dyDescent="0.2">
      <c r="A122" s="9"/>
      <c r="B122" s="10" t="s">
        <v>8</v>
      </c>
      <c r="C122" s="15"/>
      <c r="D122" s="80"/>
      <c r="E122" s="12"/>
      <c r="F122" s="29">
        <f>SUM(F5:F121)</f>
        <v>301978.8</v>
      </c>
    </row>
    <row r="123" spans="1:6" ht="12.75" customHeight="1" x14ac:dyDescent="0.2">
      <c r="A123" s="88"/>
      <c r="B123" s="89"/>
      <c r="C123" s="89"/>
      <c r="D123" s="89"/>
    </row>
    <row r="124" spans="1:6" x14ac:dyDescent="0.2">
      <c r="A124" s="90"/>
      <c r="B124" s="91"/>
      <c r="C124" s="91"/>
      <c r="D124" s="91"/>
    </row>
    <row r="125" spans="1:6" x14ac:dyDescent="0.2">
      <c r="A125" s="92"/>
      <c r="B125" s="92"/>
      <c r="C125" s="92"/>
      <c r="D125" s="92"/>
    </row>
    <row r="126" spans="1:6" x14ac:dyDescent="0.2">
      <c r="A126" s="93"/>
      <c r="B126" s="93"/>
      <c r="C126" s="93"/>
      <c r="D126" s="93"/>
    </row>
  </sheetData>
  <autoFilter ref="B1:B126"/>
  <mergeCells count="11">
    <mergeCell ref="A125:D126"/>
    <mergeCell ref="A1:C1"/>
    <mergeCell ref="A2:A3"/>
    <mergeCell ref="B2:B3"/>
    <mergeCell ref="C2:C3"/>
    <mergeCell ref="D2:D3"/>
    <mergeCell ref="E1:F1"/>
    <mergeCell ref="A4:D4"/>
    <mergeCell ref="A8:D8"/>
    <mergeCell ref="A123:D123"/>
    <mergeCell ref="A124:D124"/>
  </mergeCells>
  <phoneticPr fontId="9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(E) -ˆ8V 2  385-4328 (@54.3).xlsx</dc:title>
  <dc:creator>(C;VG5=:&gt; ˚;5=0 !5@3VW2=0</dc:creator>
  <cp:lastModifiedBy>User</cp:lastModifiedBy>
  <cp:lastPrinted>2025-08-06T08:30:49Z</cp:lastPrinted>
  <dcterms:created xsi:type="dcterms:W3CDTF">2025-06-23T12:42:35Z</dcterms:created>
  <dcterms:modified xsi:type="dcterms:W3CDTF">2025-08-06T13:48:32Z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2025-03-12T00:00:00Z</vt:filetime>
  </property>
  <property fmtid="{D5CDD505-2E9C-101B-9397-08002B2CF9AE}" pid="3" name="LastSaved">
    <vt:filetime>2025-06-23T00:00:00Z</vt:filetime>
  </property>
  <property fmtid="{D5CDD505-2E9C-101B-9397-08002B2CF9AE}" pid="4" name="Producer">
    <vt:lpwstr>Microsoft: Print To PDF</vt:lpwstr>
  </property>
</Properties>
</file>