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31"/>
  <workbookPr filterPrivacy="1" defaultThemeVersion="124226"/>
  <xr:revisionPtr revIDLastSave="0" documentId="13_ncr:1_{10936773-0DB5-424C-B1A9-F5C7B50C178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КП" sheetId="10" r:id="rId1"/>
  </sheets>
  <definedNames>
    <definedName name="_xlnm._FilterDatabase" localSheetId="0" hidden="1">КП!$A$6:$WUY$71</definedName>
    <definedName name="_xlnm.Print_Area" localSheetId="0">КП!$A$1:$I$71</definedName>
  </definedNames>
  <calcPr calcId="191029"/>
</workbook>
</file>

<file path=xl/calcChain.xml><?xml version="1.0" encoding="utf-8"?>
<calcChain xmlns="http://schemas.openxmlformats.org/spreadsheetml/2006/main">
  <c r="D53" i="10" l="1"/>
  <c r="D57" i="10"/>
  <c r="D22" i="10"/>
  <c r="H22" i="10" s="1"/>
  <c r="I22" i="10" s="1"/>
  <c r="G16" i="10" l="1"/>
  <c r="H16" i="10"/>
  <c r="H18" i="10"/>
  <c r="G18" i="10"/>
  <c r="D28" i="10"/>
  <c r="D27" i="10"/>
  <c r="G27" i="10" s="1"/>
  <c r="H9" i="10"/>
  <c r="G9" i="10"/>
  <c r="I52" i="10"/>
  <c r="H33" i="10"/>
  <c r="I33" i="10" s="1"/>
  <c r="I16" i="10" l="1"/>
  <c r="I18" i="10"/>
  <c r="H10" i="10"/>
  <c r="G10" i="10"/>
  <c r="H61" i="10"/>
  <c r="G61" i="10"/>
  <c r="H60" i="10"/>
  <c r="G60" i="10"/>
  <c r="I10" i="10" l="1"/>
  <c r="I60" i="10"/>
  <c r="I61" i="10"/>
  <c r="G56" i="10"/>
  <c r="H59" i="10"/>
  <c r="G59" i="10"/>
  <c r="H58" i="10"/>
  <c r="G58" i="10"/>
  <c r="D43" i="10"/>
  <c r="H43" i="10" s="1"/>
  <c r="H42" i="10"/>
  <c r="G42" i="10"/>
  <c r="H41" i="10"/>
  <c r="G41" i="10"/>
  <c r="H51" i="10"/>
  <c r="G51" i="10"/>
  <c r="H50" i="10"/>
  <c r="G50" i="10"/>
  <c r="D49" i="10"/>
  <c r="H49" i="10" s="1"/>
  <c r="H48" i="10"/>
  <c r="G48" i="10"/>
  <c r="D47" i="10"/>
  <c r="G47" i="10" s="1"/>
  <c r="D46" i="10"/>
  <c r="H46" i="10" s="1"/>
  <c r="D45" i="10"/>
  <c r="G45" i="10" s="1"/>
  <c r="H44" i="10"/>
  <c r="G44" i="10"/>
  <c r="H39" i="10"/>
  <c r="D38" i="10"/>
  <c r="H38" i="10" s="1"/>
  <c r="G37" i="10"/>
  <c r="I37" i="10" s="1"/>
  <c r="I59" i="10" l="1"/>
  <c r="I58" i="10"/>
  <c r="H56" i="10"/>
  <c r="I56" i="10" s="1"/>
  <c r="I51" i="10"/>
  <c r="I41" i="10"/>
  <c r="I42" i="10"/>
  <c r="G43" i="10"/>
  <c r="I43" i="10" s="1"/>
  <c r="I50" i="10"/>
  <c r="I48" i="10"/>
  <c r="I44" i="10"/>
  <c r="H45" i="10"/>
  <c r="I45" i="10" s="1"/>
  <c r="G46" i="10"/>
  <c r="I46" i="10" s="1"/>
  <c r="H47" i="10"/>
  <c r="I47" i="10" s="1"/>
  <c r="G49" i="10"/>
  <c r="I49" i="10" s="1"/>
  <c r="G39" i="10"/>
  <c r="I39" i="10" s="1"/>
  <c r="G38" i="10"/>
  <c r="I38" i="10" s="1"/>
  <c r="H57" i="10" l="1"/>
  <c r="G57" i="10"/>
  <c r="H40" i="10"/>
  <c r="G40" i="10"/>
  <c r="I57" i="10" l="1"/>
  <c r="I40" i="10"/>
  <c r="H32" i="10"/>
  <c r="G32" i="10"/>
  <c r="H31" i="10"/>
  <c r="G31" i="10"/>
  <c r="H25" i="10"/>
  <c r="G25" i="10"/>
  <c r="H14" i="10"/>
  <c r="G14" i="10"/>
  <c r="H24" i="10"/>
  <c r="G24" i="10"/>
  <c r="H23" i="10"/>
  <c r="G23" i="10"/>
  <c r="H21" i="10"/>
  <c r="G21" i="10"/>
  <c r="H20" i="10"/>
  <c r="G20" i="10"/>
  <c r="H19" i="10"/>
  <c r="G19" i="10"/>
  <c r="H17" i="10"/>
  <c r="H15" i="10"/>
  <c r="H13" i="10"/>
  <c r="G13" i="10"/>
  <c r="D35" i="10" l="1"/>
  <c r="G35" i="10" s="1"/>
  <c r="H34" i="10"/>
  <c r="I34" i="10" s="1"/>
  <c r="D36" i="10"/>
  <c r="H36" i="10" s="1"/>
  <c r="I32" i="10"/>
  <c r="I14" i="10"/>
  <c r="I25" i="10"/>
  <c r="I31" i="10"/>
  <c r="D26" i="10"/>
  <c r="D30" i="10"/>
  <c r="D29" i="10"/>
  <c r="G15" i="10"/>
  <c r="G17" i="10"/>
  <c r="H35" i="10" l="1"/>
  <c r="I35" i="10" s="1"/>
  <c r="G36" i="10"/>
  <c r="I36" i="10" s="1"/>
  <c r="G29" i="10"/>
  <c r="H29" i="10"/>
  <c r="H28" i="10"/>
  <c r="G28" i="10"/>
  <c r="G30" i="10"/>
  <c r="H30" i="10"/>
  <c r="H26" i="10"/>
  <c r="G26" i="10"/>
  <c r="I28" i="10" l="1"/>
  <c r="I26" i="10"/>
  <c r="I30" i="10"/>
  <c r="I29" i="10"/>
  <c r="I21" i="10" l="1"/>
  <c r="I19" i="10"/>
  <c r="I24" i="10" l="1"/>
  <c r="I23" i="10"/>
  <c r="I20" i="10" l="1"/>
  <c r="I17" i="10"/>
  <c r="H11" i="10"/>
  <c r="G11" i="10"/>
  <c r="H12" i="10"/>
  <c r="H54" i="10"/>
  <c r="H55" i="10"/>
  <c r="H62" i="10"/>
  <c r="H63" i="10"/>
  <c r="H64" i="10"/>
  <c r="H65" i="10"/>
  <c r="H66" i="10"/>
  <c r="H8" i="10"/>
  <c r="G12" i="10"/>
  <c r="G54" i="10"/>
  <c r="G55" i="10"/>
  <c r="G62" i="10"/>
  <c r="G63" i="10"/>
  <c r="G64" i="10"/>
  <c r="G65" i="10"/>
  <c r="G66" i="10"/>
  <c r="G8" i="10"/>
  <c r="I64" i="10" l="1"/>
  <c r="I11" i="10"/>
  <c r="I63" i="10"/>
  <c r="I8" i="10"/>
  <c r="I13" i="10"/>
  <c r="I12" i="10"/>
  <c r="I9" i="10"/>
  <c r="I66" i="10"/>
  <c r="I62" i="10"/>
  <c r="I55" i="10"/>
  <c r="I65" i="10"/>
  <c r="I54" i="10"/>
  <c r="I15" i="10" l="1"/>
  <c r="H67" i="10" l="1"/>
  <c r="I69" i="10" s="1"/>
  <c r="G67" i="10"/>
  <c r="I67" i="10" l="1"/>
  <c r="I68" i="10"/>
  <c r="I70" i="10" l="1"/>
</calcChain>
</file>

<file path=xl/sharedStrings.xml><?xml version="1.0" encoding="utf-8"?>
<sst xmlns="http://schemas.openxmlformats.org/spreadsheetml/2006/main" count="141" uniqueCount="86">
  <si>
    <t>п/п</t>
  </si>
  <si>
    <t>м2</t>
  </si>
  <si>
    <t>№</t>
  </si>
  <si>
    <t>матер.</t>
  </si>
  <si>
    <t xml:space="preserve">      </t>
  </si>
  <si>
    <t>Робота і матеріали</t>
  </si>
  <si>
    <t>Од</t>
  </si>
  <si>
    <t>вим</t>
  </si>
  <si>
    <t>К-сть</t>
  </si>
  <si>
    <t>Вар</t>
  </si>
  <si>
    <t>на од</t>
  </si>
  <si>
    <t>Розцінка</t>
  </si>
  <si>
    <t xml:space="preserve">Вартість </t>
  </si>
  <si>
    <t>матеріалів</t>
  </si>
  <si>
    <t>Вартість</t>
  </si>
  <si>
    <t>робіт</t>
  </si>
  <si>
    <t>разом</t>
  </si>
  <si>
    <t>Разом</t>
  </si>
  <si>
    <t>Разом по кошторису, грн з ПДВ</t>
  </si>
  <si>
    <t>з ПДВ</t>
  </si>
  <si>
    <t>Доставка матеріалів</t>
  </si>
  <si>
    <t>Підрядник : ТОВАРИСТВО З ОБМЕЖЕНОЮ ВІДПОВІДАЛЬНІСТЮ "МАКСИМУС ДЕВЕЛОПМЕНТ ПРОДЖЕКТ"</t>
  </si>
  <si>
    <t>шт</t>
  </si>
  <si>
    <t>Розділ 1. Демонтажні роботи</t>
  </si>
  <si>
    <t>Розділ 2. Будівельно-ремонтні роботи</t>
  </si>
  <si>
    <t>накладні і загальнобудівельні витрати</t>
  </si>
  <si>
    <t>к-кт</t>
  </si>
  <si>
    <t>мп</t>
  </si>
  <si>
    <t>кг</t>
  </si>
  <si>
    <t>грунтовка СТ-17</t>
  </si>
  <si>
    <t>л</t>
  </si>
  <si>
    <t>плівка 200мкр</t>
  </si>
  <si>
    <t>диск відрізний по бетону ф120</t>
  </si>
  <si>
    <t>Прибирання будівельного сміття</t>
  </si>
  <si>
    <t>мішки під сміття</t>
  </si>
  <si>
    <t>Навантаження та вивезення будівельного сміття</t>
  </si>
  <si>
    <t>Елементи тактильної доступності</t>
  </si>
  <si>
    <t>Загальні роботи</t>
  </si>
  <si>
    <t>Монтаж системи виклику для інвалідів (кнопка виклику)</t>
  </si>
  <si>
    <t>система виклику для інвалідів (кнопка виклику)</t>
  </si>
  <si>
    <t>піка</t>
  </si>
  <si>
    <t>Наклеювання тактильного індикатора</t>
  </si>
  <si>
    <t xml:space="preserve"> тактильний індикатор "конус"</t>
  </si>
  <si>
    <t>Демонтаж керамічної плитки</t>
  </si>
  <si>
    <t>Демонтаж тротуарної плитки</t>
  </si>
  <si>
    <t>м3</t>
  </si>
  <si>
    <t>Влаштування бетонного ганку і пандусу</t>
  </si>
  <si>
    <t>цемент М500</t>
  </si>
  <si>
    <t>пісок</t>
  </si>
  <si>
    <t>арматура  ф10 А400</t>
  </si>
  <si>
    <t>вязальний дріт</t>
  </si>
  <si>
    <t>дошка 25х150 мм</t>
  </si>
  <si>
    <t>саморізи 3,5х55</t>
  </si>
  <si>
    <t>Бетон С16/20</t>
  </si>
  <si>
    <t>Бетон С8/10</t>
  </si>
  <si>
    <t>Облицювання пандусу і ганку вхідної групи  керамічними плитками</t>
  </si>
  <si>
    <t>Затирка Ceresit CE33 plus</t>
  </si>
  <si>
    <t>Система выравнивания плитки TecnicBuild 1,5 мм 1000 шт./уп</t>
  </si>
  <si>
    <t>уп</t>
  </si>
  <si>
    <t>Монтаж пантуса гумового</t>
  </si>
  <si>
    <t>Гумовий пандус пороговий 20(h)*250*900мм</t>
  </si>
  <si>
    <t xml:space="preserve">Влаштування огородження пандусу із нержавіючого металу </t>
  </si>
  <si>
    <t>Улаштування покриття із плитки полімерпіщаної Тактильна тротуарна плитка "сфери" 400х400х60 мм</t>
  </si>
  <si>
    <t>Тактильна тротуарна плитка "сфери" 400х400х60 мм</t>
  </si>
  <si>
    <t>Монтаж захисної накладки зна двері з нержавіючої сталі(h)300мм</t>
  </si>
  <si>
    <t>Монтаж тактильних напрямних самоклеючих індикаторів «Смуга» 280x35 мм для орієнтування інвалідів групи мобільності</t>
  </si>
  <si>
    <t xml:space="preserve"> Тактильний напрямляючий самоклеючий індикатор «Смуга» 280x35 мм</t>
  </si>
  <si>
    <t xml:space="preserve">захисна пластина на двері з нержавіючої сталі </t>
  </si>
  <si>
    <t>Контрастне позначення поручнів жовтою фарбою б 2 шари</t>
  </si>
  <si>
    <t>Монтаж гумової накладки</t>
  </si>
  <si>
    <t>гумова накладка кутова антиковзна</t>
  </si>
  <si>
    <t>Фарба Композит АК-11 жовтого кольору</t>
  </si>
  <si>
    <t>Зворотня засипка грунту</t>
  </si>
  <si>
    <t>арматура  ф6 А400</t>
  </si>
  <si>
    <t>Плитка для зовнішніх робіт морозостійка ПЛ1</t>
  </si>
  <si>
    <t>Плитка для зовнішніх робіт морозостійка ПЛ2</t>
  </si>
  <si>
    <t xml:space="preserve">Влаштування тротуарного покриття з ФЕМ </t>
  </si>
  <si>
    <t>Нанесення контрасного маркування сходів та пандуса  жовтою фарбою</t>
  </si>
  <si>
    <t>Монтаж стійки під  кнопку виклику</t>
  </si>
  <si>
    <t>Розробка грунта</t>
  </si>
  <si>
    <t>Улаштування опалубки</t>
  </si>
  <si>
    <t>Армування</t>
  </si>
  <si>
    <t>т</t>
  </si>
  <si>
    <t>Хімічний анкер поліестер S-RPE-300 Smart 300 мл</t>
  </si>
  <si>
    <t>Клейова суміш  Ceresit CM-12</t>
  </si>
  <si>
    <t>Ремонт відділення банку АТ «КРЕДІ АГРІКОЛЬ БАНК» в  м. Рівне, вул. Степана Бандери, 60-А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</si>
</sst>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₽_-;\-* #,##0.00\ _₽_-;_-* &quot;-&quot;??\ _₽_-;_-@_-"/>
    <numFmt numFmtId="165" formatCode="0.0"/>
  </numFmts>
  <fonts count="14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b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b/>
      <sz val="11"/>
      <color indexed="12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b/>
      <sz val="11"/>
      <color rgb="FF0070C0"/>
      <name val="Arial"/>
      <family val="2"/>
      <charset val="204"/>
    </font>
    <font>
      <b/>
      <i/>
      <sz val="11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1" fillId="0" borderId="0"/>
    <xf numFmtId="0" fontId="1" fillId="0" borderId="0"/>
    <xf numFmtId="0" fontId="2" fillId="0" borderId="0"/>
    <xf numFmtId="0" fontId="8" fillId="0" borderId="0"/>
    <xf numFmtId="164" fontId="8" fillId="0" borderId="0" applyFont="0" applyFill="0" applyBorder="0" applyAlignment="0" applyProtection="0"/>
  </cellStyleXfs>
  <cellXfs count="103">
    <xf numFmtId="0" fontId="0" fillId="0" borderId="0" xfId="0"/>
    <xf numFmtId="0" fontId="4" fillId="0" borderId="0" xfId="0" applyFont="1"/>
    <xf numFmtId="0" fontId="5" fillId="0" borderId="0" xfId="1" applyFont="1" applyAlignment="1">
      <alignment horizontal="center"/>
    </xf>
    <xf numFmtId="0" fontId="6" fillId="0" borderId="0" xfId="1" applyFont="1"/>
    <xf numFmtId="0" fontId="6" fillId="0" borderId="2" xfId="1" applyFont="1" applyBorder="1" applyAlignment="1">
      <alignment horizontal="center"/>
    </xf>
    <xf numFmtId="0" fontId="6" fillId="0" borderId="3" xfId="1" applyFont="1" applyBorder="1"/>
    <xf numFmtId="0" fontId="6" fillId="0" borderId="3" xfId="1" applyFont="1" applyBorder="1" applyAlignment="1">
      <alignment horizontal="center"/>
    </xf>
    <xf numFmtId="0" fontId="6" fillId="0" borderId="5" xfId="1" applyFont="1" applyBorder="1" applyAlignment="1">
      <alignment horizontal="center"/>
    </xf>
    <xf numFmtId="0" fontId="6" fillId="0" borderId="1" xfId="1" applyFont="1" applyBorder="1" applyAlignment="1">
      <alignment horizontal="centerContinuous" vertical="center"/>
    </xf>
    <xf numFmtId="0" fontId="6" fillId="0" borderId="1" xfId="1" applyFont="1" applyBorder="1" applyAlignment="1">
      <alignment horizontal="center"/>
    </xf>
    <xf numFmtId="0" fontId="5" fillId="0" borderId="7" xfId="1" applyFont="1" applyBorder="1" applyAlignment="1">
      <alignment horizontal="center" wrapText="1"/>
    </xf>
    <xf numFmtId="0" fontId="5" fillId="0" borderId="8" xfId="1" applyFont="1" applyBorder="1" applyAlignment="1">
      <alignment horizontal="right"/>
    </xf>
    <xf numFmtId="0" fontId="7" fillId="0" borderId="0" xfId="1" applyFont="1" applyAlignment="1">
      <alignment wrapText="1"/>
    </xf>
    <xf numFmtId="0" fontId="5" fillId="0" borderId="0" xfId="1" applyFont="1" applyAlignment="1">
      <alignment horizontal="left"/>
    </xf>
    <xf numFmtId="0" fontId="5" fillId="0" borderId="0" xfId="1" applyFont="1"/>
    <xf numFmtId="0" fontId="5" fillId="0" borderId="9" xfId="1" applyFont="1" applyBorder="1" applyAlignment="1">
      <alignment horizontal="left"/>
    </xf>
    <xf numFmtId="0" fontId="5" fillId="0" borderId="9" xfId="1" applyFont="1" applyBorder="1"/>
    <xf numFmtId="0" fontId="6" fillId="0" borderId="10" xfId="1" applyFont="1" applyBorder="1" applyAlignment="1">
      <alignment horizontal="center"/>
    </xf>
    <xf numFmtId="0" fontId="6" fillId="0" borderId="11" xfId="3" applyFont="1" applyBorder="1" applyAlignment="1">
      <alignment horizontal="centerContinuous" vertical="center"/>
    </xf>
    <xf numFmtId="0" fontId="6" fillId="0" borderId="11" xfId="1" applyFont="1" applyBorder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center" vertical="center" wrapText="1"/>
    </xf>
    <xf numFmtId="0" fontId="5" fillId="0" borderId="0" xfId="0" applyFont="1"/>
    <xf numFmtId="0" fontId="6" fillId="0" borderId="0" xfId="0" applyFont="1"/>
    <xf numFmtId="0" fontId="5" fillId="0" borderId="8" xfId="1" applyFont="1" applyBorder="1" applyAlignment="1">
      <alignment horizontal="center" vertical="center" wrapText="1"/>
    </xf>
    <xf numFmtId="0" fontId="5" fillId="0" borderId="3" xfId="3" applyFont="1" applyBorder="1" applyAlignment="1">
      <alignment horizontal="center" vertical="center"/>
    </xf>
    <xf numFmtId="2" fontId="6" fillId="0" borderId="3" xfId="3" applyNumberFormat="1" applyFont="1" applyBorder="1" applyAlignment="1">
      <alignment horizontal="centerContinuous" vertical="center"/>
    </xf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 vertical="top"/>
    </xf>
    <xf numFmtId="0" fontId="4" fillId="0" borderId="0" xfId="0" applyFont="1" applyAlignment="1">
      <alignment vertical="top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164" fontId="6" fillId="0" borderId="0" xfId="5" applyFont="1"/>
    <xf numFmtId="164" fontId="5" fillId="0" borderId="0" xfId="5" applyFont="1"/>
    <xf numFmtId="164" fontId="5" fillId="0" borderId="0" xfId="5" applyFont="1" applyAlignment="1">
      <alignment vertical="center"/>
    </xf>
    <xf numFmtId="164" fontId="6" fillId="0" borderId="3" xfId="5" applyFont="1" applyBorder="1" applyAlignment="1">
      <alignment horizontal="center"/>
    </xf>
    <xf numFmtId="164" fontId="6" fillId="0" borderId="3" xfId="5" applyFont="1" applyBorder="1" applyAlignment="1">
      <alignment horizontal="centerContinuous" vertical="center" wrapText="1"/>
    </xf>
    <xf numFmtId="164" fontId="6" fillId="0" borderId="4" xfId="5" applyFont="1" applyBorder="1" applyAlignment="1">
      <alignment horizontal="center"/>
    </xf>
    <xf numFmtId="164" fontId="6" fillId="0" borderId="1" xfId="5" applyFont="1" applyBorder="1" applyAlignment="1">
      <alignment horizontal="center"/>
    </xf>
    <xf numFmtId="164" fontId="6" fillId="0" borderId="1" xfId="5" applyFont="1" applyBorder="1" applyAlignment="1">
      <alignment horizontal="centerContinuous" vertical="center" wrapText="1"/>
    </xf>
    <xf numFmtId="164" fontId="6" fillId="0" borderId="6" xfId="5" applyFont="1" applyBorder="1" applyAlignment="1">
      <alignment horizontal="center"/>
    </xf>
    <xf numFmtId="164" fontId="6" fillId="0" borderId="11" xfId="5" applyFont="1" applyBorder="1" applyAlignment="1">
      <alignment horizontal="center"/>
    </xf>
    <xf numFmtId="164" fontId="6" fillId="0" borderId="3" xfId="5" applyFont="1" applyFill="1" applyBorder="1" applyAlignment="1">
      <alignment horizontal="center"/>
    </xf>
    <xf numFmtId="164" fontId="6" fillId="0" borderId="3" xfId="5" applyFont="1" applyFill="1" applyBorder="1" applyAlignment="1">
      <alignment horizontal="center" vertical="center"/>
    </xf>
    <xf numFmtId="164" fontId="6" fillId="0" borderId="4" xfId="5" applyFont="1" applyFill="1" applyBorder="1" applyAlignment="1">
      <alignment horizontal="center" vertical="center"/>
    </xf>
    <xf numFmtId="164" fontId="6" fillId="0" borderId="1" xfId="5" applyFont="1" applyFill="1" applyBorder="1" applyAlignment="1">
      <alignment horizontal="center" vertical="center"/>
    </xf>
    <xf numFmtId="164" fontId="6" fillId="0" borderId="6" xfId="5" applyFont="1" applyFill="1" applyBorder="1" applyAlignment="1">
      <alignment horizontal="center" vertical="center"/>
    </xf>
    <xf numFmtId="164" fontId="5" fillId="0" borderId="8" xfId="5" applyFont="1" applyBorder="1" applyAlignment="1">
      <alignment horizontal="center"/>
    </xf>
    <xf numFmtId="164" fontId="5" fillId="0" borderId="9" xfId="5" applyFont="1" applyBorder="1" applyAlignment="1">
      <alignment horizontal="center"/>
    </xf>
    <xf numFmtId="164" fontId="5" fillId="0" borderId="0" xfId="5" applyFont="1" applyAlignment="1">
      <alignment horizontal="center"/>
    </xf>
    <xf numFmtId="164" fontId="5" fillId="0" borderId="9" xfId="5" applyFont="1" applyBorder="1"/>
    <xf numFmtId="164" fontId="4" fillId="0" borderId="0" xfId="5" applyFont="1"/>
    <xf numFmtId="164" fontId="10" fillId="0" borderId="0" xfId="5" applyFont="1" applyFill="1" applyAlignment="1">
      <alignment horizontal="center"/>
    </xf>
    <xf numFmtId="164" fontId="4" fillId="0" borderId="0" xfId="5" applyFont="1" applyFill="1"/>
    <xf numFmtId="164" fontId="6" fillId="0" borderId="0" xfId="5" applyFont="1" applyFill="1"/>
    <xf numFmtId="2" fontId="6" fillId="0" borderId="3" xfId="1" applyNumberFormat="1" applyFont="1" applyBorder="1" applyAlignment="1">
      <alignment horizontal="centerContinuous" vertical="center"/>
    </xf>
    <xf numFmtId="2" fontId="6" fillId="0" borderId="1" xfId="3" applyNumberFormat="1" applyFont="1" applyBorder="1" applyAlignment="1">
      <alignment horizontal="centerContinuous" vertical="center"/>
    </xf>
    <xf numFmtId="164" fontId="6" fillId="0" borderId="1" xfId="5" applyFont="1" applyFill="1" applyBorder="1" applyAlignment="1">
      <alignment horizontal="center"/>
    </xf>
    <xf numFmtId="2" fontId="6" fillId="0" borderId="11" xfId="3" applyNumberFormat="1" applyFont="1" applyBorder="1" applyAlignment="1">
      <alignment horizontal="centerContinuous" vertical="center"/>
    </xf>
    <xf numFmtId="164" fontId="6" fillId="0" borderId="11" xfId="5" applyFont="1" applyFill="1" applyBorder="1" applyAlignment="1">
      <alignment horizontal="center"/>
    </xf>
    <xf numFmtId="164" fontId="6" fillId="0" borderId="1" xfId="5" applyFont="1" applyFill="1" applyBorder="1" applyAlignment="1">
      <alignment horizontal="center" vertical="top"/>
    </xf>
    <xf numFmtId="2" fontId="5" fillId="0" borderId="8" xfId="1" applyNumberFormat="1" applyFont="1" applyBorder="1" applyAlignment="1">
      <alignment horizontal="center"/>
    </xf>
    <xf numFmtId="164" fontId="5" fillId="0" borderId="8" xfId="5" applyFont="1" applyFill="1" applyBorder="1" applyAlignment="1">
      <alignment horizontal="center" vertical="center" wrapText="1"/>
    </xf>
    <xf numFmtId="164" fontId="5" fillId="0" borderId="0" xfId="5" applyFont="1" applyFill="1"/>
    <xf numFmtId="2" fontId="5" fillId="0" borderId="0" xfId="1" applyNumberFormat="1" applyFont="1"/>
    <xf numFmtId="164" fontId="5" fillId="0" borderId="0" xfId="5" applyFont="1" applyFill="1" applyAlignment="1">
      <alignment horizontal="center"/>
    </xf>
    <xf numFmtId="2" fontId="5" fillId="0" borderId="9" xfId="1" applyNumberFormat="1" applyFont="1" applyBorder="1"/>
    <xf numFmtId="164" fontId="5" fillId="0" borderId="9" xfId="5" applyFont="1" applyFill="1" applyBorder="1" applyAlignment="1">
      <alignment horizontal="center"/>
    </xf>
    <xf numFmtId="164" fontId="10" fillId="0" borderId="0" xfId="5" applyFont="1" applyFill="1"/>
    <xf numFmtId="14" fontId="5" fillId="0" borderId="0" xfId="5" applyNumberFormat="1" applyFont="1"/>
    <xf numFmtId="0" fontId="4" fillId="2" borderId="5" xfId="0" applyFont="1" applyFill="1" applyBorder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165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2" fontId="6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0" fontId="9" fillId="0" borderId="1" xfId="4" applyFont="1" applyBorder="1" applyAlignment="1">
      <alignment horizontal="right" vertical="center" wrapText="1"/>
    </xf>
    <xf numFmtId="0" fontId="13" fillId="0" borderId="1" xfId="4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right" vertical="center" wrapText="1"/>
    </xf>
    <xf numFmtId="0" fontId="1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4" fontId="6" fillId="0" borderId="1" xfId="0" applyNumberFormat="1" applyFont="1" applyBorder="1" applyAlignment="1">
      <alignment vertical="center" wrapText="1"/>
    </xf>
    <xf numFmtId="164" fontId="6" fillId="0" borderId="1" xfId="5" applyFont="1" applyFill="1" applyBorder="1" applyAlignment="1"/>
    <xf numFmtId="164" fontId="6" fillId="0" borderId="1" xfId="5" applyFont="1" applyFill="1" applyBorder="1" applyAlignment="1">
      <alignment vertical="center"/>
    </xf>
    <xf numFmtId="164" fontId="6" fillId="0" borderId="6" xfId="5" applyFont="1" applyFill="1" applyBorder="1" applyAlignment="1">
      <alignment vertical="center"/>
    </xf>
    <xf numFmtId="0" fontId="9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top" wrapText="1"/>
    </xf>
    <xf numFmtId="4" fontId="9" fillId="0" borderId="1" xfId="0" applyNumberFormat="1" applyFont="1" applyBorder="1" applyAlignment="1">
      <alignment horizontal="center" vertical="top" wrapText="1"/>
    </xf>
    <xf numFmtId="164" fontId="4" fillId="0" borderId="0" xfId="5" applyFont="1" applyFill="1" applyAlignment="1">
      <alignment horizontal="center"/>
    </xf>
    <xf numFmtId="0" fontId="6" fillId="0" borderId="0" xfId="1" applyFont="1" applyAlignment="1">
      <alignment horizontal="center"/>
    </xf>
  </cellXfs>
  <cellStyles count="6">
    <cellStyle name="Îáű÷íűé_600-Ń1" xfId="2" xr:uid="{00000000-0005-0000-0000-000000000000}"/>
    <cellStyle name="Обычный" xfId="0" builtinId="0"/>
    <cellStyle name="Обычный 2 2 2" xfId="4" xr:uid="{00000000-0005-0000-0000-000002000000}"/>
    <cellStyle name="Обычный_Коза" xfId="3" xr:uid="{00000000-0005-0000-0000-000004000000}"/>
    <cellStyle name="Обычный_Пустографки" xfId="1" xr:uid="{00000000-0005-0000-0000-000005000000}"/>
    <cellStyle name="Финансовый" xfId="5" builtinId="3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A73"/>
  <sheetViews>
    <sheetView tabSelected="1" topLeftCell="A22" zoomScale="90" zoomScaleNormal="90" workbookViewId="0">
      <selection activeCell="E61" sqref="E61"/>
    </sheetView>
  </sheetViews>
  <sheetFormatPr defaultRowHeight="15" customHeight="1" x14ac:dyDescent="0.2"/>
  <cols>
    <col min="1" max="1" width="5.85546875" style="1" customWidth="1"/>
    <col min="2" max="2" width="69.140625" style="1" customWidth="1"/>
    <col min="3" max="3" width="10.7109375" style="1" customWidth="1"/>
    <col min="4" max="4" width="11.7109375" style="1" customWidth="1"/>
    <col min="5" max="5" width="15" style="54" customWidth="1"/>
    <col min="6" max="6" width="14.5703125" style="54" customWidth="1"/>
    <col min="7" max="7" width="17.140625" style="52" customWidth="1"/>
    <col min="8" max="8" width="17.28515625" style="52" customWidth="1"/>
    <col min="9" max="9" width="15.140625" style="52" customWidth="1"/>
    <col min="10" max="10" width="9.140625" style="1"/>
    <col min="11" max="11" width="12.140625" style="1" bestFit="1" customWidth="1"/>
    <col min="12" max="12" width="13.42578125" style="1" bestFit="1" customWidth="1"/>
    <col min="13" max="240" width="9.140625" style="1"/>
    <col min="241" max="241" width="4.28515625" style="1" customWidth="1"/>
    <col min="242" max="242" width="63.140625" style="1" customWidth="1"/>
    <col min="243" max="243" width="9.85546875" style="1" customWidth="1"/>
    <col min="244" max="244" width="9.140625" style="1"/>
    <col min="245" max="245" width="11.5703125" style="1" customWidth="1"/>
    <col min="246" max="246" width="9.140625" style="1"/>
    <col min="247" max="247" width="10.85546875" style="1" customWidth="1"/>
    <col min="248" max="249" width="10.28515625" style="1" customWidth="1"/>
    <col min="250" max="250" width="9.140625" style="1"/>
    <col min="251" max="251" width="9.5703125" style="1" bestFit="1" customWidth="1"/>
    <col min="252" max="496" width="9.140625" style="1"/>
    <col min="497" max="497" width="4.28515625" style="1" customWidth="1"/>
    <col min="498" max="498" width="63.140625" style="1" customWidth="1"/>
    <col min="499" max="499" width="9.85546875" style="1" customWidth="1"/>
    <col min="500" max="500" width="9.140625" style="1"/>
    <col min="501" max="501" width="11.5703125" style="1" customWidth="1"/>
    <col min="502" max="502" width="9.140625" style="1"/>
    <col min="503" max="503" width="10.85546875" style="1" customWidth="1"/>
    <col min="504" max="505" width="10.28515625" style="1" customWidth="1"/>
    <col min="506" max="506" width="9.140625" style="1"/>
    <col min="507" max="507" width="9.5703125" style="1" bestFit="1" customWidth="1"/>
    <col min="508" max="752" width="9.140625" style="1"/>
    <col min="753" max="753" width="4.28515625" style="1" customWidth="1"/>
    <col min="754" max="754" width="63.140625" style="1" customWidth="1"/>
    <col min="755" max="755" width="9.85546875" style="1" customWidth="1"/>
    <col min="756" max="756" width="9.140625" style="1"/>
    <col min="757" max="757" width="11.5703125" style="1" customWidth="1"/>
    <col min="758" max="758" width="9.140625" style="1"/>
    <col min="759" max="759" width="10.85546875" style="1" customWidth="1"/>
    <col min="760" max="761" width="10.28515625" style="1" customWidth="1"/>
    <col min="762" max="762" width="9.140625" style="1"/>
    <col min="763" max="763" width="9.5703125" style="1" bestFit="1" customWidth="1"/>
    <col min="764" max="1008" width="9.140625" style="1"/>
    <col min="1009" max="1009" width="4.28515625" style="1" customWidth="1"/>
    <col min="1010" max="1010" width="63.140625" style="1" customWidth="1"/>
    <col min="1011" max="1011" width="9.85546875" style="1" customWidth="1"/>
    <col min="1012" max="1012" width="9.140625" style="1"/>
    <col min="1013" max="1013" width="11.5703125" style="1" customWidth="1"/>
    <col min="1014" max="1014" width="9.140625" style="1"/>
    <col min="1015" max="1015" width="10.85546875" style="1" customWidth="1"/>
    <col min="1016" max="1017" width="10.28515625" style="1" customWidth="1"/>
    <col min="1018" max="1018" width="9.140625" style="1"/>
    <col min="1019" max="1019" width="9.5703125" style="1" bestFit="1" customWidth="1"/>
    <col min="1020" max="1264" width="9.140625" style="1"/>
    <col min="1265" max="1265" width="4.28515625" style="1" customWidth="1"/>
    <col min="1266" max="1266" width="63.140625" style="1" customWidth="1"/>
    <col min="1267" max="1267" width="9.85546875" style="1" customWidth="1"/>
    <col min="1268" max="1268" width="9.140625" style="1"/>
    <col min="1269" max="1269" width="11.5703125" style="1" customWidth="1"/>
    <col min="1270" max="1270" width="9.140625" style="1"/>
    <col min="1271" max="1271" width="10.85546875" style="1" customWidth="1"/>
    <col min="1272" max="1273" width="10.28515625" style="1" customWidth="1"/>
    <col min="1274" max="1274" width="9.140625" style="1"/>
    <col min="1275" max="1275" width="9.5703125" style="1" bestFit="1" customWidth="1"/>
    <col min="1276" max="1520" width="9.140625" style="1"/>
    <col min="1521" max="1521" width="4.28515625" style="1" customWidth="1"/>
    <col min="1522" max="1522" width="63.140625" style="1" customWidth="1"/>
    <col min="1523" max="1523" width="9.85546875" style="1" customWidth="1"/>
    <col min="1524" max="1524" width="9.140625" style="1"/>
    <col min="1525" max="1525" width="11.5703125" style="1" customWidth="1"/>
    <col min="1526" max="1526" width="9.140625" style="1"/>
    <col min="1527" max="1527" width="10.85546875" style="1" customWidth="1"/>
    <col min="1528" max="1529" width="10.28515625" style="1" customWidth="1"/>
    <col min="1530" max="1530" width="9.140625" style="1"/>
    <col min="1531" max="1531" width="9.5703125" style="1" bestFit="1" customWidth="1"/>
    <col min="1532" max="1776" width="9.140625" style="1"/>
    <col min="1777" max="1777" width="4.28515625" style="1" customWidth="1"/>
    <col min="1778" max="1778" width="63.140625" style="1" customWidth="1"/>
    <col min="1779" max="1779" width="9.85546875" style="1" customWidth="1"/>
    <col min="1780" max="1780" width="9.140625" style="1"/>
    <col min="1781" max="1781" width="11.5703125" style="1" customWidth="1"/>
    <col min="1782" max="1782" width="9.140625" style="1"/>
    <col min="1783" max="1783" width="10.85546875" style="1" customWidth="1"/>
    <col min="1784" max="1785" width="10.28515625" style="1" customWidth="1"/>
    <col min="1786" max="1786" width="9.140625" style="1"/>
    <col min="1787" max="1787" width="9.5703125" style="1" bestFit="1" customWidth="1"/>
    <col min="1788" max="2032" width="9.140625" style="1"/>
    <col min="2033" max="2033" width="4.28515625" style="1" customWidth="1"/>
    <col min="2034" max="2034" width="63.140625" style="1" customWidth="1"/>
    <col min="2035" max="2035" width="9.85546875" style="1" customWidth="1"/>
    <col min="2036" max="2036" width="9.140625" style="1"/>
    <col min="2037" max="2037" width="11.5703125" style="1" customWidth="1"/>
    <col min="2038" max="2038" width="9.140625" style="1"/>
    <col min="2039" max="2039" width="10.85546875" style="1" customWidth="1"/>
    <col min="2040" max="2041" width="10.28515625" style="1" customWidth="1"/>
    <col min="2042" max="2042" width="9.140625" style="1"/>
    <col min="2043" max="2043" width="9.5703125" style="1" bestFit="1" customWidth="1"/>
    <col min="2044" max="2288" width="9.140625" style="1"/>
    <col min="2289" max="2289" width="4.28515625" style="1" customWidth="1"/>
    <col min="2290" max="2290" width="63.140625" style="1" customWidth="1"/>
    <col min="2291" max="2291" width="9.85546875" style="1" customWidth="1"/>
    <col min="2292" max="2292" width="9.140625" style="1"/>
    <col min="2293" max="2293" width="11.5703125" style="1" customWidth="1"/>
    <col min="2294" max="2294" width="9.140625" style="1"/>
    <col min="2295" max="2295" width="10.85546875" style="1" customWidth="1"/>
    <col min="2296" max="2297" width="10.28515625" style="1" customWidth="1"/>
    <col min="2298" max="2298" width="9.140625" style="1"/>
    <col min="2299" max="2299" width="9.5703125" style="1" bestFit="1" customWidth="1"/>
    <col min="2300" max="2544" width="9.140625" style="1"/>
    <col min="2545" max="2545" width="4.28515625" style="1" customWidth="1"/>
    <col min="2546" max="2546" width="63.140625" style="1" customWidth="1"/>
    <col min="2547" max="2547" width="9.85546875" style="1" customWidth="1"/>
    <col min="2548" max="2548" width="9.140625" style="1"/>
    <col min="2549" max="2549" width="11.5703125" style="1" customWidth="1"/>
    <col min="2550" max="2550" width="9.140625" style="1"/>
    <col min="2551" max="2551" width="10.85546875" style="1" customWidth="1"/>
    <col min="2552" max="2553" width="10.28515625" style="1" customWidth="1"/>
    <col min="2554" max="2554" width="9.140625" style="1"/>
    <col min="2555" max="2555" width="9.5703125" style="1" bestFit="1" customWidth="1"/>
    <col min="2556" max="2800" width="9.140625" style="1"/>
    <col min="2801" max="2801" width="4.28515625" style="1" customWidth="1"/>
    <col min="2802" max="2802" width="63.140625" style="1" customWidth="1"/>
    <col min="2803" max="2803" width="9.85546875" style="1" customWidth="1"/>
    <col min="2804" max="2804" width="9.140625" style="1"/>
    <col min="2805" max="2805" width="11.5703125" style="1" customWidth="1"/>
    <col min="2806" max="2806" width="9.140625" style="1"/>
    <col min="2807" max="2807" width="10.85546875" style="1" customWidth="1"/>
    <col min="2808" max="2809" width="10.28515625" style="1" customWidth="1"/>
    <col min="2810" max="2810" width="9.140625" style="1"/>
    <col min="2811" max="2811" width="9.5703125" style="1" bestFit="1" customWidth="1"/>
    <col min="2812" max="3056" width="9.140625" style="1"/>
    <col min="3057" max="3057" width="4.28515625" style="1" customWidth="1"/>
    <col min="3058" max="3058" width="63.140625" style="1" customWidth="1"/>
    <col min="3059" max="3059" width="9.85546875" style="1" customWidth="1"/>
    <col min="3060" max="3060" width="9.140625" style="1"/>
    <col min="3061" max="3061" width="11.5703125" style="1" customWidth="1"/>
    <col min="3062" max="3062" width="9.140625" style="1"/>
    <col min="3063" max="3063" width="10.85546875" style="1" customWidth="1"/>
    <col min="3064" max="3065" width="10.28515625" style="1" customWidth="1"/>
    <col min="3066" max="3066" width="9.140625" style="1"/>
    <col min="3067" max="3067" width="9.5703125" style="1" bestFit="1" customWidth="1"/>
    <col min="3068" max="3312" width="9.140625" style="1"/>
    <col min="3313" max="3313" width="4.28515625" style="1" customWidth="1"/>
    <col min="3314" max="3314" width="63.140625" style="1" customWidth="1"/>
    <col min="3315" max="3315" width="9.85546875" style="1" customWidth="1"/>
    <col min="3316" max="3316" width="9.140625" style="1"/>
    <col min="3317" max="3317" width="11.5703125" style="1" customWidth="1"/>
    <col min="3318" max="3318" width="9.140625" style="1"/>
    <col min="3319" max="3319" width="10.85546875" style="1" customWidth="1"/>
    <col min="3320" max="3321" width="10.28515625" style="1" customWidth="1"/>
    <col min="3322" max="3322" width="9.140625" style="1"/>
    <col min="3323" max="3323" width="9.5703125" style="1" bestFit="1" customWidth="1"/>
    <col min="3324" max="3568" width="9.140625" style="1"/>
    <col min="3569" max="3569" width="4.28515625" style="1" customWidth="1"/>
    <col min="3570" max="3570" width="63.140625" style="1" customWidth="1"/>
    <col min="3571" max="3571" width="9.85546875" style="1" customWidth="1"/>
    <col min="3572" max="3572" width="9.140625" style="1"/>
    <col min="3573" max="3573" width="11.5703125" style="1" customWidth="1"/>
    <col min="3574" max="3574" width="9.140625" style="1"/>
    <col min="3575" max="3575" width="10.85546875" style="1" customWidth="1"/>
    <col min="3576" max="3577" width="10.28515625" style="1" customWidth="1"/>
    <col min="3578" max="3578" width="9.140625" style="1"/>
    <col min="3579" max="3579" width="9.5703125" style="1" bestFit="1" customWidth="1"/>
    <col min="3580" max="3824" width="9.140625" style="1"/>
    <col min="3825" max="3825" width="4.28515625" style="1" customWidth="1"/>
    <col min="3826" max="3826" width="63.140625" style="1" customWidth="1"/>
    <col min="3827" max="3827" width="9.85546875" style="1" customWidth="1"/>
    <col min="3828" max="3828" width="9.140625" style="1"/>
    <col min="3829" max="3829" width="11.5703125" style="1" customWidth="1"/>
    <col min="3830" max="3830" width="9.140625" style="1"/>
    <col min="3831" max="3831" width="10.85546875" style="1" customWidth="1"/>
    <col min="3832" max="3833" width="10.28515625" style="1" customWidth="1"/>
    <col min="3834" max="3834" width="9.140625" style="1"/>
    <col min="3835" max="3835" width="9.5703125" style="1" bestFit="1" customWidth="1"/>
    <col min="3836" max="4080" width="9.140625" style="1"/>
    <col min="4081" max="4081" width="4.28515625" style="1" customWidth="1"/>
    <col min="4082" max="4082" width="63.140625" style="1" customWidth="1"/>
    <col min="4083" max="4083" width="9.85546875" style="1" customWidth="1"/>
    <col min="4084" max="4084" width="9.140625" style="1"/>
    <col min="4085" max="4085" width="11.5703125" style="1" customWidth="1"/>
    <col min="4086" max="4086" width="9.140625" style="1"/>
    <col min="4087" max="4087" width="10.85546875" style="1" customWidth="1"/>
    <col min="4088" max="4089" width="10.28515625" style="1" customWidth="1"/>
    <col min="4090" max="4090" width="9.140625" style="1"/>
    <col min="4091" max="4091" width="9.5703125" style="1" bestFit="1" customWidth="1"/>
    <col min="4092" max="4336" width="9.140625" style="1"/>
    <col min="4337" max="4337" width="4.28515625" style="1" customWidth="1"/>
    <col min="4338" max="4338" width="63.140625" style="1" customWidth="1"/>
    <col min="4339" max="4339" width="9.85546875" style="1" customWidth="1"/>
    <col min="4340" max="4340" width="9.140625" style="1"/>
    <col min="4341" max="4341" width="11.5703125" style="1" customWidth="1"/>
    <col min="4342" max="4342" width="9.140625" style="1"/>
    <col min="4343" max="4343" width="10.85546875" style="1" customWidth="1"/>
    <col min="4344" max="4345" width="10.28515625" style="1" customWidth="1"/>
    <col min="4346" max="4346" width="9.140625" style="1"/>
    <col min="4347" max="4347" width="9.5703125" style="1" bestFit="1" customWidth="1"/>
    <col min="4348" max="4592" width="9.140625" style="1"/>
    <col min="4593" max="4593" width="4.28515625" style="1" customWidth="1"/>
    <col min="4594" max="4594" width="63.140625" style="1" customWidth="1"/>
    <col min="4595" max="4595" width="9.85546875" style="1" customWidth="1"/>
    <col min="4596" max="4596" width="9.140625" style="1"/>
    <col min="4597" max="4597" width="11.5703125" style="1" customWidth="1"/>
    <col min="4598" max="4598" width="9.140625" style="1"/>
    <col min="4599" max="4599" width="10.85546875" style="1" customWidth="1"/>
    <col min="4600" max="4601" width="10.28515625" style="1" customWidth="1"/>
    <col min="4602" max="4602" width="9.140625" style="1"/>
    <col min="4603" max="4603" width="9.5703125" style="1" bestFit="1" customWidth="1"/>
    <col min="4604" max="4848" width="9.140625" style="1"/>
    <col min="4849" max="4849" width="4.28515625" style="1" customWidth="1"/>
    <col min="4850" max="4850" width="63.140625" style="1" customWidth="1"/>
    <col min="4851" max="4851" width="9.85546875" style="1" customWidth="1"/>
    <col min="4852" max="4852" width="9.140625" style="1"/>
    <col min="4853" max="4853" width="11.5703125" style="1" customWidth="1"/>
    <col min="4854" max="4854" width="9.140625" style="1"/>
    <col min="4855" max="4855" width="10.85546875" style="1" customWidth="1"/>
    <col min="4856" max="4857" width="10.28515625" style="1" customWidth="1"/>
    <col min="4858" max="4858" width="9.140625" style="1"/>
    <col min="4859" max="4859" width="9.5703125" style="1" bestFit="1" customWidth="1"/>
    <col min="4860" max="5104" width="9.140625" style="1"/>
    <col min="5105" max="5105" width="4.28515625" style="1" customWidth="1"/>
    <col min="5106" max="5106" width="63.140625" style="1" customWidth="1"/>
    <col min="5107" max="5107" width="9.85546875" style="1" customWidth="1"/>
    <col min="5108" max="5108" width="9.140625" style="1"/>
    <col min="5109" max="5109" width="11.5703125" style="1" customWidth="1"/>
    <col min="5110" max="5110" width="9.140625" style="1"/>
    <col min="5111" max="5111" width="10.85546875" style="1" customWidth="1"/>
    <col min="5112" max="5113" width="10.28515625" style="1" customWidth="1"/>
    <col min="5114" max="5114" width="9.140625" style="1"/>
    <col min="5115" max="5115" width="9.5703125" style="1" bestFit="1" customWidth="1"/>
    <col min="5116" max="5360" width="9.140625" style="1"/>
    <col min="5361" max="5361" width="4.28515625" style="1" customWidth="1"/>
    <col min="5362" max="5362" width="63.140625" style="1" customWidth="1"/>
    <col min="5363" max="5363" width="9.85546875" style="1" customWidth="1"/>
    <col min="5364" max="5364" width="9.140625" style="1"/>
    <col min="5365" max="5365" width="11.5703125" style="1" customWidth="1"/>
    <col min="5366" max="5366" width="9.140625" style="1"/>
    <col min="5367" max="5367" width="10.85546875" style="1" customWidth="1"/>
    <col min="5368" max="5369" width="10.28515625" style="1" customWidth="1"/>
    <col min="5370" max="5370" width="9.140625" style="1"/>
    <col min="5371" max="5371" width="9.5703125" style="1" bestFit="1" customWidth="1"/>
    <col min="5372" max="5616" width="9.140625" style="1"/>
    <col min="5617" max="5617" width="4.28515625" style="1" customWidth="1"/>
    <col min="5618" max="5618" width="63.140625" style="1" customWidth="1"/>
    <col min="5619" max="5619" width="9.85546875" style="1" customWidth="1"/>
    <col min="5620" max="5620" width="9.140625" style="1"/>
    <col min="5621" max="5621" width="11.5703125" style="1" customWidth="1"/>
    <col min="5622" max="5622" width="9.140625" style="1"/>
    <col min="5623" max="5623" width="10.85546875" style="1" customWidth="1"/>
    <col min="5624" max="5625" width="10.28515625" style="1" customWidth="1"/>
    <col min="5626" max="5626" width="9.140625" style="1"/>
    <col min="5627" max="5627" width="9.5703125" style="1" bestFit="1" customWidth="1"/>
    <col min="5628" max="5872" width="9.140625" style="1"/>
    <col min="5873" max="5873" width="4.28515625" style="1" customWidth="1"/>
    <col min="5874" max="5874" width="63.140625" style="1" customWidth="1"/>
    <col min="5875" max="5875" width="9.85546875" style="1" customWidth="1"/>
    <col min="5876" max="5876" width="9.140625" style="1"/>
    <col min="5877" max="5877" width="11.5703125" style="1" customWidth="1"/>
    <col min="5878" max="5878" width="9.140625" style="1"/>
    <col min="5879" max="5879" width="10.85546875" style="1" customWidth="1"/>
    <col min="5880" max="5881" width="10.28515625" style="1" customWidth="1"/>
    <col min="5882" max="5882" width="9.140625" style="1"/>
    <col min="5883" max="5883" width="9.5703125" style="1" bestFit="1" customWidth="1"/>
    <col min="5884" max="6128" width="9.140625" style="1"/>
    <col min="6129" max="6129" width="4.28515625" style="1" customWidth="1"/>
    <col min="6130" max="6130" width="63.140625" style="1" customWidth="1"/>
    <col min="6131" max="6131" width="9.85546875" style="1" customWidth="1"/>
    <col min="6132" max="6132" width="9.140625" style="1"/>
    <col min="6133" max="6133" width="11.5703125" style="1" customWidth="1"/>
    <col min="6134" max="6134" width="9.140625" style="1"/>
    <col min="6135" max="6135" width="10.85546875" style="1" customWidth="1"/>
    <col min="6136" max="6137" width="10.28515625" style="1" customWidth="1"/>
    <col min="6138" max="6138" width="9.140625" style="1"/>
    <col min="6139" max="6139" width="9.5703125" style="1" bestFit="1" customWidth="1"/>
    <col min="6140" max="6384" width="9.140625" style="1"/>
    <col min="6385" max="6385" width="4.28515625" style="1" customWidth="1"/>
    <col min="6386" max="6386" width="63.140625" style="1" customWidth="1"/>
    <col min="6387" max="6387" width="9.85546875" style="1" customWidth="1"/>
    <col min="6388" max="6388" width="9.140625" style="1"/>
    <col min="6389" max="6389" width="11.5703125" style="1" customWidth="1"/>
    <col min="6390" max="6390" width="9.140625" style="1"/>
    <col min="6391" max="6391" width="10.85546875" style="1" customWidth="1"/>
    <col min="6392" max="6393" width="10.28515625" style="1" customWidth="1"/>
    <col min="6394" max="6394" width="9.140625" style="1"/>
    <col min="6395" max="6395" width="9.5703125" style="1" bestFit="1" customWidth="1"/>
    <col min="6396" max="6640" width="9.140625" style="1"/>
    <col min="6641" max="6641" width="4.28515625" style="1" customWidth="1"/>
    <col min="6642" max="6642" width="63.140625" style="1" customWidth="1"/>
    <col min="6643" max="6643" width="9.85546875" style="1" customWidth="1"/>
    <col min="6644" max="6644" width="9.140625" style="1"/>
    <col min="6645" max="6645" width="11.5703125" style="1" customWidth="1"/>
    <col min="6646" max="6646" width="9.140625" style="1"/>
    <col min="6647" max="6647" width="10.85546875" style="1" customWidth="1"/>
    <col min="6648" max="6649" width="10.28515625" style="1" customWidth="1"/>
    <col min="6650" max="6650" width="9.140625" style="1"/>
    <col min="6651" max="6651" width="9.5703125" style="1" bestFit="1" customWidth="1"/>
    <col min="6652" max="6896" width="9.140625" style="1"/>
    <col min="6897" max="6897" width="4.28515625" style="1" customWidth="1"/>
    <col min="6898" max="6898" width="63.140625" style="1" customWidth="1"/>
    <col min="6899" max="6899" width="9.85546875" style="1" customWidth="1"/>
    <col min="6900" max="6900" width="9.140625" style="1"/>
    <col min="6901" max="6901" width="11.5703125" style="1" customWidth="1"/>
    <col min="6902" max="6902" width="9.140625" style="1"/>
    <col min="6903" max="6903" width="10.85546875" style="1" customWidth="1"/>
    <col min="6904" max="6905" width="10.28515625" style="1" customWidth="1"/>
    <col min="6906" max="6906" width="9.140625" style="1"/>
    <col min="6907" max="6907" width="9.5703125" style="1" bestFit="1" customWidth="1"/>
    <col min="6908" max="7152" width="9.140625" style="1"/>
    <col min="7153" max="7153" width="4.28515625" style="1" customWidth="1"/>
    <col min="7154" max="7154" width="63.140625" style="1" customWidth="1"/>
    <col min="7155" max="7155" width="9.85546875" style="1" customWidth="1"/>
    <col min="7156" max="7156" width="9.140625" style="1"/>
    <col min="7157" max="7157" width="11.5703125" style="1" customWidth="1"/>
    <col min="7158" max="7158" width="9.140625" style="1"/>
    <col min="7159" max="7159" width="10.85546875" style="1" customWidth="1"/>
    <col min="7160" max="7161" width="10.28515625" style="1" customWidth="1"/>
    <col min="7162" max="7162" width="9.140625" style="1"/>
    <col min="7163" max="7163" width="9.5703125" style="1" bestFit="1" customWidth="1"/>
    <col min="7164" max="7408" width="9.140625" style="1"/>
    <col min="7409" max="7409" width="4.28515625" style="1" customWidth="1"/>
    <col min="7410" max="7410" width="63.140625" style="1" customWidth="1"/>
    <col min="7411" max="7411" width="9.85546875" style="1" customWidth="1"/>
    <col min="7412" max="7412" width="9.140625" style="1"/>
    <col min="7413" max="7413" width="11.5703125" style="1" customWidth="1"/>
    <col min="7414" max="7414" width="9.140625" style="1"/>
    <col min="7415" max="7415" width="10.85546875" style="1" customWidth="1"/>
    <col min="7416" max="7417" width="10.28515625" style="1" customWidth="1"/>
    <col min="7418" max="7418" width="9.140625" style="1"/>
    <col min="7419" max="7419" width="9.5703125" style="1" bestFit="1" customWidth="1"/>
    <col min="7420" max="7664" width="9.140625" style="1"/>
    <col min="7665" max="7665" width="4.28515625" style="1" customWidth="1"/>
    <col min="7666" max="7666" width="63.140625" style="1" customWidth="1"/>
    <col min="7667" max="7667" width="9.85546875" style="1" customWidth="1"/>
    <col min="7668" max="7668" width="9.140625" style="1"/>
    <col min="7669" max="7669" width="11.5703125" style="1" customWidth="1"/>
    <col min="7670" max="7670" width="9.140625" style="1"/>
    <col min="7671" max="7671" width="10.85546875" style="1" customWidth="1"/>
    <col min="7672" max="7673" width="10.28515625" style="1" customWidth="1"/>
    <col min="7674" max="7674" width="9.140625" style="1"/>
    <col min="7675" max="7675" width="9.5703125" style="1" bestFit="1" customWidth="1"/>
    <col min="7676" max="7920" width="9.140625" style="1"/>
    <col min="7921" max="7921" width="4.28515625" style="1" customWidth="1"/>
    <col min="7922" max="7922" width="63.140625" style="1" customWidth="1"/>
    <col min="7923" max="7923" width="9.85546875" style="1" customWidth="1"/>
    <col min="7924" max="7924" width="9.140625" style="1"/>
    <col min="7925" max="7925" width="11.5703125" style="1" customWidth="1"/>
    <col min="7926" max="7926" width="9.140625" style="1"/>
    <col min="7927" max="7927" width="10.85546875" style="1" customWidth="1"/>
    <col min="7928" max="7929" width="10.28515625" style="1" customWidth="1"/>
    <col min="7930" max="7930" width="9.140625" style="1"/>
    <col min="7931" max="7931" width="9.5703125" style="1" bestFit="1" customWidth="1"/>
    <col min="7932" max="8176" width="9.140625" style="1"/>
    <col min="8177" max="8177" width="4.28515625" style="1" customWidth="1"/>
    <col min="8178" max="8178" width="63.140625" style="1" customWidth="1"/>
    <col min="8179" max="8179" width="9.85546875" style="1" customWidth="1"/>
    <col min="8180" max="8180" width="9.140625" style="1"/>
    <col min="8181" max="8181" width="11.5703125" style="1" customWidth="1"/>
    <col min="8182" max="8182" width="9.140625" style="1"/>
    <col min="8183" max="8183" width="10.85546875" style="1" customWidth="1"/>
    <col min="8184" max="8185" width="10.28515625" style="1" customWidth="1"/>
    <col min="8186" max="8186" width="9.140625" style="1"/>
    <col min="8187" max="8187" width="9.5703125" style="1" bestFit="1" customWidth="1"/>
    <col min="8188" max="8432" width="9.140625" style="1"/>
    <col min="8433" max="8433" width="4.28515625" style="1" customWidth="1"/>
    <col min="8434" max="8434" width="63.140625" style="1" customWidth="1"/>
    <col min="8435" max="8435" width="9.85546875" style="1" customWidth="1"/>
    <col min="8436" max="8436" width="9.140625" style="1"/>
    <col min="8437" max="8437" width="11.5703125" style="1" customWidth="1"/>
    <col min="8438" max="8438" width="9.140625" style="1"/>
    <col min="8439" max="8439" width="10.85546875" style="1" customWidth="1"/>
    <col min="8440" max="8441" width="10.28515625" style="1" customWidth="1"/>
    <col min="8442" max="8442" width="9.140625" style="1"/>
    <col min="8443" max="8443" width="9.5703125" style="1" bestFit="1" customWidth="1"/>
    <col min="8444" max="8688" width="9.140625" style="1"/>
    <col min="8689" max="8689" width="4.28515625" style="1" customWidth="1"/>
    <col min="8690" max="8690" width="63.140625" style="1" customWidth="1"/>
    <col min="8691" max="8691" width="9.85546875" style="1" customWidth="1"/>
    <col min="8692" max="8692" width="9.140625" style="1"/>
    <col min="8693" max="8693" width="11.5703125" style="1" customWidth="1"/>
    <col min="8694" max="8694" width="9.140625" style="1"/>
    <col min="8695" max="8695" width="10.85546875" style="1" customWidth="1"/>
    <col min="8696" max="8697" width="10.28515625" style="1" customWidth="1"/>
    <col min="8698" max="8698" width="9.140625" style="1"/>
    <col min="8699" max="8699" width="9.5703125" style="1" bestFit="1" customWidth="1"/>
    <col min="8700" max="8944" width="9.140625" style="1"/>
    <col min="8945" max="8945" width="4.28515625" style="1" customWidth="1"/>
    <col min="8946" max="8946" width="63.140625" style="1" customWidth="1"/>
    <col min="8947" max="8947" width="9.85546875" style="1" customWidth="1"/>
    <col min="8948" max="8948" width="9.140625" style="1"/>
    <col min="8949" max="8949" width="11.5703125" style="1" customWidth="1"/>
    <col min="8950" max="8950" width="9.140625" style="1"/>
    <col min="8951" max="8951" width="10.85546875" style="1" customWidth="1"/>
    <col min="8952" max="8953" width="10.28515625" style="1" customWidth="1"/>
    <col min="8954" max="8954" width="9.140625" style="1"/>
    <col min="8955" max="8955" width="9.5703125" style="1" bestFit="1" customWidth="1"/>
    <col min="8956" max="9200" width="9.140625" style="1"/>
    <col min="9201" max="9201" width="4.28515625" style="1" customWidth="1"/>
    <col min="9202" max="9202" width="63.140625" style="1" customWidth="1"/>
    <col min="9203" max="9203" width="9.85546875" style="1" customWidth="1"/>
    <col min="9204" max="9204" width="9.140625" style="1"/>
    <col min="9205" max="9205" width="11.5703125" style="1" customWidth="1"/>
    <col min="9206" max="9206" width="9.140625" style="1"/>
    <col min="9207" max="9207" width="10.85546875" style="1" customWidth="1"/>
    <col min="9208" max="9209" width="10.28515625" style="1" customWidth="1"/>
    <col min="9210" max="9210" width="9.140625" style="1"/>
    <col min="9211" max="9211" width="9.5703125" style="1" bestFit="1" customWidth="1"/>
    <col min="9212" max="9456" width="9.140625" style="1"/>
    <col min="9457" max="9457" width="4.28515625" style="1" customWidth="1"/>
    <col min="9458" max="9458" width="63.140625" style="1" customWidth="1"/>
    <col min="9459" max="9459" width="9.85546875" style="1" customWidth="1"/>
    <col min="9460" max="9460" width="9.140625" style="1"/>
    <col min="9461" max="9461" width="11.5703125" style="1" customWidth="1"/>
    <col min="9462" max="9462" width="9.140625" style="1"/>
    <col min="9463" max="9463" width="10.85546875" style="1" customWidth="1"/>
    <col min="9464" max="9465" width="10.28515625" style="1" customWidth="1"/>
    <col min="9466" max="9466" width="9.140625" style="1"/>
    <col min="9467" max="9467" width="9.5703125" style="1" bestFit="1" customWidth="1"/>
    <col min="9468" max="9712" width="9.140625" style="1"/>
    <col min="9713" max="9713" width="4.28515625" style="1" customWidth="1"/>
    <col min="9714" max="9714" width="63.140625" style="1" customWidth="1"/>
    <col min="9715" max="9715" width="9.85546875" style="1" customWidth="1"/>
    <col min="9716" max="9716" width="9.140625" style="1"/>
    <col min="9717" max="9717" width="11.5703125" style="1" customWidth="1"/>
    <col min="9718" max="9718" width="9.140625" style="1"/>
    <col min="9719" max="9719" width="10.85546875" style="1" customWidth="1"/>
    <col min="9720" max="9721" width="10.28515625" style="1" customWidth="1"/>
    <col min="9722" max="9722" width="9.140625" style="1"/>
    <col min="9723" max="9723" width="9.5703125" style="1" bestFit="1" customWidth="1"/>
    <col min="9724" max="9968" width="9.140625" style="1"/>
    <col min="9969" max="9969" width="4.28515625" style="1" customWidth="1"/>
    <col min="9970" max="9970" width="63.140625" style="1" customWidth="1"/>
    <col min="9971" max="9971" width="9.85546875" style="1" customWidth="1"/>
    <col min="9972" max="9972" width="9.140625" style="1"/>
    <col min="9973" max="9973" width="11.5703125" style="1" customWidth="1"/>
    <col min="9974" max="9974" width="9.140625" style="1"/>
    <col min="9975" max="9975" width="10.85546875" style="1" customWidth="1"/>
    <col min="9976" max="9977" width="10.28515625" style="1" customWidth="1"/>
    <col min="9978" max="9978" width="9.140625" style="1"/>
    <col min="9979" max="9979" width="9.5703125" style="1" bestFit="1" customWidth="1"/>
    <col min="9980" max="10224" width="9.140625" style="1"/>
    <col min="10225" max="10225" width="4.28515625" style="1" customWidth="1"/>
    <col min="10226" max="10226" width="63.140625" style="1" customWidth="1"/>
    <col min="10227" max="10227" width="9.85546875" style="1" customWidth="1"/>
    <col min="10228" max="10228" width="9.140625" style="1"/>
    <col min="10229" max="10229" width="11.5703125" style="1" customWidth="1"/>
    <col min="10230" max="10230" width="9.140625" style="1"/>
    <col min="10231" max="10231" width="10.85546875" style="1" customWidth="1"/>
    <col min="10232" max="10233" width="10.28515625" style="1" customWidth="1"/>
    <col min="10234" max="10234" width="9.140625" style="1"/>
    <col min="10235" max="10235" width="9.5703125" style="1" bestFit="1" customWidth="1"/>
    <col min="10236" max="10480" width="9.140625" style="1"/>
    <col min="10481" max="10481" width="4.28515625" style="1" customWidth="1"/>
    <col min="10482" max="10482" width="63.140625" style="1" customWidth="1"/>
    <col min="10483" max="10483" width="9.85546875" style="1" customWidth="1"/>
    <col min="10484" max="10484" width="9.140625" style="1"/>
    <col min="10485" max="10485" width="11.5703125" style="1" customWidth="1"/>
    <col min="10486" max="10486" width="9.140625" style="1"/>
    <col min="10487" max="10487" width="10.85546875" style="1" customWidth="1"/>
    <col min="10488" max="10489" width="10.28515625" style="1" customWidth="1"/>
    <col min="10490" max="10490" width="9.140625" style="1"/>
    <col min="10491" max="10491" width="9.5703125" style="1" bestFit="1" customWidth="1"/>
    <col min="10492" max="10736" width="9.140625" style="1"/>
    <col min="10737" max="10737" width="4.28515625" style="1" customWidth="1"/>
    <col min="10738" max="10738" width="63.140625" style="1" customWidth="1"/>
    <col min="10739" max="10739" width="9.85546875" style="1" customWidth="1"/>
    <col min="10740" max="10740" width="9.140625" style="1"/>
    <col min="10741" max="10741" width="11.5703125" style="1" customWidth="1"/>
    <col min="10742" max="10742" width="9.140625" style="1"/>
    <col min="10743" max="10743" width="10.85546875" style="1" customWidth="1"/>
    <col min="10744" max="10745" width="10.28515625" style="1" customWidth="1"/>
    <col min="10746" max="10746" width="9.140625" style="1"/>
    <col min="10747" max="10747" width="9.5703125" style="1" bestFit="1" customWidth="1"/>
    <col min="10748" max="10992" width="9.140625" style="1"/>
    <col min="10993" max="10993" width="4.28515625" style="1" customWidth="1"/>
    <col min="10994" max="10994" width="63.140625" style="1" customWidth="1"/>
    <col min="10995" max="10995" width="9.85546875" style="1" customWidth="1"/>
    <col min="10996" max="10996" width="9.140625" style="1"/>
    <col min="10997" max="10997" width="11.5703125" style="1" customWidth="1"/>
    <col min="10998" max="10998" width="9.140625" style="1"/>
    <col min="10999" max="10999" width="10.85546875" style="1" customWidth="1"/>
    <col min="11000" max="11001" width="10.28515625" style="1" customWidth="1"/>
    <col min="11002" max="11002" width="9.140625" style="1"/>
    <col min="11003" max="11003" width="9.5703125" style="1" bestFit="1" customWidth="1"/>
    <col min="11004" max="11248" width="9.140625" style="1"/>
    <col min="11249" max="11249" width="4.28515625" style="1" customWidth="1"/>
    <col min="11250" max="11250" width="63.140625" style="1" customWidth="1"/>
    <col min="11251" max="11251" width="9.85546875" style="1" customWidth="1"/>
    <col min="11252" max="11252" width="9.140625" style="1"/>
    <col min="11253" max="11253" width="11.5703125" style="1" customWidth="1"/>
    <col min="11254" max="11254" width="9.140625" style="1"/>
    <col min="11255" max="11255" width="10.85546875" style="1" customWidth="1"/>
    <col min="11256" max="11257" width="10.28515625" style="1" customWidth="1"/>
    <col min="11258" max="11258" width="9.140625" style="1"/>
    <col min="11259" max="11259" width="9.5703125" style="1" bestFit="1" customWidth="1"/>
    <col min="11260" max="11504" width="9.140625" style="1"/>
    <col min="11505" max="11505" width="4.28515625" style="1" customWidth="1"/>
    <col min="11506" max="11506" width="63.140625" style="1" customWidth="1"/>
    <col min="11507" max="11507" width="9.85546875" style="1" customWidth="1"/>
    <col min="11508" max="11508" width="9.140625" style="1"/>
    <col min="11509" max="11509" width="11.5703125" style="1" customWidth="1"/>
    <col min="11510" max="11510" width="9.140625" style="1"/>
    <col min="11511" max="11511" width="10.85546875" style="1" customWidth="1"/>
    <col min="11512" max="11513" width="10.28515625" style="1" customWidth="1"/>
    <col min="11514" max="11514" width="9.140625" style="1"/>
    <col min="11515" max="11515" width="9.5703125" style="1" bestFit="1" customWidth="1"/>
    <col min="11516" max="11760" width="9.140625" style="1"/>
    <col min="11761" max="11761" width="4.28515625" style="1" customWidth="1"/>
    <col min="11762" max="11762" width="63.140625" style="1" customWidth="1"/>
    <col min="11763" max="11763" width="9.85546875" style="1" customWidth="1"/>
    <col min="11764" max="11764" width="9.140625" style="1"/>
    <col min="11765" max="11765" width="11.5703125" style="1" customWidth="1"/>
    <col min="11766" max="11766" width="9.140625" style="1"/>
    <col min="11767" max="11767" width="10.85546875" style="1" customWidth="1"/>
    <col min="11768" max="11769" width="10.28515625" style="1" customWidth="1"/>
    <col min="11770" max="11770" width="9.140625" style="1"/>
    <col min="11771" max="11771" width="9.5703125" style="1" bestFit="1" customWidth="1"/>
    <col min="11772" max="12016" width="9.140625" style="1"/>
    <col min="12017" max="12017" width="4.28515625" style="1" customWidth="1"/>
    <col min="12018" max="12018" width="63.140625" style="1" customWidth="1"/>
    <col min="12019" max="12019" width="9.85546875" style="1" customWidth="1"/>
    <col min="12020" max="12020" width="9.140625" style="1"/>
    <col min="12021" max="12021" width="11.5703125" style="1" customWidth="1"/>
    <col min="12022" max="12022" width="9.140625" style="1"/>
    <col min="12023" max="12023" width="10.85546875" style="1" customWidth="1"/>
    <col min="12024" max="12025" width="10.28515625" style="1" customWidth="1"/>
    <col min="12026" max="12026" width="9.140625" style="1"/>
    <col min="12027" max="12027" width="9.5703125" style="1" bestFit="1" customWidth="1"/>
    <col min="12028" max="12272" width="9.140625" style="1"/>
    <col min="12273" max="12273" width="4.28515625" style="1" customWidth="1"/>
    <col min="12274" max="12274" width="63.140625" style="1" customWidth="1"/>
    <col min="12275" max="12275" width="9.85546875" style="1" customWidth="1"/>
    <col min="12276" max="12276" width="9.140625" style="1"/>
    <col min="12277" max="12277" width="11.5703125" style="1" customWidth="1"/>
    <col min="12278" max="12278" width="9.140625" style="1"/>
    <col min="12279" max="12279" width="10.85546875" style="1" customWidth="1"/>
    <col min="12280" max="12281" width="10.28515625" style="1" customWidth="1"/>
    <col min="12282" max="12282" width="9.140625" style="1"/>
    <col min="12283" max="12283" width="9.5703125" style="1" bestFit="1" customWidth="1"/>
    <col min="12284" max="12528" width="9.140625" style="1"/>
    <col min="12529" max="12529" width="4.28515625" style="1" customWidth="1"/>
    <col min="12530" max="12530" width="63.140625" style="1" customWidth="1"/>
    <col min="12531" max="12531" width="9.85546875" style="1" customWidth="1"/>
    <col min="12532" max="12532" width="9.140625" style="1"/>
    <col min="12533" max="12533" width="11.5703125" style="1" customWidth="1"/>
    <col min="12534" max="12534" width="9.140625" style="1"/>
    <col min="12535" max="12535" width="10.85546875" style="1" customWidth="1"/>
    <col min="12536" max="12537" width="10.28515625" style="1" customWidth="1"/>
    <col min="12538" max="12538" width="9.140625" style="1"/>
    <col min="12539" max="12539" width="9.5703125" style="1" bestFit="1" customWidth="1"/>
    <col min="12540" max="12784" width="9.140625" style="1"/>
    <col min="12785" max="12785" width="4.28515625" style="1" customWidth="1"/>
    <col min="12786" max="12786" width="63.140625" style="1" customWidth="1"/>
    <col min="12787" max="12787" width="9.85546875" style="1" customWidth="1"/>
    <col min="12788" max="12788" width="9.140625" style="1"/>
    <col min="12789" max="12789" width="11.5703125" style="1" customWidth="1"/>
    <col min="12790" max="12790" width="9.140625" style="1"/>
    <col min="12791" max="12791" width="10.85546875" style="1" customWidth="1"/>
    <col min="12792" max="12793" width="10.28515625" style="1" customWidth="1"/>
    <col min="12794" max="12794" width="9.140625" style="1"/>
    <col min="12795" max="12795" width="9.5703125" style="1" bestFit="1" customWidth="1"/>
    <col min="12796" max="13040" width="9.140625" style="1"/>
    <col min="13041" max="13041" width="4.28515625" style="1" customWidth="1"/>
    <col min="13042" max="13042" width="63.140625" style="1" customWidth="1"/>
    <col min="13043" max="13043" width="9.85546875" style="1" customWidth="1"/>
    <col min="13044" max="13044" width="9.140625" style="1"/>
    <col min="13045" max="13045" width="11.5703125" style="1" customWidth="1"/>
    <col min="13046" max="13046" width="9.140625" style="1"/>
    <col min="13047" max="13047" width="10.85546875" style="1" customWidth="1"/>
    <col min="13048" max="13049" width="10.28515625" style="1" customWidth="1"/>
    <col min="13050" max="13050" width="9.140625" style="1"/>
    <col min="13051" max="13051" width="9.5703125" style="1" bestFit="1" customWidth="1"/>
    <col min="13052" max="13296" width="9.140625" style="1"/>
    <col min="13297" max="13297" width="4.28515625" style="1" customWidth="1"/>
    <col min="13298" max="13298" width="63.140625" style="1" customWidth="1"/>
    <col min="13299" max="13299" width="9.85546875" style="1" customWidth="1"/>
    <col min="13300" max="13300" width="9.140625" style="1"/>
    <col min="13301" max="13301" width="11.5703125" style="1" customWidth="1"/>
    <col min="13302" max="13302" width="9.140625" style="1"/>
    <col min="13303" max="13303" width="10.85546875" style="1" customWidth="1"/>
    <col min="13304" max="13305" width="10.28515625" style="1" customWidth="1"/>
    <col min="13306" max="13306" width="9.140625" style="1"/>
    <col min="13307" max="13307" width="9.5703125" style="1" bestFit="1" customWidth="1"/>
    <col min="13308" max="13552" width="9.140625" style="1"/>
    <col min="13553" max="13553" width="4.28515625" style="1" customWidth="1"/>
    <col min="13554" max="13554" width="63.140625" style="1" customWidth="1"/>
    <col min="13555" max="13555" width="9.85546875" style="1" customWidth="1"/>
    <col min="13556" max="13556" width="9.140625" style="1"/>
    <col min="13557" max="13557" width="11.5703125" style="1" customWidth="1"/>
    <col min="13558" max="13558" width="9.140625" style="1"/>
    <col min="13559" max="13559" width="10.85546875" style="1" customWidth="1"/>
    <col min="13560" max="13561" width="10.28515625" style="1" customWidth="1"/>
    <col min="13562" max="13562" width="9.140625" style="1"/>
    <col min="13563" max="13563" width="9.5703125" style="1" bestFit="1" customWidth="1"/>
    <col min="13564" max="13808" width="9.140625" style="1"/>
    <col min="13809" max="13809" width="4.28515625" style="1" customWidth="1"/>
    <col min="13810" max="13810" width="63.140625" style="1" customWidth="1"/>
    <col min="13811" max="13811" width="9.85546875" style="1" customWidth="1"/>
    <col min="13812" max="13812" width="9.140625" style="1"/>
    <col min="13813" max="13813" width="11.5703125" style="1" customWidth="1"/>
    <col min="13814" max="13814" width="9.140625" style="1"/>
    <col min="13815" max="13815" width="10.85546875" style="1" customWidth="1"/>
    <col min="13816" max="13817" width="10.28515625" style="1" customWidth="1"/>
    <col min="13818" max="13818" width="9.140625" style="1"/>
    <col min="13819" max="13819" width="9.5703125" style="1" bestFit="1" customWidth="1"/>
    <col min="13820" max="14064" width="9.140625" style="1"/>
    <col min="14065" max="14065" width="4.28515625" style="1" customWidth="1"/>
    <col min="14066" max="14066" width="63.140625" style="1" customWidth="1"/>
    <col min="14067" max="14067" width="9.85546875" style="1" customWidth="1"/>
    <col min="14068" max="14068" width="9.140625" style="1"/>
    <col min="14069" max="14069" width="11.5703125" style="1" customWidth="1"/>
    <col min="14070" max="14070" width="9.140625" style="1"/>
    <col min="14071" max="14071" width="10.85546875" style="1" customWidth="1"/>
    <col min="14072" max="14073" width="10.28515625" style="1" customWidth="1"/>
    <col min="14074" max="14074" width="9.140625" style="1"/>
    <col min="14075" max="14075" width="9.5703125" style="1" bestFit="1" customWidth="1"/>
    <col min="14076" max="14320" width="9.140625" style="1"/>
    <col min="14321" max="14321" width="4.28515625" style="1" customWidth="1"/>
    <col min="14322" max="14322" width="63.140625" style="1" customWidth="1"/>
    <col min="14323" max="14323" width="9.85546875" style="1" customWidth="1"/>
    <col min="14324" max="14324" width="9.140625" style="1"/>
    <col min="14325" max="14325" width="11.5703125" style="1" customWidth="1"/>
    <col min="14326" max="14326" width="9.140625" style="1"/>
    <col min="14327" max="14327" width="10.85546875" style="1" customWidth="1"/>
    <col min="14328" max="14329" width="10.28515625" style="1" customWidth="1"/>
    <col min="14330" max="14330" width="9.140625" style="1"/>
    <col min="14331" max="14331" width="9.5703125" style="1" bestFit="1" customWidth="1"/>
    <col min="14332" max="14576" width="9.140625" style="1"/>
    <col min="14577" max="14577" width="4.28515625" style="1" customWidth="1"/>
    <col min="14578" max="14578" width="63.140625" style="1" customWidth="1"/>
    <col min="14579" max="14579" width="9.85546875" style="1" customWidth="1"/>
    <col min="14580" max="14580" width="9.140625" style="1"/>
    <col min="14581" max="14581" width="11.5703125" style="1" customWidth="1"/>
    <col min="14582" max="14582" width="9.140625" style="1"/>
    <col min="14583" max="14583" width="10.85546875" style="1" customWidth="1"/>
    <col min="14584" max="14585" width="10.28515625" style="1" customWidth="1"/>
    <col min="14586" max="14586" width="9.140625" style="1"/>
    <col min="14587" max="14587" width="9.5703125" style="1" bestFit="1" customWidth="1"/>
    <col min="14588" max="14832" width="9.140625" style="1"/>
    <col min="14833" max="14833" width="4.28515625" style="1" customWidth="1"/>
    <col min="14834" max="14834" width="63.140625" style="1" customWidth="1"/>
    <col min="14835" max="14835" width="9.85546875" style="1" customWidth="1"/>
    <col min="14836" max="14836" width="9.140625" style="1"/>
    <col min="14837" max="14837" width="11.5703125" style="1" customWidth="1"/>
    <col min="14838" max="14838" width="9.140625" style="1"/>
    <col min="14839" max="14839" width="10.85546875" style="1" customWidth="1"/>
    <col min="14840" max="14841" width="10.28515625" style="1" customWidth="1"/>
    <col min="14842" max="14842" width="9.140625" style="1"/>
    <col min="14843" max="14843" width="9.5703125" style="1" bestFit="1" customWidth="1"/>
    <col min="14844" max="15088" width="9.140625" style="1"/>
    <col min="15089" max="15089" width="4.28515625" style="1" customWidth="1"/>
    <col min="15090" max="15090" width="63.140625" style="1" customWidth="1"/>
    <col min="15091" max="15091" width="9.85546875" style="1" customWidth="1"/>
    <col min="15092" max="15092" width="9.140625" style="1"/>
    <col min="15093" max="15093" width="11.5703125" style="1" customWidth="1"/>
    <col min="15094" max="15094" width="9.140625" style="1"/>
    <col min="15095" max="15095" width="10.85546875" style="1" customWidth="1"/>
    <col min="15096" max="15097" width="10.28515625" style="1" customWidth="1"/>
    <col min="15098" max="15098" width="9.140625" style="1"/>
    <col min="15099" max="15099" width="9.5703125" style="1" bestFit="1" customWidth="1"/>
    <col min="15100" max="15344" width="9.140625" style="1"/>
    <col min="15345" max="15345" width="4.28515625" style="1" customWidth="1"/>
    <col min="15346" max="15346" width="63.140625" style="1" customWidth="1"/>
    <col min="15347" max="15347" width="9.85546875" style="1" customWidth="1"/>
    <col min="15348" max="15348" width="9.140625" style="1"/>
    <col min="15349" max="15349" width="11.5703125" style="1" customWidth="1"/>
    <col min="15350" max="15350" width="9.140625" style="1"/>
    <col min="15351" max="15351" width="10.85546875" style="1" customWidth="1"/>
    <col min="15352" max="15353" width="10.28515625" style="1" customWidth="1"/>
    <col min="15354" max="15354" width="9.140625" style="1"/>
    <col min="15355" max="15355" width="9.5703125" style="1" bestFit="1" customWidth="1"/>
    <col min="15356" max="15600" width="9.140625" style="1"/>
    <col min="15601" max="15601" width="4.28515625" style="1" customWidth="1"/>
    <col min="15602" max="15602" width="63.140625" style="1" customWidth="1"/>
    <col min="15603" max="15603" width="9.85546875" style="1" customWidth="1"/>
    <col min="15604" max="15604" width="9.140625" style="1"/>
    <col min="15605" max="15605" width="11.5703125" style="1" customWidth="1"/>
    <col min="15606" max="15606" width="9.140625" style="1"/>
    <col min="15607" max="15607" width="10.85546875" style="1" customWidth="1"/>
    <col min="15608" max="15609" width="10.28515625" style="1" customWidth="1"/>
    <col min="15610" max="15610" width="9.140625" style="1"/>
    <col min="15611" max="15611" width="9.5703125" style="1" bestFit="1" customWidth="1"/>
    <col min="15612" max="15856" width="9.140625" style="1"/>
    <col min="15857" max="15857" width="4.28515625" style="1" customWidth="1"/>
    <col min="15858" max="15858" width="63.140625" style="1" customWidth="1"/>
    <col min="15859" max="15859" width="9.85546875" style="1" customWidth="1"/>
    <col min="15860" max="15860" width="9.140625" style="1"/>
    <col min="15861" max="15861" width="11.5703125" style="1" customWidth="1"/>
    <col min="15862" max="15862" width="9.140625" style="1"/>
    <col min="15863" max="15863" width="10.85546875" style="1" customWidth="1"/>
    <col min="15864" max="15865" width="10.28515625" style="1" customWidth="1"/>
    <col min="15866" max="15866" width="9.140625" style="1"/>
    <col min="15867" max="15867" width="9.5703125" style="1" bestFit="1" customWidth="1"/>
    <col min="15868" max="16112" width="9.140625" style="1"/>
    <col min="16113" max="16113" width="4.28515625" style="1" customWidth="1"/>
    <col min="16114" max="16114" width="63.140625" style="1" customWidth="1"/>
    <col min="16115" max="16115" width="9.85546875" style="1" customWidth="1"/>
    <col min="16116" max="16116" width="9.140625" style="1"/>
    <col min="16117" max="16117" width="11.5703125" style="1" customWidth="1"/>
    <col min="16118" max="16118" width="9.140625" style="1"/>
    <col min="16119" max="16119" width="10.85546875" style="1" customWidth="1"/>
    <col min="16120" max="16121" width="10.28515625" style="1" customWidth="1"/>
    <col min="16122" max="16122" width="9.140625" style="1"/>
    <col min="16123" max="16123" width="9.5703125" style="1" bestFit="1" customWidth="1"/>
    <col min="16124" max="16384" width="9.140625" style="1"/>
  </cols>
  <sheetData>
    <row r="1" spans="1:235" ht="15" customHeight="1" x14ac:dyDescent="0.25">
      <c r="A1" s="20" t="s">
        <v>21</v>
      </c>
      <c r="B1" s="22"/>
      <c r="C1" s="23"/>
      <c r="D1" s="23"/>
      <c r="E1" s="55"/>
      <c r="F1" s="55"/>
      <c r="G1" s="33"/>
      <c r="H1" s="33"/>
      <c r="I1" s="33"/>
    </row>
    <row r="2" spans="1:235" s="3" customFormat="1" ht="57" customHeight="1" x14ac:dyDescent="0.25">
      <c r="A2" s="2"/>
      <c r="B2" s="21" t="s">
        <v>85</v>
      </c>
      <c r="D2" s="102"/>
      <c r="E2" s="102"/>
      <c r="F2" s="102"/>
      <c r="G2" s="102"/>
      <c r="H2" s="33"/>
      <c r="I2" s="70">
        <v>45867</v>
      </c>
    </row>
    <row r="3" spans="1:235" s="3" customFormat="1" ht="15.75" thickBot="1" x14ac:dyDescent="0.3">
      <c r="A3" s="2"/>
      <c r="B3" s="2"/>
      <c r="E3" s="55"/>
      <c r="F3" s="55"/>
      <c r="G3" s="33"/>
      <c r="H3" s="33"/>
      <c r="I3" s="35"/>
    </row>
    <row r="4" spans="1:235" s="3" customFormat="1" ht="14.25" x14ac:dyDescent="0.2">
      <c r="A4" s="4" t="s">
        <v>2</v>
      </c>
      <c r="B4" s="5"/>
      <c r="C4" s="6" t="s">
        <v>6</v>
      </c>
      <c r="D4" s="56" t="s">
        <v>8</v>
      </c>
      <c r="E4" s="43" t="s">
        <v>9</v>
      </c>
      <c r="F4" s="43" t="s">
        <v>11</v>
      </c>
      <c r="G4" s="36" t="s">
        <v>12</v>
      </c>
      <c r="H4" s="37" t="s">
        <v>14</v>
      </c>
      <c r="I4" s="38" t="s">
        <v>12</v>
      </c>
    </row>
    <row r="5" spans="1:235" s="3" customFormat="1" ht="14.25" x14ac:dyDescent="0.2">
      <c r="A5" s="7" t="s">
        <v>0</v>
      </c>
      <c r="B5" s="8" t="s">
        <v>5</v>
      </c>
      <c r="C5" s="9" t="s">
        <v>7</v>
      </c>
      <c r="D5" s="57"/>
      <c r="E5" s="58" t="s">
        <v>3</v>
      </c>
      <c r="F5" s="58" t="s">
        <v>10</v>
      </c>
      <c r="G5" s="39" t="s">
        <v>13</v>
      </c>
      <c r="H5" s="40" t="s">
        <v>15</v>
      </c>
      <c r="I5" s="41" t="s">
        <v>16</v>
      </c>
    </row>
    <row r="6" spans="1:235" s="3" customFormat="1" thickBot="1" x14ac:dyDescent="0.25">
      <c r="A6" s="17"/>
      <c r="B6" s="18"/>
      <c r="C6" s="19"/>
      <c r="D6" s="59"/>
      <c r="E6" s="60" t="s">
        <v>10</v>
      </c>
      <c r="F6" s="60"/>
      <c r="G6" s="42" t="s">
        <v>19</v>
      </c>
      <c r="H6" s="42" t="s">
        <v>19</v>
      </c>
      <c r="I6" s="42" t="s">
        <v>19</v>
      </c>
    </row>
    <row r="7" spans="1:235" s="3" customFormat="1" ht="14.25" customHeight="1" x14ac:dyDescent="0.2">
      <c r="A7" s="4"/>
      <c r="B7" s="25" t="s">
        <v>23</v>
      </c>
      <c r="C7" s="6"/>
      <c r="D7" s="26"/>
      <c r="E7" s="43"/>
      <c r="F7" s="43"/>
      <c r="G7" s="44"/>
      <c r="H7" s="44"/>
      <c r="I7" s="45"/>
    </row>
    <row r="8" spans="1:235" s="31" customFormat="1" ht="14.25" x14ac:dyDescent="0.25">
      <c r="A8" s="30">
        <v>1</v>
      </c>
      <c r="B8" s="72" t="s">
        <v>43</v>
      </c>
      <c r="C8" s="73" t="s">
        <v>1</v>
      </c>
      <c r="D8" s="73">
        <v>2.5499999999999998</v>
      </c>
      <c r="E8" s="46">
        <v>300</v>
      </c>
      <c r="F8" s="46"/>
      <c r="G8" s="46">
        <f>D8*E8</f>
        <v>765</v>
      </c>
      <c r="H8" s="46">
        <f>D8*F8</f>
        <v>0</v>
      </c>
      <c r="I8" s="47">
        <f>SUM(G8+H8)</f>
        <v>765</v>
      </c>
    </row>
    <row r="9" spans="1:235" s="32" customFormat="1" ht="14.25" x14ac:dyDescent="0.25">
      <c r="A9" s="30">
        <v>2</v>
      </c>
      <c r="B9" s="74" t="s">
        <v>44</v>
      </c>
      <c r="C9" s="73" t="s">
        <v>1</v>
      </c>
      <c r="D9" s="75">
        <v>15.94</v>
      </c>
      <c r="E9" s="46"/>
      <c r="F9" s="46">
        <v>129</v>
      </c>
      <c r="G9" s="46">
        <f>D9*E9</f>
        <v>0</v>
      </c>
      <c r="H9" s="46">
        <f>D9*F9</f>
        <v>2056.2599999999998</v>
      </c>
      <c r="I9" s="47">
        <f t="shared" ref="I9:I64" si="0">SUM(G9+H9)</f>
        <v>2056.2599999999998</v>
      </c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31"/>
      <c r="FG9" s="31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  <c r="FW9" s="31"/>
      <c r="FX9" s="31"/>
      <c r="FY9" s="31"/>
      <c r="FZ9" s="31"/>
      <c r="GA9" s="31"/>
      <c r="GB9" s="31"/>
      <c r="GC9" s="31"/>
      <c r="GD9" s="31"/>
      <c r="GE9" s="31"/>
      <c r="GF9" s="31"/>
      <c r="GG9" s="31"/>
      <c r="GH9" s="31"/>
      <c r="GI9" s="31"/>
      <c r="GJ9" s="31"/>
      <c r="GK9" s="31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1"/>
      <c r="GW9" s="31"/>
      <c r="GX9" s="31"/>
      <c r="GY9" s="31"/>
      <c r="GZ9" s="31"/>
      <c r="HA9" s="31"/>
      <c r="HB9" s="31"/>
      <c r="HC9" s="31"/>
      <c r="HD9" s="31"/>
      <c r="HE9" s="31"/>
      <c r="HF9" s="31"/>
      <c r="HG9" s="31"/>
      <c r="HH9" s="31"/>
      <c r="HI9" s="31"/>
      <c r="HJ9" s="31"/>
      <c r="HK9" s="31"/>
      <c r="HL9" s="31"/>
      <c r="HM9" s="31"/>
      <c r="HN9" s="31"/>
      <c r="HO9" s="31"/>
      <c r="HP9" s="31"/>
      <c r="HQ9" s="31"/>
      <c r="HR9" s="31"/>
      <c r="HS9" s="31"/>
      <c r="HT9" s="31"/>
      <c r="HU9" s="31"/>
      <c r="HV9" s="31"/>
      <c r="HW9" s="31"/>
      <c r="HX9" s="31"/>
      <c r="HY9" s="31"/>
      <c r="HZ9" s="31"/>
      <c r="IA9" s="31"/>
    </row>
    <row r="10" spans="1:235" s="31" customFormat="1" ht="14.25" x14ac:dyDescent="0.25">
      <c r="A10" s="30">
        <v>3</v>
      </c>
      <c r="B10" s="74" t="s">
        <v>79</v>
      </c>
      <c r="C10" s="73" t="s">
        <v>45</v>
      </c>
      <c r="D10" s="75">
        <v>7.74</v>
      </c>
      <c r="E10" s="46"/>
      <c r="F10" s="46">
        <v>650</v>
      </c>
      <c r="G10" s="46">
        <f>D10*E10</f>
        <v>0</v>
      </c>
      <c r="H10" s="46">
        <f>D10*F10</f>
        <v>5031</v>
      </c>
      <c r="I10" s="47">
        <f>SUM(G10+H10)</f>
        <v>5031</v>
      </c>
    </row>
    <row r="11" spans="1:235" s="31" customFormat="1" ht="14.25" x14ac:dyDescent="0.25">
      <c r="A11" s="30"/>
      <c r="B11" s="76" t="s">
        <v>40</v>
      </c>
      <c r="C11" s="73" t="s">
        <v>22</v>
      </c>
      <c r="D11" s="75">
        <v>1</v>
      </c>
      <c r="E11" s="46"/>
      <c r="F11" s="46"/>
      <c r="G11" s="46">
        <f t="shared" ref="G11" si="1">D11*E11</f>
        <v>0</v>
      </c>
      <c r="H11" s="46">
        <f t="shared" ref="H11" si="2">D11*F11</f>
        <v>0</v>
      </c>
      <c r="I11" s="47">
        <f t="shared" ref="I11" si="3">SUM(G11+H11)</f>
        <v>0</v>
      </c>
    </row>
    <row r="12" spans="1:235" x14ac:dyDescent="0.25">
      <c r="A12" s="27"/>
      <c r="B12" s="77" t="s">
        <v>24</v>
      </c>
      <c r="C12" s="78"/>
      <c r="D12" s="78"/>
      <c r="E12" s="58"/>
      <c r="F12" s="58"/>
      <c r="G12" s="46">
        <f t="shared" ref="G12:G64" si="4">D12*E12</f>
        <v>0</v>
      </c>
      <c r="H12" s="46">
        <f t="shared" ref="H12:H64" si="5">D12*F12</f>
        <v>0</v>
      </c>
      <c r="I12" s="47">
        <f t="shared" si="0"/>
        <v>0</v>
      </c>
    </row>
    <row r="13" spans="1:235" s="31" customFormat="1" ht="14.25" x14ac:dyDescent="0.25">
      <c r="A13" s="30">
        <v>1</v>
      </c>
      <c r="B13" s="72" t="s">
        <v>46</v>
      </c>
      <c r="C13" s="73" t="s">
        <v>45</v>
      </c>
      <c r="D13" s="79">
        <v>4.383</v>
      </c>
      <c r="E13" s="46"/>
      <c r="F13" s="46">
        <v>3100</v>
      </c>
      <c r="G13" s="46">
        <f t="shared" si="4"/>
        <v>0</v>
      </c>
      <c r="H13" s="46">
        <f t="shared" si="5"/>
        <v>13587.3</v>
      </c>
      <c r="I13" s="47">
        <f t="shared" si="0"/>
        <v>13587.3</v>
      </c>
    </row>
    <row r="14" spans="1:235" s="31" customFormat="1" ht="14.25" x14ac:dyDescent="0.25">
      <c r="A14" s="30"/>
      <c r="B14" s="80" t="s">
        <v>53</v>
      </c>
      <c r="C14" s="73" t="s">
        <v>45</v>
      </c>
      <c r="D14" s="79">
        <v>3.38</v>
      </c>
      <c r="E14" s="46"/>
      <c r="F14" s="46"/>
      <c r="G14" s="46">
        <f t="shared" ref="G14" si="6">D14*E14</f>
        <v>0</v>
      </c>
      <c r="H14" s="46">
        <f t="shared" ref="H14" si="7">D14*F14</f>
        <v>0</v>
      </c>
      <c r="I14" s="47">
        <f t="shared" ref="I14" si="8">SUM(G14+H14)</f>
        <v>0</v>
      </c>
    </row>
    <row r="15" spans="1:235" ht="20.45" customHeight="1" x14ac:dyDescent="0.2">
      <c r="A15" s="27"/>
      <c r="B15" s="80" t="s">
        <v>54</v>
      </c>
      <c r="C15" s="81" t="s">
        <v>45</v>
      </c>
      <c r="D15" s="82">
        <v>0.92</v>
      </c>
      <c r="E15" s="58"/>
      <c r="F15" s="58"/>
      <c r="G15" s="46">
        <f t="shared" si="4"/>
        <v>0</v>
      </c>
      <c r="H15" s="46">
        <f t="shared" si="5"/>
        <v>0</v>
      </c>
      <c r="I15" s="47">
        <f t="shared" si="0"/>
        <v>0</v>
      </c>
    </row>
    <row r="16" spans="1:235" ht="20.45" customHeight="1" x14ac:dyDescent="0.2">
      <c r="A16" s="27"/>
      <c r="B16" s="80" t="s">
        <v>31</v>
      </c>
      <c r="C16" s="81" t="s">
        <v>1</v>
      </c>
      <c r="D16" s="82">
        <v>10</v>
      </c>
      <c r="E16" s="58"/>
      <c r="F16" s="58"/>
      <c r="G16" s="46">
        <f t="shared" ref="G16" si="9">D16*E16</f>
        <v>0</v>
      </c>
      <c r="H16" s="46">
        <f t="shared" ref="H16" si="10">D16*F16</f>
        <v>0</v>
      </c>
      <c r="I16" s="47">
        <f t="shared" si="0"/>
        <v>0</v>
      </c>
    </row>
    <row r="17" spans="1:9" ht="14.25" x14ac:dyDescent="0.2">
      <c r="A17" s="27"/>
      <c r="B17" s="80" t="s">
        <v>48</v>
      </c>
      <c r="C17" s="81" t="s">
        <v>28</v>
      </c>
      <c r="D17" s="82">
        <v>1950</v>
      </c>
      <c r="E17" s="58"/>
      <c r="F17" s="58"/>
      <c r="G17" s="46">
        <f t="shared" si="4"/>
        <v>0</v>
      </c>
      <c r="H17" s="46">
        <f t="shared" si="5"/>
        <v>0</v>
      </c>
      <c r="I17" s="47">
        <f t="shared" ref="I17:I18" si="11">SUM(G17+H17)</f>
        <v>0</v>
      </c>
    </row>
    <row r="18" spans="1:9" ht="14.25" x14ac:dyDescent="0.2">
      <c r="A18" s="27"/>
      <c r="B18" s="83" t="s">
        <v>81</v>
      </c>
      <c r="C18" s="81" t="s">
        <v>82</v>
      </c>
      <c r="D18" s="82">
        <v>0.16850000000000001</v>
      </c>
      <c r="E18" s="58"/>
      <c r="F18" s="58">
        <v>14000</v>
      </c>
      <c r="G18" s="46">
        <f t="shared" si="4"/>
        <v>0</v>
      </c>
      <c r="H18" s="46">
        <f t="shared" si="5"/>
        <v>2359</v>
      </c>
      <c r="I18" s="47">
        <f t="shared" si="11"/>
        <v>2359</v>
      </c>
    </row>
    <row r="19" spans="1:9" ht="14.25" x14ac:dyDescent="0.2">
      <c r="A19" s="27"/>
      <c r="B19" s="80" t="s">
        <v>49</v>
      </c>
      <c r="C19" s="81" t="s">
        <v>82</v>
      </c>
      <c r="D19" s="82">
        <v>0.15079000000000001</v>
      </c>
      <c r="E19" s="58"/>
      <c r="F19" s="58"/>
      <c r="G19" s="46">
        <f t="shared" si="4"/>
        <v>0</v>
      </c>
      <c r="H19" s="46">
        <f t="shared" si="5"/>
        <v>0</v>
      </c>
      <c r="I19" s="47">
        <f t="shared" ref="I19" si="12">SUM(G19+H19)</f>
        <v>0</v>
      </c>
    </row>
    <row r="20" spans="1:9" ht="14.25" x14ac:dyDescent="0.2">
      <c r="A20" s="27"/>
      <c r="B20" s="80" t="s">
        <v>73</v>
      </c>
      <c r="C20" s="81" t="s">
        <v>82</v>
      </c>
      <c r="D20" s="82">
        <v>1.771E-2</v>
      </c>
      <c r="E20" s="58"/>
      <c r="F20" s="58"/>
      <c r="G20" s="46">
        <f t="shared" si="4"/>
        <v>0</v>
      </c>
      <c r="H20" s="46">
        <f t="shared" si="5"/>
        <v>0</v>
      </c>
      <c r="I20" s="47">
        <f t="shared" ref="I20" si="13">SUM(G20+H20)</f>
        <v>0</v>
      </c>
    </row>
    <row r="21" spans="1:9" ht="14.25" x14ac:dyDescent="0.2">
      <c r="A21" s="27"/>
      <c r="B21" s="80" t="s">
        <v>50</v>
      </c>
      <c r="C21" s="81" t="s">
        <v>28</v>
      </c>
      <c r="D21" s="82">
        <v>1</v>
      </c>
      <c r="E21" s="58"/>
      <c r="F21" s="58"/>
      <c r="G21" s="46">
        <f t="shared" si="4"/>
        <v>0</v>
      </c>
      <c r="H21" s="46">
        <f t="shared" si="5"/>
        <v>0</v>
      </c>
      <c r="I21" s="47">
        <f t="shared" ref="I21:I24" si="14">SUM(G21+H21)</f>
        <v>0</v>
      </c>
    </row>
    <row r="22" spans="1:9" ht="14.25" x14ac:dyDescent="0.2">
      <c r="A22" s="27"/>
      <c r="B22" s="83" t="s">
        <v>80</v>
      </c>
      <c r="C22" s="81" t="s">
        <v>1</v>
      </c>
      <c r="D22" s="82">
        <f>(D14+D15)*0.5</f>
        <v>2.15</v>
      </c>
      <c r="E22" s="58"/>
      <c r="F22" s="58">
        <v>1700</v>
      </c>
      <c r="G22" s="46"/>
      <c r="H22" s="46">
        <f t="shared" ref="H22" si="15">D22*F22</f>
        <v>3655</v>
      </c>
      <c r="I22" s="47">
        <f t="shared" ref="I22" si="16">SUM(G22+H22)</f>
        <v>3655</v>
      </c>
    </row>
    <row r="23" spans="1:9" ht="14.25" x14ac:dyDescent="0.2">
      <c r="A23" s="27"/>
      <c r="B23" s="80" t="s">
        <v>51</v>
      </c>
      <c r="C23" s="81" t="s">
        <v>45</v>
      </c>
      <c r="D23" s="79">
        <v>0.15</v>
      </c>
      <c r="E23" s="58"/>
      <c r="F23" s="58"/>
      <c r="G23" s="46">
        <f t="shared" si="4"/>
        <v>0</v>
      </c>
      <c r="H23" s="46">
        <f t="shared" si="5"/>
        <v>0</v>
      </c>
      <c r="I23" s="47">
        <f t="shared" si="14"/>
        <v>0</v>
      </c>
    </row>
    <row r="24" spans="1:9" ht="14.25" x14ac:dyDescent="0.2">
      <c r="A24" s="27"/>
      <c r="B24" s="80" t="s">
        <v>52</v>
      </c>
      <c r="C24" s="81" t="s">
        <v>22</v>
      </c>
      <c r="D24" s="79">
        <v>200</v>
      </c>
      <c r="E24" s="58"/>
      <c r="F24" s="58"/>
      <c r="G24" s="46">
        <f t="shared" si="4"/>
        <v>0</v>
      </c>
      <c r="H24" s="46">
        <f t="shared" si="5"/>
        <v>0</v>
      </c>
      <c r="I24" s="47">
        <f t="shared" si="14"/>
        <v>0</v>
      </c>
    </row>
    <row r="25" spans="1:9" ht="14.25" x14ac:dyDescent="0.2">
      <c r="A25" s="27">
        <v>2</v>
      </c>
      <c r="B25" s="72" t="s">
        <v>55</v>
      </c>
      <c r="C25" s="73" t="s">
        <v>1</v>
      </c>
      <c r="D25" s="79">
        <v>12</v>
      </c>
      <c r="E25" s="58"/>
      <c r="F25" s="58">
        <v>800</v>
      </c>
      <c r="G25" s="46">
        <f t="shared" si="4"/>
        <v>0</v>
      </c>
      <c r="H25" s="46">
        <f t="shared" si="5"/>
        <v>9600</v>
      </c>
      <c r="I25" s="47">
        <f t="shared" ref="I25:I34" si="17">SUM(G25+H25)</f>
        <v>9600</v>
      </c>
    </row>
    <row r="26" spans="1:9" ht="14.25" x14ac:dyDescent="0.2">
      <c r="A26" s="27"/>
      <c r="B26" s="84" t="s">
        <v>29</v>
      </c>
      <c r="C26" s="85" t="s">
        <v>30</v>
      </c>
      <c r="D26" s="82">
        <f>D25*0.2</f>
        <v>2.4000000000000004</v>
      </c>
      <c r="E26" s="58"/>
      <c r="F26" s="58"/>
      <c r="G26" s="46">
        <f t="shared" si="4"/>
        <v>0</v>
      </c>
      <c r="H26" s="46">
        <f t="shared" si="5"/>
        <v>0</v>
      </c>
      <c r="I26" s="47">
        <f t="shared" si="17"/>
        <v>0</v>
      </c>
    </row>
    <row r="27" spans="1:9" ht="14.25" x14ac:dyDescent="0.2">
      <c r="A27" s="27"/>
      <c r="B27" s="80" t="s">
        <v>74</v>
      </c>
      <c r="C27" s="85" t="s">
        <v>1</v>
      </c>
      <c r="D27" s="82">
        <f>5*1.1</f>
        <v>5.5</v>
      </c>
      <c r="E27" s="58"/>
      <c r="F27" s="58"/>
      <c r="G27" s="46">
        <f t="shared" si="4"/>
        <v>0</v>
      </c>
      <c r="H27" s="46"/>
      <c r="I27" s="47"/>
    </row>
    <row r="28" spans="1:9" ht="14.25" x14ac:dyDescent="0.2">
      <c r="A28" s="27"/>
      <c r="B28" s="80" t="s">
        <v>75</v>
      </c>
      <c r="C28" s="81" t="s">
        <v>1</v>
      </c>
      <c r="D28" s="86">
        <f>7*1.1</f>
        <v>7.7000000000000011</v>
      </c>
      <c r="E28" s="58"/>
      <c r="F28" s="58"/>
      <c r="G28" s="46">
        <f t="shared" si="4"/>
        <v>0</v>
      </c>
      <c r="H28" s="46">
        <f t="shared" si="5"/>
        <v>0</v>
      </c>
      <c r="I28" s="47">
        <f t="shared" si="17"/>
        <v>0</v>
      </c>
    </row>
    <row r="29" spans="1:9" ht="14.25" x14ac:dyDescent="0.2">
      <c r="A29" s="27"/>
      <c r="B29" s="80" t="s">
        <v>84</v>
      </c>
      <c r="C29" s="81" t="s">
        <v>28</v>
      </c>
      <c r="D29" s="86">
        <f>D25*8</f>
        <v>96</v>
      </c>
      <c r="E29" s="58"/>
      <c r="F29" s="58"/>
      <c r="G29" s="46">
        <f t="shared" si="4"/>
        <v>0</v>
      </c>
      <c r="H29" s="46">
        <f t="shared" si="5"/>
        <v>0</v>
      </c>
      <c r="I29" s="47">
        <f t="shared" si="17"/>
        <v>0</v>
      </c>
    </row>
    <row r="30" spans="1:9" ht="14.25" x14ac:dyDescent="0.2">
      <c r="A30" s="27"/>
      <c r="B30" s="80" t="s">
        <v>56</v>
      </c>
      <c r="C30" s="81" t="s">
        <v>28</v>
      </c>
      <c r="D30" s="86">
        <f>D25*0.3</f>
        <v>3.5999999999999996</v>
      </c>
      <c r="E30" s="58"/>
      <c r="F30" s="58"/>
      <c r="G30" s="46">
        <f t="shared" si="4"/>
        <v>0</v>
      </c>
      <c r="H30" s="46">
        <f t="shared" si="5"/>
        <v>0</v>
      </c>
      <c r="I30" s="47">
        <f t="shared" si="17"/>
        <v>0</v>
      </c>
    </row>
    <row r="31" spans="1:9" x14ac:dyDescent="0.2">
      <c r="A31" s="27"/>
      <c r="B31" s="87" t="s">
        <v>57</v>
      </c>
      <c r="C31" s="88" t="s">
        <v>58</v>
      </c>
      <c r="D31" s="86">
        <v>1</v>
      </c>
      <c r="E31" s="46"/>
      <c r="F31" s="46"/>
      <c r="G31" s="46">
        <f t="shared" si="4"/>
        <v>0</v>
      </c>
      <c r="H31" s="46">
        <f t="shared" si="5"/>
        <v>0</v>
      </c>
      <c r="I31" s="47">
        <f t="shared" si="17"/>
        <v>0</v>
      </c>
    </row>
    <row r="32" spans="1:9" ht="14.25" x14ac:dyDescent="0.2">
      <c r="A32" s="27"/>
      <c r="B32" s="80" t="s">
        <v>32</v>
      </c>
      <c r="C32" s="81" t="s">
        <v>22</v>
      </c>
      <c r="D32" s="82">
        <v>1</v>
      </c>
      <c r="E32" s="58"/>
      <c r="F32" s="58"/>
      <c r="G32" s="46">
        <f t="shared" si="4"/>
        <v>0</v>
      </c>
      <c r="H32" s="46">
        <f t="shared" si="5"/>
        <v>0</v>
      </c>
      <c r="I32" s="47">
        <f t="shared" si="17"/>
        <v>0</v>
      </c>
    </row>
    <row r="33" spans="1:9" ht="14.25" x14ac:dyDescent="0.2">
      <c r="A33" s="27">
        <v>3</v>
      </c>
      <c r="B33" s="72" t="s">
        <v>72</v>
      </c>
      <c r="C33" s="81" t="s">
        <v>45</v>
      </c>
      <c r="D33" s="82">
        <v>3.5</v>
      </c>
      <c r="E33" s="58"/>
      <c r="F33" s="58">
        <v>750</v>
      </c>
      <c r="G33" s="46"/>
      <c r="H33" s="46">
        <f t="shared" si="5"/>
        <v>2625</v>
      </c>
      <c r="I33" s="47">
        <f t="shared" si="17"/>
        <v>2625</v>
      </c>
    </row>
    <row r="34" spans="1:9" ht="14.25" x14ac:dyDescent="0.2">
      <c r="A34" s="27">
        <v>5</v>
      </c>
      <c r="B34" s="83" t="s">
        <v>76</v>
      </c>
      <c r="C34" s="81" t="s">
        <v>1</v>
      </c>
      <c r="D34" s="82">
        <v>8</v>
      </c>
      <c r="E34" s="58"/>
      <c r="F34" s="58">
        <v>360</v>
      </c>
      <c r="G34" s="46"/>
      <c r="H34" s="46">
        <f t="shared" si="5"/>
        <v>2880</v>
      </c>
      <c r="I34" s="47">
        <f t="shared" si="17"/>
        <v>2880</v>
      </c>
    </row>
    <row r="35" spans="1:9" ht="14.25" x14ac:dyDescent="0.2">
      <c r="A35" s="27"/>
      <c r="B35" s="80" t="s">
        <v>47</v>
      </c>
      <c r="C35" s="81" t="s">
        <v>28</v>
      </c>
      <c r="D35" s="82">
        <f>D34*0.4*0.04*350</f>
        <v>44.800000000000004</v>
      </c>
      <c r="E35" s="58"/>
      <c r="F35" s="58"/>
      <c r="G35" s="46">
        <f t="shared" ref="G35:G38" si="18">D35*E35</f>
        <v>0</v>
      </c>
      <c r="H35" s="46">
        <f t="shared" ref="H35:H36" si="19">D35*F35</f>
        <v>0</v>
      </c>
      <c r="I35" s="47">
        <f t="shared" ref="I35:I36" si="20">SUM(G35+H35)</f>
        <v>0</v>
      </c>
    </row>
    <row r="36" spans="1:9" ht="14.25" x14ac:dyDescent="0.2">
      <c r="A36" s="27"/>
      <c r="B36" s="80" t="s">
        <v>48</v>
      </c>
      <c r="C36" s="81" t="s">
        <v>28</v>
      </c>
      <c r="D36" s="82">
        <f>D34*0.4*0.04*800</f>
        <v>102.4</v>
      </c>
      <c r="E36" s="58"/>
      <c r="F36" s="58"/>
      <c r="G36" s="46">
        <f t="shared" si="18"/>
        <v>0</v>
      </c>
      <c r="H36" s="46">
        <f t="shared" si="19"/>
        <v>0</v>
      </c>
      <c r="I36" s="47">
        <f t="shared" si="20"/>
        <v>0</v>
      </c>
    </row>
    <row r="37" spans="1:9" ht="14.25" x14ac:dyDescent="0.2">
      <c r="A37" s="27">
        <v>6</v>
      </c>
      <c r="B37" s="89" t="s">
        <v>59</v>
      </c>
      <c r="C37" s="85" t="s">
        <v>22</v>
      </c>
      <c r="D37" s="82">
        <v>2</v>
      </c>
      <c r="E37" s="58"/>
      <c r="F37" s="58">
        <v>350</v>
      </c>
      <c r="G37" s="46">
        <f t="shared" si="18"/>
        <v>0</v>
      </c>
      <c r="H37" s="46"/>
      <c r="I37" s="47">
        <f t="shared" ref="I37" si="21">SUM(G37+H37)</f>
        <v>0</v>
      </c>
    </row>
    <row r="38" spans="1:9" ht="14.25" x14ac:dyDescent="0.2">
      <c r="A38" s="27"/>
      <c r="B38" s="90" t="s">
        <v>60</v>
      </c>
      <c r="C38" s="81" t="s">
        <v>22</v>
      </c>
      <c r="D38" s="82">
        <f>D37</f>
        <v>2</v>
      </c>
      <c r="E38" s="58"/>
      <c r="F38" s="58"/>
      <c r="G38" s="46">
        <f t="shared" si="18"/>
        <v>0</v>
      </c>
      <c r="H38" s="46">
        <f t="shared" ref="H38" si="22">D38*F38</f>
        <v>0</v>
      </c>
      <c r="I38" s="47">
        <f t="shared" ref="I38" si="23">SUM(G38+H38)</f>
        <v>0</v>
      </c>
    </row>
    <row r="39" spans="1:9" ht="27.95" customHeight="1" x14ac:dyDescent="0.2">
      <c r="A39" s="27">
        <v>7</v>
      </c>
      <c r="B39" s="72" t="s">
        <v>61</v>
      </c>
      <c r="C39" s="73" t="s">
        <v>27</v>
      </c>
      <c r="D39" s="73">
        <v>3.45</v>
      </c>
      <c r="E39" s="46"/>
      <c r="F39" s="46">
        <v>5000</v>
      </c>
      <c r="G39" s="46">
        <f t="shared" si="4"/>
        <v>0</v>
      </c>
      <c r="H39" s="46">
        <f t="shared" si="5"/>
        <v>17250</v>
      </c>
      <c r="I39" s="47">
        <f t="shared" ref="I39:I40" si="24">SUM(G39+H39)</f>
        <v>17250</v>
      </c>
    </row>
    <row r="40" spans="1:9" ht="14.25" x14ac:dyDescent="0.2">
      <c r="A40" s="27"/>
      <c r="B40" s="80"/>
      <c r="C40" s="81"/>
      <c r="D40" s="86"/>
      <c r="E40" s="58"/>
      <c r="F40" s="58"/>
      <c r="G40" s="46">
        <f t="shared" si="4"/>
        <v>0</v>
      </c>
      <c r="H40" s="46">
        <f t="shared" si="5"/>
        <v>0</v>
      </c>
      <c r="I40" s="47">
        <f t="shared" si="24"/>
        <v>0</v>
      </c>
    </row>
    <row r="41" spans="1:9" ht="14.25" x14ac:dyDescent="0.2">
      <c r="A41" s="27"/>
      <c r="B41" s="91" t="s">
        <v>36</v>
      </c>
      <c r="C41" s="81"/>
      <c r="D41" s="82"/>
      <c r="E41" s="58"/>
      <c r="F41" s="58"/>
      <c r="G41" s="46">
        <f t="shared" ref="G41:G43" si="25">D41*E41</f>
        <v>0</v>
      </c>
      <c r="H41" s="46">
        <f t="shared" ref="H41:H43" si="26">D41*F41</f>
        <v>0</v>
      </c>
      <c r="I41" s="47">
        <f t="shared" ref="I41" si="27">SUM(G41+H41)</f>
        <v>0</v>
      </c>
    </row>
    <row r="42" spans="1:9" ht="14.25" x14ac:dyDescent="0.2">
      <c r="A42" s="27"/>
      <c r="B42" s="72" t="s">
        <v>64</v>
      </c>
      <c r="C42" s="81" t="s">
        <v>22</v>
      </c>
      <c r="D42" s="82">
        <v>6</v>
      </c>
      <c r="E42" s="58"/>
      <c r="F42" s="58">
        <v>200</v>
      </c>
      <c r="G42" s="46">
        <f t="shared" si="25"/>
        <v>0</v>
      </c>
      <c r="H42" s="46">
        <f t="shared" si="26"/>
        <v>1200</v>
      </c>
      <c r="I42" s="47">
        <f t="shared" ref="I42:I43" si="28">SUM(G42+H42)</f>
        <v>1200</v>
      </c>
    </row>
    <row r="43" spans="1:9" ht="14.25" x14ac:dyDescent="0.2">
      <c r="A43" s="27"/>
      <c r="B43" s="80" t="s">
        <v>67</v>
      </c>
      <c r="C43" s="81" t="s">
        <v>22</v>
      </c>
      <c r="D43" s="82">
        <f>D42</f>
        <v>6</v>
      </c>
      <c r="E43" s="58"/>
      <c r="F43" s="58"/>
      <c r="G43" s="46">
        <f t="shared" si="25"/>
        <v>0</v>
      </c>
      <c r="H43" s="46">
        <f t="shared" si="26"/>
        <v>0</v>
      </c>
      <c r="I43" s="47">
        <f t="shared" si="28"/>
        <v>0</v>
      </c>
    </row>
    <row r="44" spans="1:9" ht="28.5" x14ac:dyDescent="0.2">
      <c r="A44" s="27">
        <v>1</v>
      </c>
      <c r="B44" s="92" t="s">
        <v>62</v>
      </c>
      <c r="C44" s="81" t="s">
        <v>22</v>
      </c>
      <c r="D44" s="82">
        <v>9</v>
      </c>
      <c r="E44" s="46"/>
      <c r="F44" s="46">
        <v>80</v>
      </c>
      <c r="G44" s="46">
        <f t="shared" si="4"/>
        <v>0</v>
      </c>
      <c r="H44" s="46">
        <f t="shared" si="5"/>
        <v>720</v>
      </c>
      <c r="I44" s="47">
        <f t="shared" ref="I44:I49" si="29">SUM(G44+H44)</f>
        <v>720</v>
      </c>
    </row>
    <row r="45" spans="1:9" ht="14.25" x14ac:dyDescent="0.2">
      <c r="A45" s="27"/>
      <c r="B45" s="80" t="s">
        <v>63</v>
      </c>
      <c r="C45" s="81" t="s">
        <v>22</v>
      </c>
      <c r="D45" s="82">
        <f>D44</f>
        <v>9</v>
      </c>
      <c r="E45" s="46"/>
      <c r="F45" s="46"/>
      <c r="G45" s="46">
        <f t="shared" si="4"/>
        <v>0</v>
      </c>
      <c r="H45" s="46">
        <f t="shared" si="5"/>
        <v>0</v>
      </c>
      <c r="I45" s="47">
        <f t="shared" si="29"/>
        <v>0</v>
      </c>
    </row>
    <row r="46" spans="1:9" ht="14.25" x14ac:dyDescent="0.2">
      <c r="A46" s="27"/>
      <c r="B46" s="80" t="s">
        <v>47</v>
      </c>
      <c r="C46" s="81" t="s">
        <v>28</v>
      </c>
      <c r="D46" s="82">
        <f>D44*2.8</f>
        <v>25.2</v>
      </c>
      <c r="E46" s="58"/>
      <c r="F46" s="58"/>
      <c r="G46" s="46">
        <f t="shared" si="4"/>
        <v>0</v>
      </c>
      <c r="H46" s="46">
        <f t="shared" si="5"/>
        <v>0</v>
      </c>
      <c r="I46" s="47">
        <f t="shared" si="29"/>
        <v>0</v>
      </c>
    </row>
    <row r="47" spans="1:9" ht="14.25" x14ac:dyDescent="0.2">
      <c r="A47" s="27"/>
      <c r="B47" s="80" t="s">
        <v>48</v>
      </c>
      <c r="C47" s="81" t="s">
        <v>28</v>
      </c>
      <c r="D47" s="82">
        <f>D44*13.9</f>
        <v>125.10000000000001</v>
      </c>
      <c r="E47" s="58"/>
      <c r="F47" s="58"/>
      <c r="G47" s="46">
        <f t="shared" si="4"/>
        <v>0</v>
      </c>
      <c r="H47" s="46">
        <f t="shared" si="5"/>
        <v>0</v>
      </c>
      <c r="I47" s="47">
        <f t="shared" si="29"/>
        <v>0</v>
      </c>
    </row>
    <row r="48" spans="1:9" ht="14.25" x14ac:dyDescent="0.2">
      <c r="A48" s="27">
        <v>2</v>
      </c>
      <c r="B48" s="83" t="s">
        <v>41</v>
      </c>
      <c r="C48" s="81" t="s">
        <v>22</v>
      </c>
      <c r="D48" s="82">
        <v>1501</v>
      </c>
      <c r="E48" s="58"/>
      <c r="F48" s="58">
        <v>15</v>
      </c>
      <c r="G48" s="46">
        <f t="shared" si="4"/>
        <v>0</v>
      </c>
      <c r="H48" s="46">
        <f t="shared" si="5"/>
        <v>22515</v>
      </c>
      <c r="I48" s="47">
        <f t="shared" si="29"/>
        <v>22515</v>
      </c>
    </row>
    <row r="49" spans="1:10" ht="14.25" x14ac:dyDescent="0.2">
      <c r="A49" s="27"/>
      <c r="B49" s="80" t="s">
        <v>42</v>
      </c>
      <c r="C49" s="81" t="s">
        <v>22</v>
      </c>
      <c r="D49" s="82">
        <f>D48</f>
        <v>1501</v>
      </c>
      <c r="E49" s="58"/>
      <c r="F49" s="58"/>
      <c r="G49" s="46">
        <f t="shared" si="4"/>
        <v>0</v>
      </c>
      <c r="H49" s="46">
        <f t="shared" si="5"/>
        <v>0</v>
      </c>
      <c r="I49" s="47">
        <f t="shared" si="29"/>
        <v>0</v>
      </c>
    </row>
    <row r="50" spans="1:10" ht="28.5" x14ac:dyDescent="0.2">
      <c r="A50" s="27">
        <v>3</v>
      </c>
      <c r="B50" s="89" t="s">
        <v>65</v>
      </c>
      <c r="C50" s="81" t="s">
        <v>22</v>
      </c>
      <c r="D50" s="82">
        <v>105</v>
      </c>
      <c r="E50" s="58"/>
      <c r="F50" s="46">
        <v>20</v>
      </c>
      <c r="G50" s="46">
        <f t="shared" ref="G50:G51" si="30">D50*E50</f>
        <v>0</v>
      </c>
      <c r="H50" s="46">
        <f t="shared" ref="H50:H51" si="31">D50*F50</f>
        <v>2100</v>
      </c>
      <c r="I50" s="47">
        <f t="shared" ref="I50:I51" si="32">SUM(G50+H50)</f>
        <v>2100</v>
      </c>
    </row>
    <row r="51" spans="1:10" ht="28.5" x14ac:dyDescent="0.2">
      <c r="A51" s="27"/>
      <c r="B51" s="80" t="s">
        <v>66</v>
      </c>
      <c r="C51" s="81" t="s">
        <v>22</v>
      </c>
      <c r="D51" s="82">
        <v>105</v>
      </c>
      <c r="E51" s="58"/>
      <c r="F51" s="58"/>
      <c r="G51" s="46">
        <f t="shared" si="30"/>
        <v>0</v>
      </c>
      <c r="H51" s="46">
        <f t="shared" si="31"/>
        <v>0</v>
      </c>
      <c r="I51" s="47">
        <f t="shared" si="32"/>
        <v>0</v>
      </c>
    </row>
    <row r="52" spans="1:10" ht="14.25" x14ac:dyDescent="0.2">
      <c r="A52" s="71">
        <v>4</v>
      </c>
      <c r="B52" s="89" t="s">
        <v>68</v>
      </c>
      <c r="C52" s="81" t="s">
        <v>1</v>
      </c>
      <c r="D52" s="82">
        <v>1.2</v>
      </c>
      <c r="E52" s="58"/>
      <c r="F52" s="58">
        <v>165</v>
      </c>
      <c r="G52" s="46"/>
      <c r="H52" s="46"/>
      <c r="I52" s="47">
        <f t="shared" ref="I52" si="33">SUM(G52+H52)</f>
        <v>0</v>
      </c>
    </row>
    <row r="53" spans="1:10" ht="14.25" x14ac:dyDescent="0.2">
      <c r="A53" s="71"/>
      <c r="B53" s="80" t="s">
        <v>71</v>
      </c>
      <c r="C53" s="81" t="s">
        <v>28</v>
      </c>
      <c r="D53" s="82">
        <f>D52*0.2</f>
        <v>0.24</v>
      </c>
      <c r="E53" s="58"/>
      <c r="F53" s="58"/>
      <c r="G53" s="46"/>
      <c r="H53" s="46"/>
      <c r="I53" s="47"/>
    </row>
    <row r="54" spans="1:10" s="31" customFormat="1" ht="32.25" customHeight="1" x14ac:dyDescent="0.25">
      <c r="A54" s="30"/>
      <c r="B54" s="83" t="s">
        <v>38</v>
      </c>
      <c r="C54" s="81" t="s">
        <v>22</v>
      </c>
      <c r="D54" s="82">
        <v>1</v>
      </c>
      <c r="E54" s="46"/>
      <c r="F54" s="46">
        <v>250</v>
      </c>
      <c r="G54" s="46">
        <f t="shared" si="4"/>
        <v>0</v>
      </c>
      <c r="H54" s="46">
        <f t="shared" si="5"/>
        <v>250</v>
      </c>
      <c r="I54" s="47">
        <f t="shared" si="0"/>
        <v>250</v>
      </c>
    </row>
    <row r="55" spans="1:10" s="31" customFormat="1" ht="32.25" customHeight="1" x14ac:dyDescent="0.25">
      <c r="A55" s="30"/>
      <c r="B55" s="80" t="s">
        <v>39</v>
      </c>
      <c r="C55" s="81" t="s">
        <v>22</v>
      </c>
      <c r="D55" s="82">
        <v>1</v>
      </c>
      <c r="E55" s="46"/>
      <c r="F55" s="46"/>
      <c r="G55" s="46">
        <f t="shared" si="4"/>
        <v>0</v>
      </c>
      <c r="H55" s="46">
        <f t="shared" si="5"/>
        <v>0</v>
      </c>
      <c r="I55" s="47">
        <f t="shared" si="0"/>
        <v>0</v>
      </c>
    </row>
    <row r="56" spans="1:10" ht="26.25" customHeight="1" x14ac:dyDescent="0.2">
      <c r="A56" s="27">
        <v>6</v>
      </c>
      <c r="B56" s="72" t="s">
        <v>77</v>
      </c>
      <c r="C56" s="81" t="s">
        <v>1</v>
      </c>
      <c r="D56" s="82">
        <v>1.8</v>
      </c>
      <c r="E56" s="58"/>
      <c r="F56" s="58">
        <v>165</v>
      </c>
      <c r="G56" s="46">
        <f t="shared" si="4"/>
        <v>0</v>
      </c>
      <c r="H56" s="46">
        <f t="shared" si="5"/>
        <v>297</v>
      </c>
      <c r="I56" s="47">
        <f t="shared" ref="I56:I57" si="34">SUM(G56+H56)</f>
        <v>297</v>
      </c>
    </row>
    <row r="57" spans="1:10" ht="26.25" customHeight="1" x14ac:dyDescent="0.2">
      <c r="A57" s="27"/>
      <c r="B57" s="80" t="s">
        <v>71</v>
      </c>
      <c r="C57" s="81" t="s">
        <v>28</v>
      </c>
      <c r="D57" s="82">
        <f>D56*0.2</f>
        <v>0.36000000000000004</v>
      </c>
      <c r="E57" s="58"/>
      <c r="F57" s="58"/>
      <c r="G57" s="46">
        <f t="shared" si="4"/>
        <v>0</v>
      </c>
      <c r="H57" s="46">
        <f t="shared" si="5"/>
        <v>0</v>
      </c>
      <c r="I57" s="47">
        <f t="shared" si="34"/>
        <v>0</v>
      </c>
    </row>
    <row r="58" spans="1:10" ht="26.25" customHeight="1" x14ac:dyDescent="0.2">
      <c r="A58" s="27">
        <v>7</v>
      </c>
      <c r="B58" s="72" t="s">
        <v>69</v>
      </c>
      <c r="C58" s="81" t="s">
        <v>27</v>
      </c>
      <c r="D58" s="82">
        <v>4.2</v>
      </c>
      <c r="E58" s="58"/>
      <c r="F58" s="58">
        <v>100</v>
      </c>
      <c r="G58" s="46">
        <f t="shared" ref="G58:G59" si="35">D58*E58</f>
        <v>0</v>
      </c>
      <c r="H58" s="46">
        <f t="shared" ref="H58:H59" si="36">D58*F58</f>
        <v>420</v>
      </c>
      <c r="I58" s="47">
        <f t="shared" ref="I58:I59" si="37">SUM(G58+H58)</f>
        <v>420</v>
      </c>
    </row>
    <row r="59" spans="1:10" ht="26.25" customHeight="1" x14ac:dyDescent="0.2">
      <c r="A59" s="27"/>
      <c r="B59" s="80" t="s">
        <v>70</v>
      </c>
      <c r="C59" s="81" t="s">
        <v>27</v>
      </c>
      <c r="D59" s="82">
        <v>4.2</v>
      </c>
      <c r="E59" s="58"/>
      <c r="F59" s="58"/>
      <c r="G59" s="46">
        <f t="shared" si="35"/>
        <v>0</v>
      </c>
      <c r="H59" s="46">
        <f t="shared" si="36"/>
        <v>0</v>
      </c>
      <c r="I59" s="47">
        <f t="shared" si="37"/>
        <v>0</v>
      </c>
    </row>
    <row r="60" spans="1:10" ht="26.25" customHeight="1" x14ac:dyDescent="0.2">
      <c r="A60" s="27"/>
      <c r="B60" s="93" t="s">
        <v>78</v>
      </c>
      <c r="C60" s="93" t="s">
        <v>22</v>
      </c>
      <c r="D60" s="94">
        <v>1</v>
      </c>
      <c r="E60" s="95"/>
      <c r="F60" s="95">
        <v>600</v>
      </c>
      <c r="G60" s="96">
        <f t="shared" ref="G60:G61" si="38">D60*E60</f>
        <v>0</v>
      </c>
      <c r="H60" s="96">
        <f t="shared" ref="H60:H61" si="39">D60*F60</f>
        <v>600</v>
      </c>
      <c r="I60" s="97">
        <f t="shared" ref="I60:I61" si="40">SUM(G60+H60)</f>
        <v>600</v>
      </c>
    </row>
    <row r="61" spans="1:10" ht="26.25" customHeight="1" x14ac:dyDescent="0.2">
      <c r="A61" s="27"/>
      <c r="B61" s="80" t="s">
        <v>83</v>
      </c>
      <c r="C61" s="93" t="s">
        <v>22</v>
      </c>
      <c r="D61" s="94">
        <v>1</v>
      </c>
      <c r="E61" s="95"/>
      <c r="F61" s="95"/>
      <c r="G61" s="96">
        <f t="shared" si="38"/>
        <v>0</v>
      </c>
      <c r="H61" s="96">
        <f t="shared" si="39"/>
        <v>0</v>
      </c>
      <c r="I61" s="97">
        <f t="shared" si="40"/>
        <v>0</v>
      </c>
    </row>
    <row r="62" spans="1:10" ht="14.25" x14ac:dyDescent="0.2">
      <c r="A62" s="27"/>
      <c r="B62" s="91" t="s">
        <v>37</v>
      </c>
      <c r="C62" s="81"/>
      <c r="D62" s="82"/>
      <c r="E62" s="58"/>
      <c r="F62" s="58"/>
      <c r="G62" s="46">
        <f t="shared" si="4"/>
        <v>0</v>
      </c>
      <c r="H62" s="46">
        <f t="shared" si="5"/>
        <v>0</v>
      </c>
      <c r="I62" s="47">
        <f t="shared" si="0"/>
        <v>0</v>
      </c>
    </row>
    <row r="63" spans="1:10" s="29" customFormat="1" ht="18" customHeight="1" x14ac:dyDescent="0.2">
      <c r="A63" s="28">
        <v>1</v>
      </c>
      <c r="B63" s="98" t="s">
        <v>33</v>
      </c>
      <c r="C63" s="99" t="s">
        <v>26</v>
      </c>
      <c r="D63" s="100">
        <v>3</v>
      </c>
      <c r="E63" s="61"/>
      <c r="F63" s="61">
        <v>1500</v>
      </c>
      <c r="G63" s="46">
        <f t="shared" si="4"/>
        <v>0</v>
      </c>
      <c r="H63" s="46">
        <f t="shared" si="5"/>
        <v>4500</v>
      </c>
      <c r="I63" s="47">
        <f t="shared" si="0"/>
        <v>4500</v>
      </c>
      <c r="J63" s="1"/>
    </row>
    <row r="64" spans="1:10" ht="14.25" x14ac:dyDescent="0.2">
      <c r="A64" s="27"/>
      <c r="B64" s="80" t="s">
        <v>31</v>
      </c>
      <c r="C64" s="81" t="s">
        <v>1</v>
      </c>
      <c r="D64" s="86">
        <v>5</v>
      </c>
      <c r="E64" s="58">
        <v>10</v>
      </c>
      <c r="F64" s="58"/>
      <c r="G64" s="46">
        <f t="shared" si="4"/>
        <v>50</v>
      </c>
      <c r="H64" s="46">
        <f t="shared" si="5"/>
        <v>0</v>
      </c>
      <c r="I64" s="47">
        <f t="shared" si="0"/>
        <v>50</v>
      </c>
    </row>
    <row r="65" spans="1:10" ht="14.25" x14ac:dyDescent="0.2">
      <c r="A65" s="27"/>
      <c r="B65" s="84" t="s">
        <v>34</v>
      </c>
      <c r="C65" s="81" t="s">
        <v>22</v>
      </c>
      <c r="D65" s="82">
        <v>100</v>
      </c>
      <c r="E65" s="58">
        <v>10</v>
      </c>
      <c r="F65" s="58"/>
      <c r="G65" s="46">
        <f t="shared" ref="G65:G66" si="41">D65*E65</f>
        <v>1000</v>
      </c>
      <c r="H65" s="46">
        <f t="shared" ref="H65:H66" si="42">D65*F65</f>
        <v>0</v>
      </c>
      <c r="I65" s="47">
        <f t="shared" ref="I65:I66" si="43">SUM(G65+H65)</f>
        <v>1000</v>
      </c>
    </row>
    <row r="66" spans="1:10" ht="14.25" x14ac:dyDescent="0.2">
      <c r="A66" s="27">
        <v>2</v>
      </c>
      <c r="B66" s="83" t="s">
        <v>35</v>
      </c>
      <c r="C66" s="81" t="s">
        <v>26</v>
      </c>
      <c r="D66" s="86">
        <v>2</v>
      </c>
      <c r="E66" s="58"/>
      <c r="F66" s="58">
        <v>4000</v>
      </c>
      <c r="G66" s="46">
        <f t="shared" si="41"/>
        <v>0</v>
      </c>
      <c r="H66" s="46">
        <f t="shared" si="42"/>
        <v>8000</v>
      </c>
      <c r="I66" s="47">
        <f t="shared" si="43"/>
        <v>8000</v>
      </c>
    </row>
    <row r="67" spans="1:10" s="12" customFormat="1" ht="19.5" customHeight="1" thickBot="1" x14ac:dyDescent="0.3">
      <c r="A67" s="10"/>
      <c r="B67" s="11" t="s">
        <v>17</v>
      </c>
      <c r="C67" s="24"/>
      <c r="D67" s="62"/>
      <c r="E67" s="63"/>
      <c r="F67" s="63"/>
      <c r="G67" s="48">
        <f>SUM(G7:G66)</f>
        <v>1815</v>
      </c>
      <c r="H67" s="48">
        <f>SUM(H7:H66)</f>
        <v>99645.56</v>
      </c>
      <c r="I67" s="48">
        <f>SUM(I7:I66)</f>
        <v>101460.56</v>
      </c>
      <c r="J67" s="1"/>
    </row>
    <row r="68" spans="1:10" s="14" customFormat="1" ht="15" customHeight="1" x14ac:dyDescent="0.25">
      <c r="A68" s="2"/>
      <c r="B68" s="13" t="s">
        <v>20</v>
      </c>
      <c r="E68" s="64"/>
      <c r="F68" s="64"/>
      <c r="G68" s="49"/>
      <c r="H68" s="49"/>
      <c r="I68" s="49">
        <f>G67*0.07</f>
        <v>127.05000000000001</v>
      </c>
    </row>
    <row r="69" spans="1:10" s="14" customFormat="1" ht="15" customHeight="1" x14ac:dyDescent="0.25">
      <c r="A69" s="2"/>
      <c r="B69" s="13" t="s">
        <v>25</v>
      </c>
      <c r="D69" s="65"/>
      <c r="E69" s="66"/>
      <c r="F69" s="66"/>
      <c r="G69" s="34"/>
      <c r="H69" s="34" t="s">
        <v>4</v>
      </c>
      <c r="I69" s="50">
        <f>H67*0.15</f>
        <v>14946.833999999999</v>
      </c>
    </row>
    <row r="70" spans="1:10" s="14" customFormat="1" ht="15" customHeight="1" x14ac:dyDescent="0.25">
      <c r="A70" s="2"/>
      <c r="B70" s="15" t="s">
        <v>18</v>
      </c>
      <c r="C70" s="16"/>
      <c r="D70" s="67"/>
      <c r="E70" s="68"/>
      <c r="F70" s="68"/>
      <c r="G70" s="51"/>
      <c r="H70" s="51"/>
      <c r="I70" s="49">
        <f>SUM(I67:I69)</f>
        <v>116534.444</v>
      </c>
    </row>
    <row r="72" spans="1:10" ht="15" customHeight="1" x14ac:dyDescent="0.25">
      <c r="F72" s="69"/>
      <c r="G72" s="53"/>
      <c r="H72" s="54"/>
      <c r="I72" s="54"/>
    </row>
    <row r="73" spans="1:10" ht="15" customHeight="1" x14ac:dyDescent="0.2">
      <c r="G73" s="101"/>
      <c r="H73" s="101"/>
      <c r="I73" s="54"/>
    </row>
  </sheetData>
  <autoFilter ref="A6:WUY71" xr:uid="{00000000-0009-0000-0000-000000000000}"/>
  <mergeCells count="2">
    <mergeCell ref="G73:H73"/>
    <mergeCell ref="D2:G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</vt:lpstr>
      <vt:lpstr>КП!Область_печати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2025-09-23T12:17:45Z</dcterms:modified>
</cp:coreProperties>
</file>