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ОБОТА\КП Дмитренко\КОВАЛЬСЬКА 23_10\"/>
    </mc:Choice>
  </mc:AlternateContent>
  <bookViews>
    <workbookView xWindow="0" yWindow="0" windowWidth="19200" windowHeight="6350" firstSheet="1" activeTab="1"/>
  </bookViews>
  <sheets>
    <sheet name="Лист3" sheetId="2" state="hidden" r:id="rId1"/>
    <sheet name="Додаток №1 до ТЗ" sheetId="3" r:id="rId2"/>
  </sheets>
  <definedNames>
    <definedName name="_xlnm._FilterDatabase" localSheetId="1" hidden="1">'Додаток №1 до ТЗ'!$A$6:$L$518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6zTXmonKgKNir9atxgFQEN8Ihaw=="/>
    </ext>
  </extLst>
</workbook>
</file>

<file path=xl/calcChain.xml><?xml version="1.0" encoding="utf-8"?>
<calcChain xmlns="http://schemas.openxmlformats.org/spreadsheetml/2006/main">
  <c r="I277" i="3" l="1"/>
  <c r="I292" i="3"/>
  <c r="I240" i="3"/>
  <c r="I247" i="3"/>
  <c r="I251" i="3"/>
  <c r="I258" i="3"/>
  <c r="I266" i="3"/>
  <c r="J326" i="3"/>
  <c r="J324" i="3"/>
  <c r="J325" i="3"/>
  <c r="I344" i="3"/>
  <c r="F9" i="3"/>
  <c r="L325" i="3" l="1"/>
  <c r="J514" i="3"/>
  <c r="J513" i="3"/>
  <c r="L513" i="3" s="1"/>
  <c r="J512" i="3"/>
  <c r="L512" i="3" s="1"/>
  <c r="J501" i="3"/>
  <c r="L501" i="3" s="1"/>
  <c r="J500" i="3"/>
  <c r="L500" i="3" s="1"/>
  <c r="J499" i="3"/>
  <c r="J488" i="3"/>
  <c r="L488" i="3" s="1"/>
  <c r="J487" i="3"/>
  <c r="L487" i="3" s="1"/>
  <c r="J486" i="3"/>
  <c r="L486" i="3" s="1"/>
  <c r="J474" i="3"/>
  <c r="I475" i="3"/>
  <c r="J475" i="3" s="1"/>
  <c r="L475" i="3" s="1"/>
  <c r="J463" i="3"/>
  <c r="J457" i="3"/>
  <c r="J455" i="3"/>
  <c r="I466" i="3"/>
  <c r="J466" i="3" s="1"/>
  <c r="L466" i="3" s="1"/>
  <c r="I465" i="3"/>
  <c r="J465" i="3" s="1"/>
  <c r="I459" i="3"/>
  <c r="J459" i="3" s="1"/>
  <c r="L459" i="3" s="1"/>
  <c r="I458" i="3"/>
  <c r="J458" i="3" s="1"/>
  <c r="I464" i="3"/>
  <c r="J464" i="3" s="1"/>
  <c r="L464" i="3" s="1"/>
  <c r="I468" i="3"/>
  <c r="J468" i="3" s="1"/>
  <c r="L468" i="3" s="1"/>
  <c r="I467" i="3"/>
  <c r="J467" i="3" s="1"/>
  <c r="I461" i="3"/>
  <c r="J461" i="3" s="1"/>
  <c r="L461" i="3" s="1"/>
  <c r="I460" i="3"/>
  <c r="J460" i="3" s="1"/>
  <c r="I456" i="3"/>
  <c r="J456" i="3" s="1"/>
  <c r="J471" i="3"/>
  <c r="I479" i="3"/>
  <c r="J479" i="3" s="1"/>
  <c r="I482" i="3"/>
  <c r="J482" i="3" s="1"/>
  <c r="L482" i="3" s="1"/>
  <c r="I492" i="3"/>
  <c r="J492" i="3" s="1"/>
  <c r="L492" i="3" s="1"/>
  <c r="I495" i="3"/>
  <c r="J495" i="3" s="1"/>
  <c r="L495" i="3" s="1"/>
  <c r="I505" i="3"/>
  <c r="J505" i="3" s="1"/>
  <c r="L505" i="3" s="1"/>
  <c r="I508" i="3"/>
  <c r="J508" i="3" s="1"/>
  <c r="J452" i="3"/>
  <c r="J451" i="3"/>
  <c r="L451" i="3" s="1"/>
  <c r="J450" i="3"/>
  <c r="J449" i="3"/>
  <c r="L449" i="3" s="1"/>
  <c r="J446" i="3"/>
  <c r="J445" i="3"/>
  <c r="J444" i="3"/>
  <c r="L444" i="3" s="1"/>
  <c r="J443" i="3"/>
  <c r="L443" i="3" s="1"/>
  <c r="J442" i="3"/>
  <c r="L442" i="3" s="1"/>
  <c r="J441" i="3"/>
  <c r="J438" i="3"/>
  <c r="J437" i="3"/>
  <c r="J436" i="3"/>
  <c r="J435" i="3"/>
  <c r="L435" i="3" s="1"/>
  <c r="J434" i="3"/>
  <c r="I433" i="3"/>
  <c r="J433" i="3" s="1"/>
  <c r="J431" i="3"/>
  <c r="J430" i="3"/>
  <c r="L430" i="3" s="1"/>
  <c r="I428" i="3"/>
  <c r="J428" i="3" s="1"/>
  <c r="J418" i="3"/>
  <c r="L418" i="3" s="1"/>
  <c r="J416" i="3"/>
  <c r="I417" i="3"/>
  <c r="J417" i="3" s="1"/>
  <c r="L417" i="3" s="1"/>
  <c r="J413" i="3"/>
  <c r="J412" i="3"/>
  <c r="L412" i="3" s="1"/>
  <c r="J410" i="3"/>
  <c r="J407" i="3"/>
  <c r="I404" i="3"/>
  <c r="J404" i="3" s="1"/>
  <c r="I399" i="3"/>
  <c r="J399" i="3" s="1"/>
  <c r="L399" i="3" s="1"/>
  <c r="I394" i="3"/>
  <c r="J394" i="3" s="1"/>
  <c r="L394" i="3" s="1"/>
  <c r="I389" i="3"/>
  <c r="J389" i="3" s="1"/>
  <c r="J375" i="3"/>
  <c r="L375" i="3" s="1"/>
  <c r="J374" i="3"/>
  <c r="L374" i="3" s="1"/>
  <c r="J373" i="3"/>
  <c r="J371" i="3"/>
  <c r="J370" i="3"/>
  <c r="L370" i="3" s="1"/>
  <c r="J369" i="3"/>
  <c r="L369" i="3" s="1"/>
  <c r="J383" i="3"/>
  <c r="L383" i="3" s="1"/>
  <c r="J382" i="3"/>
  <c r="J381" i="3"/>
  <c r="L381" i="3" s="1"/>
  <c r="J367" i="3"/>
  <c r="J366" i="3"/>
  <c r="J365" i="3"/>
  <c r="I361" i="3"/>
  <c r="J361" i="3" s="1"/>
  <c r="I358" i="3"/>
  <c r="J358" i="3" s="1"/>
  <c r="I351" i="3"/>
  <c r="J351" i="3" s="1"/>
  <c r="I350" i="3"/>
  <c r="J350" i="3" s="1"/>
  <c r="L350" i="3" s="1"/>
  <c r="I349" i="3"/>
  <c r="J349" i="3" s="1"/>
  <c r="L349" i="3" s="1"/>
  <c r="I346" i="3"/>
  <c r="J346" i="3" s="1"/>
  <c r="L346" i="3" s="1"/>
  <c r="I348" i="3"/>
  <c r="J348" i="3" s="1"/>
  <c r="L348" i="3" s="1"/>
  <c r="I347" i="3"/>
  <c r="J347" i="3" s="1"/>
  <c r="I345" i="3"/>
  <c r="J345" i="3" s="1"/>
  <c r="J344" i="3"/>
  <c r="I343" i="3"/>
  <c r="J343" i="3" s="1"/>
  <c r="I342" i="3"/>
  <c r="J342" i="3" s="1"/>
  <c r="J340" i="3"/>
  <c r="L340" i="3" s="1"/>
  <c r="J339" i="3"/>
  <c r="L339" i="3" s="1"/>
  <c r="J338" i="3"/>
  <c r="L338" i="3" s="1"/>
  <c r="J333" i="3"/>
  <c r="L333" i="3" s="1"/>
  <c r="J332" i="3"/>
  <c r="J331" i="3"/>
  <c r="L331" i="3" s="1"/>
  <c r="L326" i="3"/>
  <c r="J321" i="3"/>
  <c r="J320" i="3"/>
  <c r="L320" i="3" s="1"/>
  <c r="J319" i="3"/>
  <c r="L319" i="3" s="1"/>
  <c r="I318" i="3"/>
  <c r="J318" i="3" s="1"/>
  <c r="J314" i="3"/>
  <c r="L314" i="3" s="1"/>
  <c r="J313" i="3"/>
  <c r="J312" i="3"/>
  <c r="J305" i="3"/>
  <c r="J306" i="3"/>
  <c r="L306" i="3" s="1"/>
  <c r="J307" i="3"/>
  <c r="I299" i="3"/>
  <c r="J299" i="3" s="1"/>
  <c r="I296" i="3"/>
  <c r="J296" i="3" s="1"/>
  <c r="L296" i="3" s="1"/>
  <c r="I295" i="3"/>
  <c r="J295" i="3" s="1"/>
  <c r="J292" i="3"/>
  <c r="J287" i="3"/>
  <c r="L287" i="3" s="1"/>
  <c r="I284" i="3"/>
  <c r="J284" i="3" s="1"/>
  <c r="I281" i="3"/>
  <c r="J281" i="3" s="1"/>
  <c r="I280" i="3"/>
  <c r="J280" i="3" s="1"/>
  <c r="J277" i="3"/>
  <c r="I273" i="3"/>
  <c r="J273" i="3" s="1"/>
  <c r="I270" i="3"/>
  <c r="J270" i="3" s="1"/>
  <c r="L270" i="3" s="1"/>
  <c r="I269" i="3"/>
  <c r="J269" i="3" s="1"/>
  <c r="L269" i="3" s="1"/>
  <c r="J266" i="3"/>
  <c r="L266" i="3" s="1"/>
  <c r="I262" i="3"/>
  <c r="J262" i="3" s="1"/>
  <c r="J258" i="3"/>
  <c r="I255" i="3"/>
  <c r="J255" i="3" s="1"/>
  <c r="I254" i="3"/>
  <c r="J254" i="3" s="1"/>
  <c r="L254" i="3" s="1"/>
  <c r="J251" i="3"/>
  <c r="J247" i="3"/>
  <c r="L247" i="3" s="1"/>
  <c r="I244" i="3"/>
  <c r="J244" i="3" s="1"/>
  <c r="L244" i="3" s="1"/>
  <c r="I243" i="3"/>
  <c r="J243" i="3" s="1"/>
  <c r="J240" i="3"/>
  <c r="L240" i="3" s="1"/>
  <c r="I236" i="3"/>
  <c r="J236" i="3" s="1"/>
  <c r="J235" i="3"/>
  <c r="J232" i="3"/>
  <c r="I233" i="3"/>
  <c r="J233" i="3" s="1"/>
  <c r="J228" i="3"/>
  <c r="L228" i="3" s="1"/>
  <c r="J226" i="3"/>
  <c r="L226" i="3" s="1"/>
  <c r="J221" i="3"/>
  <c r="J219" i="3"/>
  <c r="J216" i="3"/>
  <c r="I215" i="3"/>
  <c r="J215" i="3" s="1"/>
  <c r="I214" i="3"/>
  <c r="J214" i="3" s="1"/>
  <c r="I213" i="3"/>
  <c r="J213" i="3" s="1"/>
  <c r="L213" i="3" s="1"/>
  <c r="I212" i="3"/>
  <c r="J212" i="3" s="1"/>
  <c r="I211" i="3"/>
  <c r="J211" i="3" s="1"/>
  <c r="I206" i="3"/>
  <c r="J206" i="3" s="1"/>
  <c r="L206" i="3" s="1"/>
  <c r="I205" i="3"/>
  <c r="J205" i="3" s="1"/>
  <c r="I208" i="3"/>
  <c r="J208" i="3" s="1"/>
  <c r="L208" i="3" s="1"/>
  <c r="I207" i="3"/>
  <c r="J207" i="3" s="1"/>
  <c r="L207" i="3" s="1"/>
  <c r="J203" i="3"/>
  <c r="L203" i="3" s="1"/>
  <c r="J200" i="3"/>
  <c r="I198" i="3"/>
  <c r="I197" i="3"/>
  <c r="J197" i="3" s="1"/>
  <c r="J193" i="3"/>
  <c r="J191" i="3"/>
  <c r="J186" i="3"/>
  <c r="L186" i="3" s="1"/>
  <c r="J185" i="3"/>
  <c r="L185" i="3" s="1"/>
  <c r="I189" i="3"/>
  <c r="J189" i="3" s="1"/>
  <c r="I188" i="3"/>
  <c r="J188" i="3" s="1"/>
  <c r="L188" i="3" s="1"/>
  <c r="I187" i="3"/>
  <c r="J187" i="3" s="1"/>
  <c r="L187" i="3" s="1"/>
  <c r="I184" i="3"/>
  <c r="J184" i="3" s="1"/>
  <c r="I182" i="3"/>
  <c r="J182" i="3" s="1"/>
  <c r="L182" i="3" s="1"/>
  <c r="J183" i="3"/>
  <c r="J176" i="3"/>
  <c r="L176" i="3" s="1"/>
  <c r="J175" i="3"/>
  <c r="I174" i="3"/>
  <c r="J174" i="3" s="1"/>
  <c r="I173" i="3"/>
  <c r="J173" i="3" s="1"/>
  <c r="L173" i="3" s="1"/>
  <c r="J172" i="3"/>
  <c r="J169" i="3"/>
  <c r="L169" i="3" s="1"/>
  <c r="J171" i="3"/>
  <c r="J170" i="3"/>
  <c r="L170" i="3" s="1"/>
  <c r="J180" i="3"/>
  <c r="J178" i="3"/>
  <c r="J167" i="3"/>
  <c r="J165" i="3"/>
  <c r="J163" i="3"/>
  <c r="J162" i="3"/>
  <c r="L162" i="3" s="1"/>
  <c r="J161" i="3"/>
  <c r="J160" i="3"/>
  <c r="J159" i="3"/>
  <c r="L159" i="3" s="1"/>
  <c r="J158" i="3"/>
  <c r="I157" i="3"/>
  <c r="J157" i="3" s="1"/>
  <c r="J156" i="3"/>
  <c r="L156" i="3" s="1"/>
  <c r="J155" i="3"/>
  <c r="L155" i="3" s="1"/>
  <c r="J152" i="3"/>
  <c r="J151" i="3"/>
  <c r="L151" i="3" s="1"/>
  <c r="J150" i="3"/>
  <c r="I149" i="3"/>
  <c r="J149" i="3" s="1"/>
  <c r="L149" i="3" s="1"/>
  <c r="J145" i="3"/>
  <c r="J144" i="3"/>
  <c r="L144" i="3" s="1"/>
  <c r="J143" i="3"/>
  <c r="L143" i="3" s="1"/>
  <c r="J142" i="3"/>
  <c r="L142" i="3" s="1"/>
  <c r="I147" i="3"/>
  <c r="J147" i="3" s="1"/>
  <c r="I146" i="3"/>
  <c r="J146" i="3" s="1"/>
  <c r="I112" i="3"/>
  <c r="J112" i="3" s="1"/>
  <c r="L112" i="3" s="1"/>
  <c r="I111" i="3"/>
  <c r="J111" i="3" s="1"/>
  <c r="L111" i="3" s="1"/>
  <c r="I110" i="3"/>
  <c r="J110" i="3" s="1"/>
  <c r="L110" i="3" s="1"/>
  <c r="I89" i="3"/>
  <c r="J89" i="3" s="1"/>
  <c r="I88" i="3"/>
  <c r="J88" i="3" s="1"/>
  <c r="L88" i="3" s="1"/>
  <c r="I81" i="3"/>
  <c r="J81" i="3" s="1"/>
  <c r="L81" i="3" s="1"/>
  <c r="I80" i="3"/>
  <c r="J80" i="3" s="1"/>
  <c r="L80" i="3" s="1"/>
  <c r="I79" i="3"/>
  <c r="J79" i="3" s="1"/>
  <c r="L79" i="3" s="1"/>
  <c r="I70" i="3"/>
  <c r="J70" i="3" s="1"/>
  <c r="I69" i="3"/>
  <c r="J69" i="3" s="1"/>
  <c r="L69" i="3" s="1"/>
  <c r="I68" i="3"/>
  <c r="J68" i="3" s="1"/>
  <c r="L68" i="3" s="1"/>
  <c r="I56" i="3"/>
  <c r="J56" i="3" s="1"/>
  <c r="L56" i="3" s="1"/>
  <c r="I55" i="3"/>
  <c r="I54" i="3"/>
  <c r="J54" i="3" s="1"/>
  <c r="I42" i="3"/>
  <c r="J42" i="3" s="1"/>
  <c r="I41" i="3"/>
  <c r="J41" i="3" s="1"/>
  <c r="L41" i="3" s="1"/>
  <c r="I40" i="3"/>
  <c r="J40" i="3" s="1"/>
  <c r="L40" i="3" s="1"/>
  <c r="I141" i="3"/>
  <c r="J141" i="3" s="1"/>
  <c r="L141" i="3" s="1"/>
  <c r="I128" i="3"/>
  <c r="J128" i="3" s="1"/>
  <c r="L128" i="3" s="1"/>
  <c r="I127" i="3"/>
  <c r="J127" i="3" s="1"/>
  <c r="L127" i="3" s="1"/>
  <c r="I117" i="3"/>
  <c r="J117" i="3" s="1"/>
  <c r="L117" i="3" s="1"/>
  <c r="I116" i="3"/>
  <c r="J116" i="3" s="1"/>
  <c r="L116" i="3" s="1"/>
  <c r="I106" i="3"/>
  <c r="J106" i="3" s="1"/>
  <c r="L106" i="3" s="1"/>
  <c r="I107" i="3"/>
  <c r="J107" i="3" s="1"/>
  <c r="I95" i="3"/>
  <c r="J95" i="3" s="1"/>
  <c r="L95" i="3" s="1"/>
  <c r="I96" i="3"/>
  <c r="J96" i="3" s="1"/>
  <c r="L96" i="3" s="1"/>
  <c r="I87" i="3"/>
  <c r="J87" i="3" s="1"/>
  <c r="I86" i="3"/>
  <c r="J86" i="3" s="1"/>
  <c r="L86" i="3" s="1"/>
  <c r="I76" i="3"/>
  <c r="J76" i="3" s="1"/>
  <c r="L76" i="3" s="1"/>
  <c r="I64" i="3"/>
  <c r="J64" i="3" s="1"/>
  <c r="I51" i="3"/>
  <c r="J51" i="3" s="1"/>
  <c r="L51" i="3" s="1"/>
  <c r="I50" i="3"/>
  <c r="J50" i="3" s="1"/>
  <c r="I37" i="3"/>
  <c r="J37" i="3" s="1"/>
  <c r="L37" i="3" s="1"/>
  <c r="I36" i="3"/>
  <c r="J36" i="3" s="1"/>
  <c r="I27" i="3"/>
  <c r="J27" i="3" s="1"/>
  <c r="I26" i="3"/>
  <c r="J26" i="3" s="1"/>
  <c r="I13" i="3"/>
  <c r="J13" i="3" s="1"/>
  <c r="I12" i="3"/>
  <c r="I32" i="3"/>
  <c r="J32" i="3" s="1"/>
  <c r="L32" i="3" s="1"/>
  <c r="I31" i="3"/>
  <c r="J31" i="3" s="1"/>
  <c r="L31" i="3" s="1"/>
  <c r="I30" i="3"/>
  <c r="J30" i="3" s="1"/>
  <c r="I18" i="3"/>
  <c r="J18" i="3" s="1"/>
  <c r="I17" i="3"/>
  <c r="J17" i="3" s="1"/>
  <c r="L17" i="3" s="1"/>
  <c r="I16" i="3"/>
  <c r="J16" i="3" s="1"/>
  <c r="L16" i="3" s="1"/>
  <c r="J138" i="3"/>
  <c r="I139" i="3"/>
  <c r="J139" i="3" s="1"/>
  <c r="L139" i="3" s="1"/>
  <c r="J136" i="3"/>
  <c r="L136" i="3" s="1"/>
  <c r="J134" i="3"/>
  <c r="J133" i="3"/>
  <c r="L133" i="3" s="1"/>
  <c r="J132" i="3"/>
  <c r="J131" i="3"/>
  <c r="L131" i="3" s="1"/>
  <c r="J130" i="3"/>
  <c r="J129" i="3"/>
  <c r="J126" i="3"/>
  <c r="J125" i="3"/>
  <c r="L125" i="3" s="1"/>
  <c r="J120" i="3"/>
  <c r="L120" i="3" s="1"/>
  <c r="J123" i="3"/>
  <c r="J122" i="3"/>
  <c r="L122" i="3" s="1"/>
  <c r="J121" i="3"/>
  <c r="L121" i="3" s="1"/>
  <c r="J119" i="3"/>
  <c r="J118" i="3"/>
  <c r="J115" i="3"/>
  <c r="L115" i="3" s="1"/>
  <c r="J114" i="3"/>
  <c r="J109" i="3"/>
  <c r="L109" i="3" s="1"/>
  <c r="J108" i="3"/>
  <c r="L108" i="3" s="1"/>
  <c r="J105" i="3"/>
  <c r="L105" i="3" s="1"/>
  <c r="J104" i="3"/>
  <c r="J101" i="3"/>
  <c r="L101" i="3" s="1"/>
  <c r="J99" i="3"/>
  <c r="L99" i="3" s="1"/>
  <c r="J98" i="3"/>
  <c r="L98" i="3" s="1"/>
  <c r="J97" i="3"/>
  <c r="L97" i="3" s="1"/>
  <c r="J94" i="3"/>
  <c r="I92" i="3"/>
  <c r="J92" i="3" s="1"/>
  <c r="L92" i="3" s="1"/>
  <c r="I91" i="3"/>
  <c r="J91" i="3" s="1"/>
  <c r="J85" i="3"/>
  <c r="J84" i="3"/>
  <c r="J78" i="3"/>
  <c r="J77" i="3"/>
  <c r="L77" i="3" s="1"/>
  <c r="J83" i="3"/>
  <c r="L83" i="3" s="1"/>
  <c r="J93" i="3"/>
  <c r="L93" i="3" s="1"/>
  <c r="J75" i="3"/>
  <c r="J74" i="3"/>
  <c r="J72" i="3"/>
  <c r="J67" i="3"/>
  <c r="J66" i="3"/>
  <c r="L66" i="3" s="1"/>
  <c r="J65" i="3"/>
  <c r="L65" i="3" s="1"/>
  <c r="J63" i="3"/>
  <c r="L63" i="3" s="1"/>
  <c r="J62" i="3"/>
  <c r="J60" i="3"/>
  <c r="J58" i="3"/>
  <c r="J55" i="3"/>
  <c r="J53" i="3"/>
  <c r="J52" i="3"/>
  <c r="J49" i="3"/>
  <c r="L49" i="3" s="1"/>
  <c r="J48" i="3"/>
  <c r="J46" i="3"/>
  <c r="J44" i="3"/>
  <c r="J39" i="3"/>
  <c r="J38" i="3"/>
  <c r="L38" i="3" s="1"/>
  <c r="J35" i="3"/>
  <c r="L35" i="3" s="1"/>
  <c r="J34" i="3"/>
  <c r="J29" i="3"/>
  <c r="J28" i="3"/>
  <c r="J25" i="3"/>
  <c r="L25" i="3" s="1"/>
  <c r="J24" i="3"/>
  <c r="L24" i="3" s="1"/>
  <c r="J22" i="3"/>
  <c r="J20" i="3"/>
  <c r="L20" i="3" s="1"/>
  <c r="J15" i="3"/>
  <c r="L15" i="3" s="1"/>
  <c r="J14" i="3"/>
  <c r="L14" i="3" s="1"/>
  <c r="J11" i="3"/>
  <c r="L11" i="3" s="1"/>
  <c r="J10" i="3"/>
  <c r="L10" i="3" s="1"/>
  <c r="F517" i="3"/>
  <c r="F516" i="3"/>
  <c r="F509" i="3"/>
  <c r="F506" i="3"/>
  <c r="F502" i="3"/>
  <c r="F496" i="3"/>
  <c r="F493" i="3"/>
  <c r="F489" i="3"/>
  <c r="F483" i="3"/>
  <c r="F480" i="3"/>
  <c r="F476" i="3"/>
  <c r="F473" i="3"/>
  <c r="F469" i="3"/>
  <c r="F462" i="3"/>
  <c r="F454" i="3"/>
  <c r="F448" i="3"/>
  <c r="F440" i="3"/>
  <c r="F432" i="3"/>
  <c r="F429" i="3"/>
  <c r="F424" i="3"/>
  <c r="F422" i="3"/>
  <c r="F419" i="3"/>
  <c r="F414" i="3"/>
  <c r="F411" i="3"/>
  <c r="F409" i="3"/>
  <c r="F408" i="3"/>
  <c r="F406" i="3"/>
  <c r="F405" i="3"/>
  <c r="F400" i="3"/>
  <c r="F395" i="3"/>
  <c r="F390" i="3"/>
  <c r="F385" i="3"/>
  <c r="F378" i="3"/>
  <c r="F376" i="3"/>
  <c r="F372" i="3"/>
  <c r="F368" i="3"/>
  <c r="F362" i="3"/>
  <c r="F359" i="3"/>
  <c r="F355" i="3"/>
  <c r="F353" i="3"/>
  <c r="F352" i="3"/>
  <c r="F341" i="3"/>
  <c r="F334" i="3"/>
  <c r="F327" i="3"/>
  <c r="F322" i="3"/>
  <c r="F317" i="3"/>
  <c r="F315" i="3"/>
  <c r="F308" i="3"/>
  <c r="F301" i="3"/>
  <c r="F297" i="3"/>
  <c r="F293" i="3"/>
  <c r="F289" i="3"/>
  <c r="F285" i="3"/>
  <c r="F282" i="3"/>
  <c r="F278" i="3"/>
  <c r="F274" i="3"/>
  <c r="F271" i="3"/>
  <c r="F267" i="3"/>
  <c r="F263" i="3"/>
  <c r="F260" i="3"/>
  <c r="F259" i="3"/>
  <c r="F256" i="3"/>
  <c r="F252" i="3"/>
  <c r="F248" i="3"/>
  <c r="F245" i="3"/>
  <c r="F241" i="3"/>
  <c r="F237" i="3"/>
  <c r="F234" i="3"/>
  <c r="F231" i="3"/>
  <c r="F227" i="3"/>
  <c r="F224" i="3"/>
  <c r="F223" i="3"/>
  <c r="F220" i="3"/>
  <c r="F217" i="3"/>
  <c r="F210" i="3"/>
  <c r="F204" i="3"/>
  <c r="F202" i="3"/>
  <c r="F199" i="3"/>
  <c r="F195" i="3"/>
  <c r="F192" i="3"/>
  <c r="F190" i="3"/>
  <c r="F181" i="3"/>
  <c r="F179" i="3"/>
  <c r="F177" i="3"/>
  <c r="F168" i="3"/>
  <c r="F166" i="3"/>
  <c r="F164" i="3"/>
  <c r="F154" i="3"/>
  <c r="F148" i="3"/>
  <c r="F140" i="3"/>
  <c r="F137" i="3"/>
  <c r="F135" i="3"/>
  <c r="F124" i="3"/>
  <c r="F113" i="3"/>
  <c r="F103" i="3"/>
  <c r="F100" i="3"/>
  <c r="F90" i="3"/>
  <c r="F82" i="3"/>
  <c r="F73" i="3"/>
  <c r="F71" i="3"/>
  <c r="F61" i="3"/>
  <c r="F59" i="3"/>
  <c r="F57" i="3"/>
  <c r="F47" i="3"/>
  <c r="F45" i="3"/>
  <c r="F43" i="3"/>
  <c r="F33" i="3"/>
  <c r="F23" i="3"/>
  <c r="L28" i="3" l="1"/>
  <c r="L193" i="3"/>
  <c r="L371" i="3"/>
  <c r="L407" i="3"/>
  <c r="L26" i="3"/>
  <c r="L60" i="3"/>
  <c r="L172" i="3"/>
  <c r="J198" i="3"/>
  <c r="L219" i="3"/>
  <c r="L52" i="3"/>
  <c r="L318" i="3"/>
  <c r="L167" i="3"/>
  <c r="L281" i="3"/>
  <c r="L36" i="3"/>
  <c r="L428" i="3"/>
  <c r="L345" i="3"/>
  <c r="L158" i="3"/>
  <c r="L175" i="3"/>
  <c r="L508" i="3"/>
  <c r="L474" i="3"/>
  <c r="L46" i="3"/>
  <c r="L216" i="3"/>
  <c r="L332" i="3"/>
  <c r="L178" i="3"/>
  <c r="L50" i="3"/>
  <c r="L34" i="3"/>
  <c r="L450" i="3"/>
  <c r="L235" i="3"/>
  <c r="L211" i="3"/>
  <c r="L410" i="3"/>
  <c r="L452" i="3"/>
  <c r="L299" i="3"/>
  <c r="L479" i="3"/>
  <c r="L463" i="3"/>
  <c r="L416" i="3"/>
  <c r="L446" i="3"/>
  <c r="L404" i="3"/>
  <c r="L277" i="3"/>
  <c r="L62" i="3"/>
  <c r="L262" i="3"/>
  <c r="L457" i="3"/>
  <c r="L436" i="3"/>
  <c r="L434" i="3"/>
  <c r="L145" i="3"/>
  <c r="L382" i="3"/>
  <c r="L165" i="3"/>
  <c r="L313" i="3"/>
  <c r="L214" i="3"/>
  <c r="L13" i="3"/>
  <c r="L233" i="3"/>
  <c r="L438" i="3"/>
  <c r="L292" i="3"/>
  <c r="L467" i="3"/>
  <c r="L243" i="3"/>
  <c r="L39" i="3"/>
  <c r="L147" i="3"/>
  <c r="L54" i="3"/>
  <c r="L171" i="3"/>
  <c r="L215" i="3"/>
  <c r="L183" i="3"/>
  <c r="L212" i="3"/>
  <c r="L118" i="3"/>
  <c r="L22" i="3"/>
  <c r="L255" i="3"/>
  <c r="L138" i="3"/>
  <c r="L42" i="3"/>
  <c r="L205" i="3"/>
  <c r="L184" i="3"/>
  <c r="L344" i="3"/>
  <c r="L358" i="3"/>
  <c r="L64" i="3"/>
  <c r="L91" i="3"/>
  <c r="L27" i="3"/>
  <c r="L251" i="3"/>
  <c r="L361" i="3"/>
  <c r="L280" i="3"/>
  <c r="L458" i="3"/>
  <c r="L258" i="3"/>
  <c r="L465" i="3"/>
  <c r="L445" i="3"/>
  <c r="L197" i="3"/>
  <c r="L367" i="3"/>
  <c r="L189" i="3"/>
  <c r="L342" i="3"/>
  <c r="L161" i="3"/>
  <c r="L433" i="3"/>
  <c r="L191" i="3"/>
  <c r="L351" i="3"/>
  <c r="L78" i="3"/>
  <c r="L221" i="3"/>
  <c r="L74" i="3"/>
  <c r="L146" i="3"/>
  <c r="L160" i="3"/>
  <c r="L324" i="3"/>
  <c r="L18" i="3"/>
  <c r="L389" i="3"/>
  <c r="L85" i="3"/>
  <c r="L123" i="3"/>
  <c r="L514" i="3"/>
  <c r="L441" i="3"/>
  <c r="L232" i="3"/>
  <c r="L126" i="3"/>
  <c r="L150" i="3"/>
  <c r="L312" i="3"/>
  <c r="L30" i="3"/>
  <c r="L343" i="3"/>
  <c r="L58" i="3"/>
  <c r="L114" i="3"/>
  <c r="L366" i="3"/>
  <c r="L180" i="3"/>
  <c r="L89" i="3"/>
  <c r="L157" i="3"/>
  <c r="L305" i="3"/>
  <c r="L55" i="3"/>
  <c r="L321" i="3"/>
  <c r="L499" i="3"/>
  <c r="L130" i="3"/>
  <c r="L236" i="3"/>
  <c r="L284" i="3"/>
  <c r="L107" i="3"/>
  <c r="L437" i="3"/>
  <c r="L471" i="3"/>
  <c r="L119" i="3"/>
  <c r="L75" i="3"/>
  <c r="L132" i="3"/>
  <c r="L44" i="3"/>
  <c r="L413" i="3"/>
  <c r="L347" i="3"/>
  <c r="L94" i="3"/>
  <c r="L152" i="3"/>
  <c r="L460" i="3"/>
  <c r="L70" i="3"/>
  <c r="L295" i="3"/>
  <c r="L174" i="3"/>
  <c r="L29" i="3"/>
  <c r="L67" i="3"/>
  <c r="L48" i="3"/>
  <c r="L163" i="3"/>
  <c r="L431" i="3"/>
  <c r="L104" i="3"/>
  <c r="L365" i="3"/>
  <c r="L456" i="3"/>
  <c r="L455" i="3"/>
  <c r="L53" i="3"/>
  <c r="L129" i="3"/>
  <c r="L87" i="3"/>
  <c r="L72" i="3"/>
  <c r="L84" i="3"/>
  <c r="L134" i="3"/>
  <c r="L273" i="3"/>
  <c r="L307" i="3"/>
  <c r="L373" i="3"/>
  <c r="L200" i="3"/>
  <c r="J12" i="3"/>
  <c r="F21" i="3"/>
  <c r="F19" i="3"/>
  <c r="L198" i="3" l="1"/>
  <c r="L12" i="3"/>
  <c r="L518" i="3" l="1"/>
  <c r="F518" i="3"/>
</calcChain>
</file>

<file path=xl/sharedStrings.xml><?xml version="1.0" encoding="utf-8"?>
<sst xmlns="http://schemas.openxmlformats.org/spreadsheetml/2006/main" count="1237" uniqueCount="352">
  <si>
    <t>Додаток №1 Технічне завдання</t>
  </si>
  <si>
    <t>м2</t>
  </si>
  <si>
    <t>№ п/п</t>
  </si>
  <si>
    <t xml:space="preserve">Найменування робіт 
</t>
  </si>
  <si>
    <t xml:space="preserve">Одиниця виміру 
</t>
  </si>
  <si>
    <t>Кількість</t>
  </si>
  <si>
    <t>Вартість роботи, грн без ПДВ</t>
  </si>
  <si>
    <t xml:space="preserve">Всього, грн
</t>
  </si>
  <si>
    <t>Найменування   матеріалів, устаткування та механізмів</t>
  </si>
  <si>
    <t>Од. вим.</t>
  </si>
  <si>
    <t xml:space="preserve">Норма витрат**
</t>
  </si>
  <si>
    <t xml:space="preserve">Кількість
</t>
  </si>
  <si>
    <t>Поставка Підрядника</t>
  </si>
  <si>
    <t>Вартість матеріалів, грн  без ПДВ</t>
  </si>
  <si>
    <t>Всього, грн.</t>
  </si>
  <si>
    <t>1.1</t>
  </si>
  <si>
    <t>кг</t>
  </si>
  <si>
    <t>1.2</t>
  </si>
  <si>
    <t>1.3</t>
  </si>
  <si>
    <t>м.п</t>
  </si>
  <si>
    <t>л</t>
  </si>
  <si>
    <t>шт.</t>
  </si>
  <si>
    <t>2.1</t>
  </si>
  <si>
    <t>м.п.</t>
  </si>
  <si>
    <t>3.1</t>
  </si>
  <si>
    <t>4.1</t>
  </si>
  <si>
    <t>5.1</t>
  </si>
  <si>
    <t>шт</t>
  </si>
  <si>
    <t>Загальнобудівельні роботи</t>
  </si>
  <si>
    <t>6.1</t>
  </si>
  <si>
    <t>6.2</t>
  </si>
  <si>
    <t>послуга</t>
  </si>
  <si>
    <t>Всього по роботам</t>
  </si>
  <si>
    <t>грн</t>
  </si>
  <si>
    <t>Всього по матеріалам , устаткуванню  та механізмам</t>
  </si>
  <si>
    <t>5.2</t>
  </si>
  <si>
    <t>5.3</t>
  </si>
  <si>
    <t>уп</t>
  </si>
  <si>
    <t>Вивіз будівельного сміття</t>
  </si>
  <si>
    <t>мп</t>
  </si>
  <si>
    <t>Фарбування стін</t>
  </si>
  <si>
    <t>Грунтовка Siltek E100</t>
  </si>
  <si>
    <t>Поставка Замовника</t>
  </si>
  <si>
    <t>Шпаклівка Siltek</t>
  </si>
  <si>
    <t>Шпаклівка для швів Siltek</t>
  </si>
  <si>
    <t>Гіпсокартонні роботи</t>
  </si>
  <si>
    <t>Влаштування ГКЛ перегородок (в 2 шари з 2-х сторін) 100 мм</t>
  </si>
  <si>
    <t>Гіпсокартон  t-12,5 мм вологостійкий Knauf</t>
  </si>
  <si>
    <t>Гіпсокартон  t-12,5 мм Titan Knauf</t>
  </si>
  <si>
    <t>Дюбель Koelner 6*60</t>
  </si>
  <si>
    <t>Дюбель Бієрбах</t>
  </si>
  <si>
    <t>Профіль CW-50  0,55 мм Knauf</t>
  </si>
  <si>
    <t>Профіль UW-50  0,55 мм Knauf</t>
  </si>
  <si>
    <t>Саморіз 3,5х25 Koelner</t>
  </si>
  <si>
    <t>Саморіз 3,5х35 Koelner</t>
  </si>
  <si>
    <t>Саморіз 3,5*9,5 Koelner</t>
  </si>
  <si>
    <t>Наклеювання ущільнювальної стрічки на ГК профіль</t>
  </si>
  <si>
    <t>Влаштування звукоізоляцї ГКЛ перегородок</t>
  </si>
  <si>
    <t xml:space="preserve">Плити теплоізоляційні НТ Лайт 30 1000*600*50(30 КГ/М3) </t>
  </si>
  <si>
    <t>Влаштування ГКЛ перегородок (в 2 шари з 2-х сторін) 125 мм</t>
  </si>
  <si>
    <t>Профіль CW-75  0,55 мм Knauf</t>
  </si>
  <si>
    <t>Профіль UW-75  0,55 мм Knauf</t>
  </si>
  <si>
    <t>Влаштування ГКЛ перегородок (в 2 шари з 2-х сторін) 125 мм, радіусний елемент</t>
  </si>
  <si>
    <t>1.4</t>
  </si>
  <si>
    <t>1.5</t>
  </si>
  <si>
    <t>1.6</t>
  </si>
  <si>
    <t>1.7</t>
  </si>
  <si>
    <t xml:space="preserve">Плити теплоізоляційні НТ Лайт 30 1000*600*100(30 КГ/М3) </t>
  </si>
  <si>
    <t>1.8</t>
  </si>
  <si>
    <t>Влаштування ГКЛ перегородок (в 2 шари з 2-х сторін) 150 мм</t>
  </si>
  <si>
    <t>Профіль CW-100  0,55 мм Knauf</t>
  </si>
  <si>
    <t>Профіль UW-100  0,55 мм Knauf</t>
  </si>
  <si>
    <t>1.9</t>
  </si>
  <si>
    <t>1.10</t>
  </si>
  <si>
    <t>Влаштування ГКЛ фальшстін санвузлів (в 2 шари)</t>
  </si>
  <si>
    <t>Кріплення універсальне для CD-60 125 мм</t>
  </si>
  <si>
    <t>1.11</t>
  </si>
  <si>
    <t>1.12</t>
  </si>
  <si>
    <t>1.13</t>
  </si>
  <si>
    <t>Зашивка інсталяцій прихованого монтажу</t>
  </si>
  <si>
    <t>Профіль CD-60 0,55 мм Knauf</t>
  </si>
  <si>
    <t>Профіль UD-27  0,55 мм Knauf</t>
  </si>
  <si>
    <t>Саморіз 3,5х25 Koelner зі свердлом</t>
  </si>
  <si>
    <t>Саморіз 3,5х35 Koelner зі свердлом</t>
  </si>
  <si>
    <t>Зашивка торцевих частин інсталяцій прихованого монтажу</t>
  </si>
  <si>
    <t>1.14</t>
  </si>
  <si>
    <t>Улаштування відкосів ГКЛ перегородок (в 2 шари)</t>
  </si>
  <si>
    <t>1.15</t>
  </si>
  <si>
    <t>Зароблення швів ГКЛ перегородок</t>
  </si>
  <si>
    <t>Стрічка для швів</t>
  </si>
  <si>
    <t>1.16</t>
  </si>
  <si>
    <t>Влаштування криволінійної ГКЛ конструкції вхідної групи</t>
  </si>
  <si>
    <t>1.17</t>
  </si>
  <si>
    <t>Влаштування опусків ГКЛ балки під скляні конструкції ( 3 площини в 2 шари з 2-х сторін)</t>
  </si>
  <si>
    <t>1.18</t>
  </si>
  <si>
    <t xml:space="preserve">Посилений профіль UA -100 </t>
  </si>
  <si>
    <t>Влаштування опусків ГКЛ балки під скляні конструкції ( 3 площини в 2 шари з 2-х сторін) радіусний елемент</t>
  </si>
  <si>
    <t>1.19</t>
  </si>
  <si>
    <t>Влаштування звукоізоляцї ГКЛ опусків балок</t>
  </si>
  <si>
    <t>Влаштування підсилення ГКЛ балки під монтаж скляних конструкцій брусом</t>
  </si>
  <si>
    <t>Саморіз 3,5х55 Koelner</t>
  </si>
  <si>
    <t>Брус 100х50 мм</t>
  </si>
  <si>
    <t>1.20</t>
  </si>
  <si>
    <t>1.21</t>
  </si>
  <si>
    <t>Влаштування посилення дверних прорізів</t>
  </si>
  <si>
    <t>Фанера 20 мм</t>
  </si>
  <si>
    <t>1.22</t>
  </si>
  <si>
    <t>Встановлення закладних деталей з фанери під монтаж консольних приладів</t>
  </si>
  <si>
    <t>1.23</t>
  </si>
  <si>
    <t>Влаштування фальшстін з ГКЛ по металевому каркасу в 2 шари</t>
  </si>
  <si>
    <t>Гіпсокартон  t-12,5 мм жаростійкий Knauf</t>
  </si>
  <si>
    <t>1.24</t>
  </si>
  <si>
    <t>1.25</t>
  </si>
  <si>
    <t>Влаштування звукоізоляцї ГКЛ фальш-стін</t>
  </si>
  <si>
    <t>1.26</t>
  </si>
  <si>
    <t>Влаштування однорівневої стелі з ГКЛ по металевому каркасу</t>
  </si>
  <si>
    <t>1.27</t>
  </si>
  <si>
    <t>1.28</t>
  </si>
  <si>
    <t>Влаштування звукоізоляцї над ГКЛ стелею</t>
  </si>
  <si>
    <t>1.29</t>
  </si>
  <si>
    <t>Влаштування відкосів стелі з ГКЛ по металевому каркасу</t>
  </si>
  <si>
    <t>1.30</t>
  </si>
  <si>
    <t>1.31</t>
  </si>
  <si>
    <t>Зароблення швів гіпсокартонних конструкцій стелі</t>
  </si>
  <si>
    <t>1.32</t>
  </si>
  <si>
    <t>Монтаж шинопроводів трекових світильників в ГКЛ стелю</t>
  </si>
  <si>
    <t>1.33</t>
  </si>
  <si>
    <r>
      <t>Вбудована трекова система освітлення</t>
    </r>
    <r>
      <rPr>
        <i/>
        <sz val="11"/>
        <color rgb="FFFF0000"/>
        <rFont val="Calibri"/>
        <family val="2"/>
        <charset val="204"/>
        <scheme val="minor"/>
      </rPr>
      <t xml:space="preserve"> </t>
    </r>
  </si>
  <si>
    <t>Зароблення примикань до шинопроводів трекових світильників після їх монтажу</t>
  </si>
  <si>
    <t>1.34</t>
  </si>
  <si>
    <t xml:space="preserve">Стрічка ущільнювальна 70мм  </t>
  </si>
  <si>
    <t xml:space="preserve">Стрічка ущільнювальна 90мм  </t>
  </si>
  <si>
    <t>Зачеканення (герметизація) примикань ГКЛ  до стелі монтажною піною</t>
  </si>
  <si>
    <t>Піна поліуретанова вогнетривка Penosil Fire Rated Gunfoam B1 пістолетна монтажна 750 мл</t>
  </si>
  <si>
    <t>1.35</t>
  </si>
  <si>
    <t>Улаштування ГКЛ обшивки колон на клей (2 шари)</t>
  </si>
  <si>
    <t>1.36</t>
  </si>
  <si>
    <t>Грунтовка Siltek E106</t>
  </si>
  <si>
    <t>Клей гіпсовий монтажний Knauf PERLFIX</t>
  </si>
  <si>
    <t>Влаштування відкосів дверей прихованого монтажу</t>
  </si>
  <si>
    <t>1.37</t>
  </si>
  <si>
    <t>Профіль примикання для торця гіпсокартону Ecoplast або аналог</t>
  </si>
  <si>
    <t>Саморіз 3,5х45 Koelner</t>
  </si>
  <si>
    <t>Монтаж профілю підсвітки стін</t>
  </si>
  <si>
    <t>1.38</t>
  </si>
  <si>
    <t>Профіль для лінійного підсвічування 41 ММ</t>
  </si>
  <si>
    <t>Зароблення примикань до профілю пісвітки стін</t>
  </si>
  <si>
    <t>1.39</t>
  </si>
  <si>
    <t>Прорізка штроб в стінах під монтаж алюмінієвого П-подібного  профілю</t>
  </si>
  <si>
    <t>1.40</t>
  </si>
  <si>
    <t>Монтаж алюмінієвого П-подібного профілю</t>
  </si>
  <si>
    <t>Алюмінієвий швелер. П-подібний профіль 10х10х1,5 (7мм)Постачальник -Алюміній Україна.Арт. 28-0028.</t>
  </si>
  <si>
    <t>Зароблення примикань до П-подібного профілю</t>
  </si>
  <si>
    <t>1.41</t>
  </si>
  <si>
    <t>1.42</t>
  </si>
  <si>
    <t>Малярні роботи (підготовка під фінішне оздоблення)</t>
  </si>
  <si>
    <t xml:space="preserve">Стрічка ущільнювальна 50мм  </t>
  </si>
  <si>
    <t xml:space="preserve">Стрічка ущільнювальна 30мм  </t>
  </si>
  <si>
    <t>Клей Siltek</t>
  </si>
  <si>
    <t xml:space="preserve">Наклеювання паперової кутової стрічки на примикання  ГКЛ </t>
  </si>
  <si>
    <t>Стрічка паперова</t>
  </si>
  <si>
    <t>Клей для склохолста Bostik B 70</t>
  </si>
  <si>
    <t>Монтаж перфорованого кутика на відкоси стін та опусків балок під лазерний рівень вертикалей та горизонталей заданих відміток СПОК</t>
  </si>
  <si>
    <t>2.2</t>
  </si>
  <si>
    <t>Кутник перфорований</t>
  </si>
  <si>
    <t>Стартове шпаклювання стель</t>
  </si>
  <si>
    <t>2.3</t>
  </si>
  <si>
    <t>Шпаклівка фінішна Siltek</t>
  </si>
  <si>
    <t>Шліфувальний папір Klingspor</t>
  </si>
  <si>
    <t>Наклеювання склохолста на стелі</t>
  </si>
  <si>
    <t>2.4</t>
  </si>
  <si>
    <t>Склохолст Wellton W45</t>
  </si>
  <si>
    <t>Фінішне шпаклювання стель</t>
  </si>
  <si>
    <t>Шпаклівка акрилова Siltek</t>
  </si>
  <si>
    <t>2.5</t>
  </si>
  <si>
    <t>Стартове шпаклювання ГКЛ відкосів стелі</t>
  </si>
  <si>
    <t>2.6</t>
  </si>
  <si>
    <t>Наклеювання склохолста на ГКЛ відкоси стелі</t>
  </si>
  <si>
    <t>2.7</t>
  </si>
  <si>
    <t>Фінішне шпаклювання ГКЛ відкосів стелі під фарбування</t>
  </si>
  <si>
    <t>2.8</t>
  </si>
  <si>
    <t>Монтаж та розбирання збірних риштувань</t>
  </si>
  <si>
    <t>2.9</t>
  </si>
  <si>
    <t>Монтаж перфорованого кутика відкоси стін</t>
  </si>
  <si>
    <t>2.10</t>
  </si>
  <si>
    <t>Стартове шпаклювання стін</t>
  </si>
  <si>
    <t>2.11</t>
  </si>
  <si>
    <t>Наклеювання склохолста на стіни</t>
  </si>
  <si>
    <t>2.12</t>
  </si>
  <si>
    <t>Фінішне шпаклювання стін</t>
  </si>
  <si>
    <t>2.13</t>
  </si>
  <si>
    <t>Стартове шпаклювання відкосів стін та колон</t>
  </si>
  <si>
    <t>2.14</t>
  </si>
  <si>
    <t>Наклеювання склохолста на відкоси стін та колон</t>
  </si>
  <si>
    <t>2.15</t>
  </si>
  <si>
    <t xml:space="preserve">Фінішне шпаклювання відкосів стін та колон під фарбування </t>
  </si>
  <si>
    <t>2.16</t>
  </si>
  <si>
    <t>Зароблення примикань дверних коробок до стін</t>
  </si>
  <si>
    <t>2.17</t>
  </si>
  <si>
    <t>Стартове шпаклювання  примикань дверних коробок до стін</t>
  </si>
  <si>
    <t>2.18</t>
  </si>
  <si>
    <t>Наклеювання склохолста на  примикання дверних коробок до стін</t>
  </si>
  <si>
    <t>2.19</t>
  </si>
  <si>
    <t>Фінішне шпаклювання  примикань дверних коробок до стін</t>
  </si>
  <si>
    <t>2.20</t>
  </si>
  <si>
    <t>Фінішні роботи</t>
  </si>
  <si>
    <t>Фарбування ГКЛ стель</t>
  </si>
  <si>
    <t>Плівка захисна з клейкою стрічкою 1400 мм</t>
  </si>
  <si>
    <t>Малярна стрічка 48 мм х 40 м</t>
  </si>
  <si>
    <t>Поліетиленова плівка 3 м х 100 м</t>
  </si>
  <si>
    <t>Ґрунтувальна фарба Siltek</t>
  </si>
  <si>
    <t>Фарба Siltek з кольоруванням</t>
  </si>
  <si>
    <t>Фарбування опусків ГКЛ відкосів  стелі</t>
  </si>
  <si>
    <t>3.2</t>
  </si>
  <si>
    <t>Ґрунтувальна фарба латексна водоемільсійна Siltek</t>
  </si>
  <si>
    <t>Обезпилення бетонної стелі</t>
  </si>
  <si>
    <t>3.3</t>
  </si>
  <si>
    <t>Фарбування бетонних стель з комунікаціями та укривкою</t>
  </si>
  <si>
    <t>3.4</t>
  </si>
  <si>
    <t>Лак панельний Maxima шовковистий мат</t>
  </si>
  <si>
    <t>3.5</t>
  </si>
  <si>
    <t>3.6</t>
  </si>
  <si>
    <t>Фарбування відкосів стін</t>
  </si>
  <si>
    <t>3.7</t>
  </si>
  <si>
    <t>Нанесення декоративної штукатурки на стіни, відкоси, двері та конструкції</t>
  </si>
  <si>
    <t xml:space="preserve">Грунт Opti Grund D-11, 10 л </t>
  </si>
  <si>
    <t>Грунт Quartz Primer, 5 л</t>
  </si>
  <si>
    <t>Декоративне покриття Toscana White, 15кг</t>
  </si>
  <si>
    <t>Грунт Vinyl Grund D14, 5 л</t>
  </si>
  <si>
    <t>Декоративний віск Decor Wax Toscana (matt), 3 л</t>
  </si>
  <si>
    <t>Послуга кольорування категорія XIV</t>
  </si>
  <si>
    <t>посл.</t>
  </si>
  <si>
    <t>Малярна стрічка HPX4400 100С 48мм х 50м помаранчева 5425014223484</t>
  </si>
  <si>
    <t>Малярна стрічка для делікатних поверхонь HPX4800 60С 36мм х 50м пурп</t>
  </si>
  <si>
    <t>124 Барвник Decotoner попелясто-сірий, 0.2л</t>
  </si>
  <si>
    <t>101 Барвник Decotoner антрацитовий 0,02 л</t>
  </si>
  <si>
    <t>501 БарвникToscana Toner (бетон), 0,2л</t>
  </si>
  <si>
    <t>3.8</t>
  </si>
  <si>
    <t>3.9</t>
  </si>
  <si>
    <t>Герметизація примикань коробок скляних конструкцій акріловим герметиком (з двох сторін)</t>
  </si>
  <si>
    <t>3.10</t>
  </si>
  <si>
    <t>Герметик акриловий білий Siltek 280 мл</t>
  </si>
  <si>
    <t>Стартове шпаклювання дверей під фарбування (з двох сторін)</t>
  </si>
  <si>
    <t>3.11</t>
  </si>
  <si>
    <t>Фінішне шпаклювання  дверей під фарбування (з двох сторін)</t>
  </si>
  <si>
    <t>3.12</t>
  </si>
  <si>
    <t>Фарбування дверей під фарбування (з двох сторін)</t>
  </si>
  <si>
    <t>3.13</t>
  </si>
  <si>
    <t>Монтаж декоративного карнизу на стіни</t>
  </si>
  <si>
    <t>3.14</t>
  </si>
  <si>
    <t>Карниз Orac Décor СХ 192</t>
  </si>
  <si>
    <t>Клей для стиків Orac Décor</t>
  </si>
  <si>
    <t>Клей монтажний Orac Decor DecoFix Pro FDP500</t>
  </si>
  <si>
    <t>Монтаж декоративного молдингу на стіни</t>
  </si>
  <si>
    <t>3.15</t>
  </si>
  <si>
    <t>Молдинг Orac Décor РХ 103</t>
  </si>
  <si>
    <t>Зароблення примикань до молдингів та карнизів акриловим герметиком</t>
  </si>
  <si>
    <t>3.16</t>
  </si>
  <si>
    <t>Фарбування молдингу та карнизу в/е фарбою</t>
  </si>
  <si>
    <t>3.17</t>
  </si>
  <si>
    <t>Укладка плитки та підготовка</t>
  </si>
  <si>
    <t>Укладка керамогранітної плитки стін фартуку кухні</t>
  </si>
  <si>
    <t xml:space="preserve">Плитка </t>
  </si>
  <si>
    <t>Клей для плитки Siltek T-81</t>
  </si>
  <si>
    <t>Заповнювач для швів Мапей</t>
  </si>
  <si>
    <t>Погодити з Замовником</t>
  </si>
  <si>
    <t>Укладка на стіни керамогранітної плитки Тип 2 (малий формат)</t>
  </si>
  <si>
    <t>4.2</t>
  </si>
  <si>
    <t>Фуга Mapei Ultracolor Plus</t>
  </si>
  <si>
    <t>Укладка керамогранітної плитки стін Тип 3 (великий формат)</t>
  </si>
  <si>
    <t>4.3</t>
  </si>
  <si>
    <t xml:space="preserve">Укладка на відкоси стін </t>
  </si>
  <si>
    <t>4.4</t>
  </si>
  <si>
    <t>Зарізка плитки під кутом 45 градусів</t>
  </si>
  <si>
    <t>4.5</t>
  </si>
  <si>
    <t>Влаштування  Y-Профілю зовнішнього на плитці</t>
  </si>
  <si>
    <t>4.6</t>
  </si>
  <si>
    <t>Профіль Y-подібний алюмінієвий 11мм PKLL 125 RAL 9005 матовий</t>
  </si>
  <si>
    <t>Висвердлювання отворів в керамогранітній плитці</t>
  </si>
  <si>
    <t>4.7</t>
  </si>
  <si>
    <t>Закладення примикань внутрішніх кутів плитки силіконовим герметиком</t>
  </si>
  <si>
    <t>4.8</t>
  </si>
  <si>
    <t>Герметик силіконовий Мапей</t>
  </si>
  <si>
    <t>Влаштування гідроізоляції перед влаштуванням стяжки</t>
  </si>
  <si>
    <t>4.9</t>
  </si>
  <si>
    <t>Праймер бітумний</t>
  </si>
  <si>
    <t>Розчинник уайт-спіріт</t>
  </si>
  <si>
    <t xml:space="preserve">Влаштування стяжки підлоги санвузлів </t>
  </si>
  <si>
    <t>4.10</t>
  </si>
  <si>
    <t>Стяжка для підлоги Siltek B25</t>
  </si>
  <si>
    <t>Рейка маячна штукатурна оцинк. 10 мм/3,0 м</t>
  </si>
  <si>
    <t>Сітка армувальна 50х50х3</t>
  </si>
  <si>
    <t>Влаштування полімерцементної еластичної  двокомпонентної гідроізоляціії типу Siltek V-33/E33 - 2 шари на підлогу та стіни санвузлів</t>
  </si>
  <si>
    <t>Полімерцементна гідроізоляція типу Siltek V-33/E33* - 2 шари</t>
  </si>
  <si>
    <t>Влаштування гідроізоляційної стрічки примикань підлоги до стін санвузлів</t>
  </si>
  <si>
    <t>4.11</t>
  </si>
  <si>
    <t>4.12</t>
  </si>
  <si>
    <t>Гідроізоляційна стрічка Siltek 120 мм</t>
  </si>
  <si>
    <t xml:space="preserve">Укладка керамогранітної плитки підлоги </t>
  </si>
  <si>
    <t>Плитка керамогранітна 600х600 мм</t>
  </si>
  <si>
    <t>4.13</t>
  </si>
  <si>
    <t>Встановлення дверних упорів</t>
  </si>
  <si>
    <t>Стопор дверний підлоговий</t>
  </si>
  <si>
    <t>Анкер розпорний</t>
  </si>
  <si>
    <t>4.14</t>
  </si>
  <si>
    <t>Монтаж алюмінієвого плінтусу з LED підсвіткою Best Deal 5/30 LED</t>
  </si>
  <si>
    <t>4.15</t>
  </si>
  <si>
    <t>Плінтус алюмінієвий з LED підсвіткою Best Deal 5/30 LED</t>
  </si>
  <si>
    <t>Внутрішній кут до плінтуса</t>
  </si>
  <si>
    <t xml:space="preserve">Зовнішній кут до плінтуса </t>
  </si>
  <si>
    <t xml:space="preserve">З'єднання до плінтуса </t>
  </si>
  <si>
    <t>Ліва торцева заглушка до плінтуса</t>
  </si>
  <si>
    <t xml:space="preserve">Права торцева заглушка до плінтуса </t>
  </si>
  <si>
    <t>Siltek Герметик силіконовий санітарний прозорий (280 мл)</t>
  </si>
  <si>
    <t>Монтаж алюмінієвого плінтусу 120 мм</t>
  </si>
  <si>
    <t>Зовнішній кут до плінтуса</t>
  </si>
  <si>
    <t>З'єднання до плінтуса</t>
  </si>
  <si>
    <t>Права торцева заглушка до плінтуса</t>
  </si>
  <si>
    <t>4.16</t>
  </si>
  <si>
    <t>Влаштування захисного покриття підлог</t>
  </si>
  <si>
    <t>4.17</t>
  </si>
  <si>
    <t xml:space="preserve">Повсть будівельна (войлок) 0,5 кг/м2 </t>
  </si>
  <si>
    <t>ДВП 2,5мм</t>
  </si>
  <si>
    <t xml:space="preserve">Скотч пакувальний 48 мм х 200 м </t>
  </si>
  <si>
    <t>Шафи ПК</t>
  </si>
  <si>
    <t>Влаштування задніх фальшстін шаф ПК з ГКЛ</t>
  </si>
  <si>
    <t>Улаштування бокових фальшстін шаф ПК з ГКЛ</t>
  </si>
  <si>
    <t>Зароблення швів ГКЛ шаф ПК</t>
  </si>
  <si>
    <t>Наклеювання паперової кутової стрічки на внутрішніх кутах ГКЛ</t>
  </si>
  <si>
    <t>5.4</t>
  </si>
  <si>
    <t>Стартове шпаклювання  задніх фальшстін шаф ПК</t>
  </si>
  <si>
    <t>5.5</t>
  </si>
  <si>
    <t>Фінішне шпаклювання  задніх фальшстін шаф ПК</t>
  </si>
  <si>
    <t>5.6</t>
  </si>
  <si>
    <t>Фарбування  задніх фальшстін шаф ПК</t>
  </si>
  <si>
    <t>5.7</t>
  </si>
  <si>
    <t>Стартове шпаклювання бокових фальшстін шаф ПК</t>
  </si>
  <si>
    <t>5.8</t>
  </si>
  <si>
    <t>Фінішне шпаклювання бокових фальшстін шаф ПК</t>
  </si>
  <si>
    <t>5.9</t>
  </si>
  <si>
    <t>Фарбування бокових фальшстін шаф ПК</t>
  </si>
  <si>
    <t>5.10</t>
  </si>
  <si>
    <t>Стартове шпаклювання  дверцят шаф ПК (з двох сторін)</t>
  </si>
  <si>
    <t>5.11</t>
  </si>
  <si>
    <t>Фінішне шпаклювання  дверцят шаф ПК (з двох сторін)</t>
  </si>
  <si>
    <t>5.12</t>
  </si>
  <si>
    <t>Фарбування  дверцят шаф ПК (з двох сторін)</t>
  </si>
  <si>
    <t>5.13</t>
  </si>
  <si>
    <t>Післябудівельне прибирання приміщень</t>
  </si>
  <si>
    <t>Виконання робіт по оздобленню приміщень офісу 9-го поверху (Unit B06)</t>
  </si>
  <si>
    <t>Назва об'єкту будівництва:  "Виконання робіт по оздобленню приміщень офісу 9-го поверху (Unit B06)"</t>
  </si>
  <si>
    <t>РОБОТИ ВИКОНУЮТЬСЯ З 17:00 до 9:00 по буднях та в будь який час у вихідні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</si>
</sst>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42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4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6"/>
      <name val="Calibri"/>
      <family val="2"/>
      <charset val="204"/>
    </font>
    <font>
      <sz val="16"/>
      <name val="Calibri"/>
      <family val="2"/>
      <charset val="204"/>
    </font>
    <font>
      <sz val="9"/>
      <color theme="1"/>
      <name val="Verdana"/>
      <family val="2"/>
    </font>
    <font>
      <i/>
      <sz val="11"/>
      <color rgb="FF000000"/>
      <name val="Calibri"/>
      <family val="2"/>
      <charset val="204"/>
      <scheme val="major"/>
    </font>
    <font>
      <i/>
      <sz val="11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b/>
      <i/>
      <sz val="11"/>
      <color theme="1"/>
      <name val="Calibri"/>
      <family val="2"/>
      <charset val="204"/>
      <scheme val="major"/>
    </font>
    <font>
      <i/>
      <sz val="11"/>
      <name val="Calibri"/>
      <family val="2"/>
      <charset val="204"/>
      <scheme val="major"/>
    </font>
    <font>
      <b/>
      <sz val="16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i/>
      <sz val="16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1"/>
    <xf numFmtId="164" fontId="3" fillId="0" borderId="0" applyFont="0" applyFill="0" applyBorder="0" applyAlignment="0" applyProtection="0"/>
    <xf numFmtId="0" fontId="24" fillId="0" borderId="1"/>
    <xf numFmtId="0" fontId="31" fillId="0" borderId="1"/>
    <xf numFmtId="0" fontId="35" fillId="0" borderId="1"/>
    <xf numFmtId="0" fontId="1" fillId="0" borderId="1"/>
    <xf numFmtId="0" fontId="35" fillId="0" borderId="1"/>
    <xf numFmtId="0" fontId="38" fillId="0" borderId="1"/>
  </cellStyleXfs>
  <cellXfs count="120">
    <xf numFmtId="0" fontId="0" fillId="0" borderId="0" xfId="0"/>
    <xf numFmtId="0" fontId="4" fillId="0" borderId="0" xfId="0" applyFont="1"/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 shrinkToFit="1"/>
    </xf>
    <xf numFmtId="0" fontId="11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9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4" fontId="2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4" fontId="26" fillId="0" borderId="9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4" fontId="28" fillId="0" borderId="8" xfId="0" applyNumberFormat="1" applyFont="1" applyBorder="1" applyAlignment="1">
      <alignment horizontal="right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6" fillId="0" borderId="9" xfId="0" applyNumberFormat="1" applyFont="1" applyBorder="1" applyAlignment="1">
      <alignment horizontal="center" vertical="center" wrapText="1"/>
    </xf>
    <xf numFmtId="4" fontId="26" fillId="0" borderId="9" xfId="0" applyNumberFormat="1" applyFont="1" applyBorder="1" applyAlignment="1">
      <alignment horizontal="center" vertical="center" shrinkToFit="1"/>
    </xf>
    <xf numFmtId="4" fontId="29" fillId="0" borderId="9" xfId="0" applyNumberFormat="1" applyFont="1" applyBorder="1" applyAlignment="1">
      <alignment horizontal="right" vertical="center" wrapText="1"/>
    </xf>
    <xf numFmtId="4" fontId="26" fillId="0" borderId="9" xfId="0" applyNumberFormat="1" applyFont="1" applyBorder="1" applyAlignment="1">
      <alignment horizontal="right" wrapText="1"/>
    </xf>
    <xf numFmtId="2" fontId="9" fillId="0" borderId="5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26" fillId="0" borderId="8" xfId="0" applyNumberFormat="1" applyFont="1" applyBorder="1" applyAlignment="1">
      <alignment horizontal="right" vertical="center" wrapText="1"/>
    </xf>
    <xf numFmtId="0" fontId="30" fillId="2" borderId="2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right" vertical="center" wrapText="1"/>
    </xf>
    <xf numFmtId="0" fontId="32" fillId="0" borderId="9" xfId="0" applyFont="1" applyBorder="1" applyAlignment="1">
      <alignment horizontal="center" vertical="center"/>
    </xf>
    <xf numFmtId="2" fontId="32" fillId="0" borderId="9" xfId="4" applyNumberFormat="1" applyFont="1" applyBorder="1" applyAlignment="1">
      <alignment horizontal="right" vertical="center" wrapText="1"/>
    </xf>
    <xf numFmtId="0" fontId="37" fillId="0" borderId="9" xfId="0" applyFont="1" applyBorder="1" applyAlignment="1">
      <alignment horizontal="right" vertical="center" wrapText="1"/>
    </xf>
    <xf numFmtId="2" fontId="32" fillId="0" borderId="9" xfId="4" applyNumberFormat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right" vertical="center" wrapText="1"/>
    </xf>
    <xf numFmtId="0" fontId="32" fillId="0" borderId="9" xfId="0" applyFont="1" applyBorder="1" applyAlignment="1">
      <alignment horizontal="right"/>
    </xf>
    <xf numFmtId="0" fontId="37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right" vertical="top" wrapText="1"/>
    </xf>
    <xf numFmtId="0" fontId="33" fillId="0" borderId="9" xfId="0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 wrapText="1"/>
    </xf>
    <xf numFmtId="0" fontId="34" fillId="0" borderId="9" xfId="0" applyFont="1" applyBorder="1" applyAlignment="1">
      <alignment horizontal="right" vertical="center" wrapText="1"/>
    </xf>
    <xf numFmtId="0" fontId="32" fillId="0" borderId="9" xfId="6" applyFont="1" applyBorder="1" applyAlignment="1">
      <alignment horizontal="center" vertical="center" wrapText="1"/>
    </xf>
    <xf numFmtId="2" fontId="37" fillId="0" borderId="9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right" wrapText="1"/>
    </xf>
    <xf numFmtId="0" fontId="33" fillId="0" borderId="2" xfId="0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right" vertical="center" wrapText="1"/>
    </xf>
    <xf numFmtId="0" fontId="32" fillId="0" borderId="9" xfId="5" applyFont="1" applyBorder="1" applyAlignment="1">
      <alignment horizontal="center" vertical="center" wrapText="1"/>
    </xf>
    <xf numFmtId="0" fontId="32" fillId="0" borderId="9" xfId="4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/>
    </xf>
    <xf numFmtId="0" fontId="32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 wrapText="1"/>
    </xf>
    <xf numFmtId="4" fontId="26" fillId="0" borderId="8" xfId="0" applyNumberFormat="1" applyFont="1" applyBorder="1" applyAlignment="1">
      <alignment horizontal="right" wrapText="1"/>
    </xf>
    <xf numFmtId="0" fontId="9" fillId="0" borderId="2" xfId="0" applyFont="1" applyBorder="1"/>
    <xf numFmtId="0" fontId="5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" fontId="26" fillId="0" borderId="9" xfId="3" applyNumberFormat="1" applyFont="1" applyBorder="1" applyAlignment="1">
      <alignment horizontal="right" wrapText="1"/>
    </xf>
    <xf numFmtId="4" fontId="27" fillId="0" borderId="2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right" wrapText="1"/>
    </xf>
    <xf numFmtId="0" fontId="10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wrapText="1"/>
    </xf>
    <xf numFmtId="0" fontId="32" fillId="0" borderId="9" xfId="5" applyFont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0" fontId="34" fillId="0" borderId="9" xfId="0" applyFont="1" applyBorder="1" applyAlignment="1">
      <alignment horizontal="center" vertical="center"/>
    </xf>
    <xf numFmtId="0" fontId="33" fillId="0" borderId="4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vertical="center"/>
    </xf>
    <xf numFmtId="0" fontId="18" fillId="0" borderId="1" xfId="0" applyFont="1" applyBorder="1"/>
    <xf numFmtId="0" fontId="5" fillId="0" borderId="0" xfId="0" applyFont="1"/>
    <xf numFmtId="0" fontId="30" fillId="2" borderId="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19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4" fontId="7" fillId="0" borderId="2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/>
    <xf numFmtId="0" fontId="8" fillId="0" borderId="5" xfId="0" applyFont="1" applyBorder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39" fillId="0" borderId="2" xfId="0" applyFont="1" applyBorder="1" applyAlignment="1">
      <alignment vertical="center"/>
    </xf>
    <xf numFmtId="0" fontId="40" fillId="0" borderId="2" xfId="0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/>
    </xf>
    <xf numFmtId="4" fontId="39" fillId="0" borderId="2" xfId="0" applyNumberFormat="1" applyFont="1" applyBorder="1" applyAlignment="1">
      <alignment vertical="center"/>
    </xf>
    <xf numFmtId="4" fontId="40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center" vertical="center"/>
    </xf>
    <xf numFmtId="4" fontId="40" fillId="0" borderId="2" xfId="0" applyNumberFormat="1" applyFont="1" applyBorder="1" applyAlignment="1">
      <alignment vertical="center"/>
    </xf>
    <xf numFmtId="4" fontId="40" fillId="0" borderId="5" xfId="0" applyNumberFormat="1" applyFont="1" applyBorder="1" applyAlignment="1">
      <alignment horizontal="center" vertical="center"/>
    </xf>
    <xf numFmtId="0" fontId="39" fillId="0" borderId="0" xfId="0" applyFont="1"/>
    <xf numFmtId="0" fontId="41" fillId="0" borderId="0" xfId="0" applyFont="1" applyAlignment="1">
      <alignment horizontal="center" vertical="center" wrapText="1"/>
    </xf>
  </cellXfs>
  <cellStyles count="9">
    <cellStyle name="Normal 4 2" xfId="8"/>
    <cellStyle name="Звичайний 2" xfId="7"/>
    <cellStyle name="Обычный" xfId="0" builtinId="0"/>
    <cellStyle name="Обычный 11 2" xfId="3"/>
    <cellStyle name="Обычный 2" xfId="5"/>
    <cellStyle name="Обычный 2 3 2 2" xfId="6"/>
    <cellStyle name="Обычный 3" xfId="1"/>
    <cellStyle name="Обычный_Бланк смета" xfId="4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58203125" defaultRowHeight="15" customHeight="1" x14ac:dyDescent="0.3"/>
  <cols>
    <col min="1" max="6" width="4.33203125" customWidth="1"/>
    <col min="7" max="26" width="7.332031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2"/>
  <sheetViews>
    <sheetView showGridLines="0" tabSelected="1" zoomScale="50" zoomScaleNormal="50" zoomScaleSheetLayoutView="85" workbookViewId="0">
      <selection activeCell="P12" sqref="P12"/>
    </sheetView>
  </sheetViews>
  <sheetFormatPr defaultColWidth="12.58203125" defaultRowHeight="15" customHeight="1" x14ac:dyDescent="0.35"/>
  <cols>
    <col min="1" max="1" width="5.6640625" style="4" customWidth="1"/>
    <col min="2" max="2" width="63.5" style="4" customWidth="1"/>
    <col min="3" max="3" width="9.83203125" style="4" customWidth="1"/>
    <col min="4" max="4" width="10.08203125" style="4" customWidth="1"/>
    <col min="5" max="5" width="9.33203125" style="4" customWidth="1"/>
    <col min="6" max="6" width="13" style="4" bestFit="1" customWidth="1"/>
    <col min="7" max="7" width="49.83203125" style="4" customWidth="1"/>
    <col min="8" max="8" width="7.1640625" style="4" customWidth="1"/>
    <col min="9" max="9" width="8.1640625" style="4" customWidth="1"/>
    <col min="10" max="10" width="9.08203125" style="4" customWidth="1"/>
    <col min="11" max="11" width="12.1640625" style="4" customWidth="1"/>
    <col min="12" max="12" width="15.5" style="17" customWidth="1"/>
    <col min="13" max="16384" width="12.58203125" style="4"/>
  </cols>
  <sheetData>
    <row r="1" spans="1:12" ht="27" customHeight="1" x14ac:dyDescent="0.35">
      <c r="A1" s="96" t="s">
        <v>350</v>
      </c>
      <c r="B1" s="96"/>
      <c r="C1" s="96"/>
      <c r="D1" s="96"/>
      <c r="E1" s="96"/>
      <c r="F1" s="96"/>
      <c r="G1" s="96"/>
      <c r="H1" s="1"/>
      <c r="I1" s="1" t="s">
        <v>0</v>
      </c>
      <c r="J1" s="1"/>
      <c r="K1" s="1"/>
      <c r="L1" s="15"/>
    </row>
    <row r="2" spans="1:12" ht="14.25" customHeight="1" x14ac:dyDescent="0.3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ht="21.75" customHeight="1" x14ac:dyDescent="0.5">
      <c r="A3" s="97" t="s">
        <v>349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2" s="90" customFormat="1" ht="21.75" customHeight="1" x14ac:dyDescent="0.35">
      <c r="A4" s="119" t="s">
        <v>351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s="11" customFormat="1" ht="12.75" customHeight="1" x14ac:dyDescent="0.5">
      <c r="A5" s="9"/>
      <c r="B5" s="12"/>
      <c r="C5" s="12"/>
      <c r="D5" s="13"/>
      <c r="E5" s="10"/>
      <c r="F5" s="10"/>
      <c r="G5" s="10"/>
      <c r="H5" s="10"/>
      <c r="I5" s="10"/>
      <c r="J5" s="10"/>
      <c r="K5" s="10"/>
      <c r="L5" s="16"/>
    </row>
    <row r="6" spans="1:12" ht="14.5" x14ac:dyDescent="0.35">
      <c r="A6" s="100" t="s">
        <v>2</v>
      </c>
      <c r="B6" s="100" t="s">
        <v>3</v>
      </c>
      <c r="C6" s="100" t="s">
        <v>4</v>
      </c>
      <c r="D6" s="102" t="s">
        <v>5</v>
      </c>
      <c r="E6" s="102" t="s">
        <v>6</v>
      </c>
      <c r="F6" s="102" t="s">
        <v>7</v>
      </c>
      <c r="G6" s="100" t="s">
        <v>8</v>
      </c>
      <c r="H6" s="100" t="s">
        <v>9</v>
      </c>
      <c r="I6" s="102" t="s">
        <v>10</v>
      </c>
      <c r="J6" s="102" t="s">
        <v>11</v>
      </c>
      <c r="K6" s="103" t="s">
        <v>12</v>
      </c>
      <c r="L6" s="104"/>
    </row>
    <row r="7" spans="1:12" ht="42" customHeight="1" x14ac:dyDescent="0.35">
      <c r="A7" s="101"/>
      <c r="B7" s="101"/>
      <c r="C7" s="101"/>
      <c r="D7" s="101"/>
      <c r="E7" s="101"/>
      <c r="F7" s="101"/>
      <c r="G7" s="101"/>
      <c r="H7" s="101"/>
      <c r="I7" s="101"/>
      <c r="J7" s="105"/>
      <c r="K7" s="6" t="s">
        <v>13</v>
      </c>
      <c r="L7" s="18" t="s">
        <v>14</v>
      </c>
    </row>
    <row r="8" spans="1:12" ht="34.5" customHeight="1" x14ac:dyDescent="0.35">
      <c r="A8" s="41">
        <v>1</v>
      </c>
      <c r="B8" s="91" t="s">
        <v>45</v>
      </c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1:12" s="14" customFormat="1" ht="35.25" customHeight="1" x14ac:dyDescent="0.35">
      <c r="A9" s="25" t="s">
        <v>15</v>
      </c>
      <c r="B9" s="65" t="s">
        <v>46</v>
      </c>
      <c r="C9" s="66" t="s">
        <v>1</v>
      </c>
      <c r="D9" s="67">
        <v>367.34</v>
      </c>
      <c r="E9" s="47">
        <v>605</v>
      </c>
      <c r="F9" s="48">
        <f>E9*D9</f>
        <v>222240.69999999998</v>
      </c>
      <c r="G9" s="68"/>
      <c r="H9" s="66"/>
      <c r="I9" s="7"/>
      <c r="J9" s="37"/>
      <c r="K9" s="38"/>
      <c r="L9" s="39"/>
    </row>
    <row r="10" spans="1:12" s="14" customFormat="1" ht="14.5" x14ac:dyDescent="0.35">
      <c r="A10" s="69"/>
      <c r="B10" s="65"/>
      <c r="C10" s="66"/>
      <c r="D10" s="67"/>
      <c r="E10" s="47"/>
      <c r="F10" s="48"/>
      <c r="G10" s="42" t="s">
        <v>47</v>
      </c>
      <c r="H10" s="43" t="s">
        <v>1</v>
      </c>
      <c r="I10" s="7">
        <v>2.1</v>
      </c>
      <c r="J10" s="37">
        <f>I10*D9</f>
        <v>771.41399999999999</v>
      </c>
      <c r="K10" s="38"/>
      <c r="L10" s="24">
        <f>K10*J10</f>
        <v>0</v>
      </c>
    </row>
    <row r="11" spans="1:12" s="14" customFormat="1" ht="14.5" x14ac:dyDescent="0.35">
      <c r="A11" s="69"/>
      <c r="B11" s="65"/>
      <c r="C11" s="66"/>
      <c r="D11" s="67"/>
      <c r="E11" s="47"/>
      <c r="F11" s="48"/>
      <c r="G11" s="42" t="s">
        <v>48</v>
      </c>
      <c r="H11" s="43" t="s">
        <v>1</v>
      </c>
      <c r="I11" s="7">
        <v>2.1</v>
      </c>
      <c r="J11" s="37">
        <f>I11*D9</f>
        <v>771.41399999999999</v>
      </c>
      <c r="K11" s="38"/>
      <c r="L11" s="24">
        <f t="shared" ref="L11:L74" si="0">K11*J11</f>
        <v>0</v>
      </c>
    </row>
    <row r="12" spans="1:12" s="14" customFormat="1" ht="14.5" x14ac:dyDescent="0.35">
      <c r="A12" s="69"/>
      <c r="B12" s="65"/>
      <c r="C12" s="66"/>
      <c r="D12" s="67"/>
      <c r="E12" s="47"/>
      <c r="F12" s="48"/>
      <c r="G12" s="42" t="s">
        <v>49</v>
      </c>
      <c r="H12" s="43" t="s">
        <v>37</v>
      </c>
      <c r="I12" s="7">
        <f>2.1/100</f>
        <v>2.1000000000000001E-2</v>
      </c>
      <c r="J12" s="37">
        <f>I12*D9</f>
        <v>7.7141399999999996</v>
      </c>
      <c r="K12" s="38"/>
      <c r="L12" s="24">
        <f t="shared" si="0"/>
        <v>0</v>
      </c>
    </row>
    <row r="13" spans="1:12" s="14" customFormat="1" ht="14.5" x14ac:dyDescent="0.35">
      <c r="A13" s="69"/>
      <c r="B13" s="65"/>
      <c r="C13" s="66"/>
      <c r="D13" s="67"/>
      <c r="E13" s="47"/>
      <c r="F13" s="48"/>
      <c r="G13" s="42" t="s">
        <v>50</v>
      </c>
      <c r="H13" s="43" t="s">
        <v>37</v>
      </c>
      <c r="I13" s="7">
        <f>2.1/100</f>
        <v>2.1000000000000001E-2</v>
      </c>
      <c r="J13" s="37">
        <f>I13*D9</f>
        <v>7.7141399999999996</v>
      </c>
      <c r="K13" s="38"/>
      <c r="L13" s="24">
        <f t="shared" si="0"/>
        <v>0</v>
      </c>
    </row>
    <row r="14" spans="1:12" s="14" customFormat="1" ht="14.5" x14ac:dyDescent="0.35">
      <c r="A14" s="25"/>
      <c r="B14" s="65"/>
      <c r="C14" s="66"/>
      <c r="D14" s="67"/>
      <c r="E14" s="47"/>
      <c r="F14" s="48"/>
      <c r="G14" s="42" t="s">
        <v>51</v>
      </c>
      <c r="H14" s="43" t="s">
        <v>23</v>
      </c>
      <c r="I14" s="7">
        <v>4</v>
      </c>
      <c r="J14" s="37">
        <f>I14*D9</f>
        <v>1469.36</v>
      </c>
      <c r="K14" s="38"/>
      <c r="L14" s="24">
        <f t="shared" si="0"/>
        <v>0</v>
      </c>
    </row>
    <row r="15" spans="1:12" s="14" customFormat="1" ht="14.5" x14ac:dyDescent="0.35">
      <c r="A15" s="69"/>
      <c r="B15" s="65"/>
      <c r="C15" s="66"/>
      <c r="D15" s="67"/>
      <c r="E15" s="47"/>
      <c r="F15" s="48"/>
      <c r="G15" s="42" t="s">
        <v>52</v>
      </c>
      <c r="H15" s="43" t="s">
        <v>23</v>
      </c>
      <c r="I15" s="7">
        <v>1</v>
      </c>
      <c r="J15" s="37">
        <f>I15*D9</f>
        <v>367.34</v>
      </c>
      <c r="K15" s="38"/>
      <c r="L15" s="24">
        <f t="shared" si="0"/>
        <v>0</v>
      </c>
    </row>
    <row r="16" spans="1:12" s="14" customFormat="1" ht="14.5" x14ac:dyDescent="0.35">
      <c r="A16" s="69"/>
      <c r="B16" s="65"/>
      <c r="C16" s="66"/>
      <c r="D16" s="67"/>
      <c r="E16" s="47"/>
      <c r="F16" s="48"/>
      <c r="G16" s="44" t="s">
        <v>53</v>
      </c>
      <c r="H16" s="43" t="s">
        <v>37</v>
      </c>
      <c r="I16" s="7">
        <f>35/100</f>
        <v>0.35</v>
      </c>
      <c r="J16" s="37">
        <f>I16*D9</f>
        <v>128.56899999999999</v>
      </c>
      <c r="K16" s="38"/>
      <c r="L16" s="24">
        <f t="shared" si="0"/>
        <v>0</v>
      </c>
    </row>
    <row r="17" spans="1:12" s="14" customFormat="1" ht="14.5" x14ac:dyDescent="0.35">
      <c r="A17" s="69"/>
      <c r="B17" s="70"/>
      <c r="C17" s="66"/>
      <c r="D17" s="67"/>
      <c r="E17" s="47"/>
      <c r="F17" s="48"/>
      <c r="G17" s="44" t="s">
        <v>54</v>
      </c>
      <c r="H17" s="43" t="s">
        <v>37</v>
      </c>
      <c r="I17" s="7">
        <f>35/100</f>
        <v>0.35</v>
      </c>
      <c r="J17" s="37">
        <f>I17*D9</f>
        <v>128.56899999999999</v>
      </c>
      <c r="K17" s="38"/>
      <c r="L17" s="24">
        <f t="shared" si="0"/>
        <v>0</v>
      </c>
    </row>
    <row r="18" spans="1:12" s="14" customFormat="1" ht="14.5" x14ac:dyDescent="0.35">
      <c r="A18" s="69"/>
      <c r="B18" s="70"/>
      <c r="C18" s="66"/>
      <c r="D18" s="67"/>
      <c r="E18" s="47"/>
      <c r="F18" s="48"/>
      <c r="G18" s="44" t="s">
        <v>55</v>
      </c>
      <c r="H18" s="43" t="s">
        <v>37</v>
      </c>
      <c r="I18" s="7">
        <f>15/100</f>
        <v>0.15</v>
      </c>
      <c r="J18" s="37">
        <f>I18*D9</f>
        <v>55.100999999999992</v>
      </c>
      <c r="K18" s="38"/>
      <c r="L18" s="24">
        <f t="shared" si="0"/>
        <v>0</v>
      </c>
    </row>
    <row r="19" spans="1:12" s="14" customFormat="1" ht="18" customHeight="1" x14ac:dyDescent="0.35">
      <c r="A19" s="69" t="s">
        <v>17</v>
      </c>
      <c r="B19" s="65" t="s">
        <v>56</v>
      </c>
      <c r="C19" s="66" t="s">
        <v>19</v>
      </c>
      <c r="D19" s="67">
        <v>201.28</v>
      </c>
      <c r="E19" s="47">
        <v>33</v>
      </c>
      <c r="F19" s="48">
        <f>E19*D19</f>
        <v>6642.24</v>
      </c>
      <c r="G19" s="71"/>
      <c r="H19" s="72"/>
      <c r="I19" s="7"/>
      <c r="J19" s="37"/>
      <c r="K19" s="38"/>
      <c r="L19" s="24"/>
    </row>
    <row r="20" spans="1:12" s="14" customFormat="1" ht="14.5" x14ac:dyDescent="0.35">
      <c r="A20" s="69"/>
      <c r="B20" s="70"/>
      <c r="C20" s="66"/>
      <c r="D20" s="67"/>
      <c r="E20" s="47"/>
      <c r="F20" s="48"/>
      <c r="G20" s="73" t="s">
        <v>156</v>
      </c>
      <c r="H20" s="72" t="s">
        <v>23</v>
      </c>
      <c r="I20" s="7">
        <v>1.1000000000000001</v>
      </c>
      <c r="J20" s="37">
        <f>I20*D19</f>
        <v>221.40800000000002</v>
      </c>
      <c r="K20" s="38"/>
      <c r="L20" s="24">
        <f t="shared" si="0"/>
        <v>0</v>
      </c>
    </row>
    <row r="21" spans="1:12" s="14" customFormat="1" ht="14.5" x14ac:dyDescent="0.35">
      <c r="A21" s="69" t="s">
        <v>18</v>
      </c>
      <c r="B21" s="65" t="s">
        <v>57</v>
      </c>
      <c r="C21" s="66" t="s">
        <v>1</v>
      </c>
      <c r="D21" s="67">
        <v>367.34</v>
      </c>
      <c r="E21" s="47">
        <v>132</v>
      </c>
      <c r="F21" s="48">
        <f>E21*D21</f>
        <v>48488.88</v>
      </c>
      <c r="G21" s="71"/>
      <c r="H21" s="72"/>
      <c r="I21" s="7"/>
      <c r="J21" s="37"/>
      <c r="K21" s="38"/>
      <c r="L21" s="24"/>
    </row>
    <row r="22" spans="1:12" s="14" customFormat="1" ht="32" customHeight="1" x14ac:dyDescent="0.35">
      <c r="A22" s="69"/>
      <c r="B22" s="70"/>
      <c r="C22" s="66"/>
      <c r="D22" s="67"/>
      <c r="E22" s="47"/>
      <c r="F22" s="48"/>
      <c r="G22" s="73" t="s">
        <v>58</v>
      </c>
      <c r="H22" s="72" t="s">
        <v>1</v>
      </c>
      <c r="I22" s="7">
        <v>1.05</v>
      </c>
      <c r="J22" s="37">
        <f>I22*D21</f>
        <v>385.70699999999999</v>
      </c>
      <c r="K22" s="38"/>
      <c r="L22" s="24">
        <f t="shared" si="0"/>
        <v>0</v>
      </c>
    </row>
    <row r="23" spans="1:12" s="14" customFormat="1" ht="14.5" x14ac:dyDescent="0.35">
      <c r="A23" s="69" t="s">
        <v>63</v>
      </c>
      <c r="B23" s="65" t="s">
        <v>59</v>
      </c>
      <c r="C23" s="66" t="s">
        <v>1</v>
      </c>
      <c r="D23" s="67">
        <v>364.73</v>
      </c>
      <c r="E23" s="47">
        <v>605</v>
      </c>
      <c r="F23" s="48">
        <f>E23*D23</f>
        <v>220661.65000000002</v>
      </c>
      <c r="G23" s="68"/>
      <c r="H23" s="72"/>
      <c r="I23" s="7"/>
      <c r="J23" s="37"/>
      <c r="K23" s="38"/>
      <c r="L23" s="24"/>
    </row>
    <row r="24" spans="1:12" s="14" customFormat="1" ht="14.5" x14ac:dyDescent="0.35">
      <c r="A24" s="69"/>
      <c r="B24" s="70"/>
      <c r="C24" s="66"/>
      <c r="D24" s="67"/>
      <c r="E24" s="47"/>
      <c r="F24" s="48"/>
      <c r="G24" s="42" t="s">
        <v>47</v>
      </c>
      <c r="H24" s="43" t="s">
        <v>1</v>
      </c>
      <c r="I24" s="7">
        <v>2.1</v>
      </c>
      <c r="J24" s="37">
        <f>I24*D23</f>
        <v>765.93300000000011</v>
      </c>
      <c r="K24" s="38"/>
      <c r="L24" s="24">
        <f t="shared" si="0"/>
        <v>0</v>
      </c>
    </row>
    <row r="25" spans="1:12" s="14" customFormat="1" ht="14.5" x14ac:dyDescent="0.35">
      <c r="A25" s="69"/>
      <c r="B25" s="65"/>
      <c r="C25" s="66"/>
      <c r="D25" s="67"/>
      <c r="E25" s="47"/>
      <c r="F25" s="48"/>
      <c r="G25" s="42" t="s">
        <v>48</v>
      </c>
      <c r="H25" s="43" t="s">
        <v>1</v>
      </c>
      <c r="I25" s="7">
        <v>2.1</v>
      </c>
      <c r="J25" s="37">
        <f>I25*D23</f>
        <v>765.93300000000011</v>
      </c>
      <c r="K25" s="38"/>
      <c r="L25" s="24">
        <f t="shared" si="0"/>
        <v>0</v>
      </c>
    </row>
    <row r="26" spans="1:12" s="14" customFormat="1" ht="14.5" x14ac:dyDescent="0.35">
      <c r="A26" s="69"/>
      <c r="B26" s="70"/>
      <c r="C26" s="66"/>
      <c r="D26" s="67"/>
      <c r="E26" s="47"/>
      <c r="F26" s="48"/>
      <c r="G26" s="42" t="s">
        <v>49</v>
      </c>
      <c r="H26" s="43" t="s">
        <v>37</v>
      </c>
      <c r="I26" s="7">
        <f>2.1/100</f>
        <v>2.1000000000000001E-2</v>
      </c>
      <c r="J26" s="37">
        <f>I26*D23</f>
        <v>7.6593300000000006</v>
      </c>
      <c r="K26" s="38"/>
      <c r="L26" s="24">
        <f t="shared" si="0"/>
        <v>0</v>
      </c>
    </row>
    <row r="27" spans="1:12" s="14" customFormat="1" ht="14.5" x14ac:dyDescent="0.35">
      <c r="A27" s="69"/>
      <c r="B27" s="70"/>
      <c r="C27" s="66"/>
      <c r="D27" s="67"/>
      <c r="E27" s="47"/>
      <c r="F27" s="48"/>
      <c r="G27" s="42" t="s">
        <v>50</v>
      </c>
      <c r="H27" s="43" t="s">
        <v>37</v>
      </c>
      <c r="I27" s="7">
        <f>2.1/100</f>
        <v>2.1000000000000001E-2</v>
      </c>
      <c r="J27" s="37">
        <f>I27*D23</f>
        <v>7.6593300000000006</v>
      </c>
      <c r="K27" s="38"/>
      <c r="L27" s="24">
        <f t="shared" si="0"/>
        <v>0</v>
      </c>
    </row>
    <row r="28" spans="1:12" s="14" customFormat="1" ht="14.5" x14ac:dyDescent="0.35">
      <c r="A28" s="69"/>
      <c r="B28" s="70"/>
      <c r="C28" s="66"/>
      <c r="D28" s="67"/>
      <c r="E28" s="47"/>
      <c r="F28" s="48"/>
      <c r="G28" s="42" t="s">
        <v>60</v>
      </c>
      <c r="H28" s="43" t="s">
        <v>23</v>
      </c>
      <c r="I28" s="7">
        <v>4</v>
      </c>
      <c r="J28" s="37">
        <f>I28*D23</f>
        <v>1458.92</v>
      </c>
      <c r="K28" s="38"/>
      <c r="L28" s="24">
        <f t="shared" si="0"/>
        <v>0</v>
      </c>
    </row>
    <row r="29" spans="1:12" s="14" customFormat="1" ht="14.5" x14ac:dyDescent="0.35">
      <c r="A29" s="69"/>
      <c r="B29" s="70"/>
      <c r="C29" s="66"/>
      <c r="D29" s="67"/>
      <c r="E29" s="47"/>
      <c r="F29" s="48"/>
      <c r="G29" s="42" t="s">
        <v>61</v>
      </c>
      <c r="H29" s="43" t="s">
        <v>23</v>
      </c>
      <c r="I29" s="7">
        <v>1</v>
      </c>
      <c r="J29" s="37">
        <f>I29*D23</f>
        <v>364.73</v>
      </c>
      <c r="K29" s="38"/>
      <c r="L29" s="24">
        <f t="shared" si="0"/>
        <v>0</v>
      </c>
    </row>
    <row r="30" spans="1:12" s="14" customFormat="1" ht="14.5" x14ac:dyDescent="0.35">
      <c r="A30" s="69"/>
      <c r="B30" s="65"/>
      <c r="C30" s="66"/>
      <c r="D30" s="67"/>
      <c r="E30" s="47"/>
      <c r="F30" s="48"/>
      <c r="G30" s="44" t="s">
        <v>53</v>
      </c>
      <c r="H30" s="43" t="s">
        <v>37</v>
      </c>
      <c r="I30" s="7">
        <f>35/100</f>
        <v>0.35</v>
      </c>
      <c r="J30" s="37">
        <f>I30*D23</f>
        <v>127.6555</v>
      </c>
      <c r="K30" s="38"/>
      <c r="L30" s="24">
        <f t="shared" si="0"/>
        <v>0</v>
      </c>
    </row>
    <row r="31" spans="1:12" s="14" customFormat="1" ht="14.5" x14ac:dyDescent="0.35">
      <c r="A31" s="69"/>
      <c r="B31" s="70"/>
      <c r="C31" s="66"/>
      <c r="D31" s="67"/>
      <c r="E31" s="47"/>
      <c r="F31" s="48"/>
      <c r="G31" s="44" t="s">
        <v>54</v>
      </c>
      <c r="H31" s="43" t="s">
        <v>37</v>
      </c>
      <c r="I31" s="7">
        <f>35/100</f>
        <v>0.35</v>
      </c>
      <c r="J31" s="37">
        <f>I31*D23</f>
        <v>127.6555</v>
      </c>
      <c r="K31" s="38"/>
      <c r="L31" s="24">
        <f t="shared" si="0"/>
        <v>0</v>
      </c>
    </row>
    <row r="32" spans="1:12" s="14" customFormat="1" ht="14.5" x14ac:dyDescent="0.35">
      <c r="A32" s="69"/>
      <c r="B32" s="70"/>
      <c r="C32" s="66"/>
      <c r="D32" s="67"/>
      <c r="E32" s="47"/>
      <c r="F32" s="48"/>
      <c r="G32" s="44" t="s">
        <v>55</v>
      </c>
      <c r="H32" s="43" t="s">
        <v>37</v>
      </c>
      <c r="I32" s="7">
        <f>15/100</f>
        <v>0.15</v>
      </c>
      <c r="J32" s="37">
        <f>I32*D23</f>
        <v>54.709499999999998</v>
      </c>
      <c r="K32" s="38"/>
      <c r="L32" s="24">
        <f t="shared" si="0"/>
        <v>0</v>
      </c>
    </row>
    <row r="33" spans="1:12" s="14" customFormat="1" ht="32.5" customHeight="1" x14ac:dyDescent="0.35">
      <c r="A33" s="69" t="s">
        <v>64</v>
      </c>
      <c r="B33" s="70" t="s">
        <v>62</v>
      </c>
      <c r="C33" s="66" t="s">
        <v>1</v>
      </c>
      <c r="D33" s="67">
        <v>9.93</v>
      </c>
      <c r="E33" s="47">
        <v>605</v>
      </c>
      <c r="F33" s="48">
        <f>E33*D33</f>
        <v>6007.65</v>
      </c>
      <c r="G33" s="74"/>
      <c r="H33" s="32"/>
      <c r="I33" s="7"/>
      <c r="J33" s="37"/>
      <c r="K33" s="38"/>
      <c r="L33" s="24"/>
    </row>
    <row r="34" spans="1:12" s="14" customFormat="1" ht="14.5" x14ac:dyDescent="0.35">
      <c r="A34" s="69"/>
      <c r="B34" s="75"/>
      <c r="C34" s="66"/>
      <c r="D34" s="67"/>
      <c r="E34" s="47"/>
      <c r="F34" s="48"/>
      <c r="G34" s="42" t="s">
        <v>47</v>
      </c>
      <c r="H34" s="43" t="s">
        <v>1</v>
      </c>
      <c r="I34" s="7">
        <v>2.1</v>
      </c>
      <c r="J34" s="37">
        <f>I34*D33</f>
        <v>20.853000000000002</v>
      </c>
      <c r="K34" s="38"/>
      <c r="L34" s="24">
        <f t="shared" si="0"/>
        <v>0</v>
      </c>
    </row>
    <row r="35" spans="1:12" s="14" customFormat="1" ht="14.5" x14ac:dyDescent="0.35">
      <c r="A35" s="69"/>
      <c r="B35" s="75"/>
      <c r="C35" s="66"/>
      <c r="D35" s="67"/>
      <c r="E35" s="47"/>
      <c r="F35" s="48"/>
      <c r="G35" s="42" t="s">
        <v>48</v>
      </c>
      <c r="H35" s="43" t="s">
        <v>1</v>
      </c>
      <c r="I35" s="7">
        <v>2.1</v>
      </c>
      <c r="J35" s="37">
        <f>I35*D33</f>
        <v>20.853000000000002</v>
      </c>
      <c r="K35" s="38"/>
      <c r="L35" s="24">
        <f t="shared" si="0"/>
        <v>0</v>
      </c>
    </row>
    <row r="36" spans="1:12" s="14" customFormat="1" ht="14.5" x14ac:dyDescent="0.35">
      <c r="A36" s="69"/>
      <c r="B36" s="75"/>
      <c r="C36" s="66"/>
      <c r="D36" s="67"/>
      <c r="E36" s="47"/>
      <c r="F36" s="48"/>
      <c r="G36" s="42" t="s">
        <v>49</v>
      </c>
      <c r="H36" s="43" t="s">
        <v>37</v>
      </c>
      <c r="I36" s="7">
        <f>2.1/100</f>
        <v>2.1000000000000001E-2</v>
      </c>
      <c r="J36" s="37">
        <f>I36*D33</f>
        <v>0.20852999999999999</v>
      </c>
      <c r="K36" s="38"/>
      <c r="L36" s="24">
        <f t="shared" si="0"/>
        <v>0</v>
      </c>
    </row>
    <row r="37" spans="1:12" ht="14.5" x14ac:dyDescent="0.35">
      <c r="A37" s="25"/>
      <c r="B37" s="76"/>
      <c r="C37" s="19"/>
      <c r="D37" s="20"/>
      <c r="E37" s="47"/>
      <c r="F37" s="21"/>
      <c r="G37" s="42" t="s">
        <v>50</v>
      </c>
      <c r="H37" s="43" t="s">
        <v>37</v>
      </c>
      <c r="I37" s="7">
        <f>2.1/100</f>
        <v>2.1000000000000001E-2</v>
      </c>
      <c r="J37" s="37">
        <f>I37*D33</f>
        <v>0.20852999999999999</v>
      </c>
      <c r="K37" s="38"/>
      <c r="L37" s="24">
        <f t="shared" si="0"/>
        <v>0</v>
      </c>
    </row>
    <row r="38" spans="1:12" ht="14.5" x14ac:dyDescent="0.35">
      <c r="A38" s="25"/>
      <c r="B38" s="76"/>
      <c r="C38" s="19"/>
      <c r="D38" s="20"/>
      <c r="E38" s="47"/>
      <c r="F38" s="21"/>
      <c r="G38" s="42" t="s">
        <v>60</v>
      </c>
      <c r="H38" s="43" t="s">
        <v>23</v>
      </c>
      <c r="I38" s="7">
        <v>4</v>
      </c>
      <c r="J38" s="37">
        <f>I38*D33</f>
        <v>39.72</v>
      </c>
      <c r="K38" s="38"/>
      <c r="L38" s="24">
        <f t="shared" si="0"/>
        <v>0</v>
      </c>
    </row>
    <row r="39" spans="1:12" ht="14.5" x14ac:dyDescent="0.35">
      <c r="A39" s="25"/>
      <c r="B39" s="76"/>
      <c r="C39" s="19"/>
      <c r="D39" s="20"/>
      <c r="E39" s="47"/>
      <c r="F39" s="21"/>
      <c r="G39" s="42" t="s">
        <v>61</v>
      </c>
      <c r="H39" s="43" t="s">
        <v>23</v>
      </c>
      <c r="I39" s="7">
        <v>1</v>
      </c>
      <c r="J39" s="37">
        <f>I39*D33</f>
        <v>9.93</v>
      </c>
      <c r="K39" s="38"/>
      <c r="L39" s="24">
        <f t="shared" si="0"/>
        <v>0</v>
      </c>
    </row>
    <row r="40" spans="1:12" ht="14.5" x14ac:dyDescent="0.35">
      <c r="A40" s="25"/>
      <c r="B40" s="76"/>
      <c r="C40" s="19"/>
      <c r="D40" s="20"/>
      <c r="E40" s="47"/>
      <c r="F40" s="21"/>
      <c r="G40" s="44" t="s">
        <v>53</v>
      </c>
      <c r="H40" s="43" t="s">
        <v>37</v>
      </c>
      <c r="I40" s="7">
        <f>35/100</f>
        <v>0.35</v>
      </c>
      <c r="J40" s="37">
        <f>I40*D33</f>
        <v>3.4754999999999998</v>
      </c>
      <c r="K40" s="38"/>
      <c r="L40" s="24">
        <f t="shared" si="0"/>
        <v>0</v>
      </c>
    </row>
    <row r="41" spans="1:12" ht="14.5" x14ac:dyDescent="0.35">
      <c r="A41" s="77"/>
      <c r="B41" s="75"/>
      <c r="C41" s="19"/>
      <c r="D41" s="20"/>
      <c r="E41" s="47"/>
      <c r="F41" s="21"/>
      <c r="G41" s="44" t="s">
        <v>54</v>
      </c>
      <c r="H41" s="43" t="s">
        <v>37</v>
      </c>
      <c r="I41" s="7">
        <f>35/100</f>
        <v>0.35</v>
      </c>
      <c r="J41" s="37">
        <f>I41*D33</f>
        <v>3.4754999999999998</v>
      </c>
      <c r="K41" s="38"/>
      <c r="L41" s="24">
        <f t="shared" si="0"/>
        <v>0</v>
      </c>
    </row>
    <row r="42" spans="1:12" ht="14.5" x14ac:dyDescent="0.35">
      <c r="A42" s="25"/>
      <c r="B42" s="27"/>
      <c r="C42" s="19"/>
      <c r="D42" s="20"/>
      <c r="E42" s="47"/>
      <c r="F42" s="21"/>
      <c r="G42" s="44" t="s">
        <v>55</v>
      </c>
      <c r="H42" s="43" t="s">
        <v>37</v>
      </c>
      <c r="I42" s="7">
        <f>15/100</f>
        <v>0.15</v>
      </c>
      <c r="J42" s="37">
        <f>I42*D33</f>
        <v>1.4894999999999998</v>
      </c>
      <c r="K42" s="38"/>
      <c r="L42" s="24">
        <f t="shared" si="0"/>
        <v>0</v>
      </c>
    </row>
    <row r="43" spans="1:12" ht="18" customHeight="1" x14ac:dyDescent="0.35">
      <c r="A43" s="25" t="s">
        <v>65</v>
      </c>
      <c r="B43" s="27" t="s">
        <v>56</v>
      </c>
      <c r="C43" s="19" t="s">
        <v>19</v>
      </c>
      <c r="D43" s="20">
        <v>205.3</v>
      </c>
      <c r="E43" s="47">
        <v>33</v>
      </c>
      <c r="F43" s="48">
        <f>E43*D43</f>
        <v>6774.9000000000005</v>
      </c>
      <c r="G43" s="36"/>
      <c r="H43" s="33"/>
      <c r="I43" s="7"/>
      <c r="J43" s="22"/>
      <c r="K43" s="38"/>
      <c r="L43" s="24"/>
    </row>
    <row r="44" spans="1:12" ht="18" customHeight="1" x14ac:dyDescent="0.35">
      <c r="A44" s="25"/>
      <c r="B44" s="27"/>
      <c r="C44" s="19"/>
      <c r="D44" s="20"/>
      <c r="E44" s="47"/>
      <c r="F44" s="21"/>
      <c r="G44" s="28" t="s">
        <v>130</v>
      </c>
      <c r="H44" s="33" t="s">
        <v>23</v>
      </c>
      <c r="I44" s="7">
        <v>1.1000000000000001</v>
      </c>
      <c r="J44" s="37">
        <f>I44*D43</f>
        <v>225.83000000000004</v>
      </c>
      <c r="K44" s="38"/>
      <c r="L44" s="24">
        <f t="shared" si="0"/>
        <v>0</v>
      </c>
    </row>
    <row r="45" spans="1:12" ht="14.5" x14ac:dyDescent="0.35">
      <c r="A45" s="25" t="s">
        <v>66</v>
      </c>
      <c r="B45" s="27" t="s">
        <v>57</v>
      </c>
      <c r="C45" s="19" t="s">
        <v>1</v>
      </c>
      <c r="D45" s="20">
        <v>374.67</v>
      </c>
      <c r="E45" s="47">
        <v>132</v>
      </c>
      <c r="F45" s="48">
        <f>E45*D45</f>
        <v>49456.44</v>
      </c>
      <c r="G45" s="73"/>
      <c r="H45" s="26"/>
      <c r="I45" s="7"/>
      <c r="J45" s="22"/>
      <c r="K45" s="38"/>
      <c r="L45" s="24"/>
    </row>
    <row r="46" spans="1:12" ht="29" customHeight="1" x14ac:dyDescent="0.35">
      <c r="A46" s="77"/>
      <c r="B46" s="75"/>
      <c r="C46" s="19"/>
      <c r="D46" s="20"/>
      <c r="E46" s="47"/>
      <c r="F46" s="21"/>
      <c r="G46" s="36" t="s">
        <v>67</v>
      </c>
      <c r="H46" s="33" t="s">
        <v>1</v>
      </c>
      <c r="I46" s="7">
        <v>1.05</v>
      </c>
      <c r="J46" s="37">
        <f>I46*D45</f>
        <v>393.40350000000001</v>
      </c>
      <c r="K46" s="38"/>
      <c r="L46" s="24">
        <f t="shared" si="0"/>
        <v>0</v>
      </c>
    </row>
    <row r="47" spans="1:12" ht="18" customHeight="1" x14ac:dyDescent="0.35">
      <c r="A47" s="25" t="s">
        <v>68</v>
      </c>
      <c r="B47" s="27" t="s">
        <v>69</v>
      </c>
      <c r="C47" s="19" t="s">
        <v>1</v>
      </c>
      <c r="D47" s="20">
        <v>493.1</v>
      </c>
      <c r="E47" s="47">
        <v>605</v>
      </c>
      <c r="F47" s="48">
        <f>E47*D47</f>
        <v>298325.5</v>
      </c>
      <c r="G47" s="36"/>
      <c r="H47" s="33"/>
      <c r="I47" s="7"/>
      <c r="J47" s="22"/>
      <c r="K47" s="38"/>
      <c r="L47" s="24"/>
    </row>
    <row r="48" spans="1:12" ht="18" customHeight="1" x14ac:dyDescent="0.35">
      <c r="A48" s="25"/>
      <c r="B48" s="27"/>
      <c r="C48" s="19"/>
      <c r="D48" s="20"/>
      <c r="E48" s="47"/>
      <c r="F48" s="21"/>
      <c r="G48" s="42" t="s">
        <v>47</v>
      </c>
      <c r="H48" s="43" t="s">
        <v>1</v>
      </c>
      <c r="I48" s="7">
        <v>2.1</v>
      </c>
      <c r="J48" s="37">
        <f>I48*D47</f>
        <v>1035.51</v>
      </c>
      <c r="K48" s="38"/>
      <c r="L48" s="24">
        <f t="shared" si="0"/>
        <v>0</v>
      </c>
    </row>
    <row r="49" spans="1:12" ht="14.5" x14ac:dyDescent="0.35">
      <c r="A49" s="25"/>
      <c r="B49" s="27"/>
      <c r="C49" s="19"/>
      <c r="D49" s="20"/>
      <c r="E49" s="47"/>
      <c r="F49" s="21"/>
      <c r="G49" s="42" t="s">
        <v>48</v>
      </c>
      <c r="H49" s="43" t="s">
        <v>1</v>
      </c>
      <c r="I49" s="7">
        <v>2.1</v>
      </c>
      <c r="J49" s="37">
        <f>I49*D47</f>
        <v>1035.51</v>
      </c>
      <c r="K49" s="38"/>
      <c r="L49" s="24">
        <f t="shared" si="0"/>
        <v>0</v>
      </c>
    </row>
    <row r="50" spans="1:12" ht="14.5" x14ac:dyDescent="0.35">
      <c r="A50" s="25"/>
      <c r="B50" s="27"/>
      <c r="C50" s="19"/>
      <c r="D50" s="20"/>
      <c r="E50" s="47"/>
      <c r="F50" s="21"/>
      <c r="G50" s="42" t="s">
        <v>49</v>
      </c>
      <c r="H50" s="43" t="s">
        <v>37</v>
      </c>
      <c r="I50" s="7">
        <f>2.1/100</f>
        <v>2.1000000000000001E-2</v>
      </c>
      <c r="J50" s="37">
        <f>I50*D47</f>
        <v>10.355100000000002</v>
      </c>
      <c r="K50" s="38"/>
      <c r="L50" s="24">
        <f t="shared" si="0"/>
        <v>0</v>
      </c>
    </row>
    <row r="51" spans="1:12" ht="14.5" x14ac:dyDescent="0.35">
      <c r="A51" s="77"/>
      <c r="B51" s="75"/>
      <c r="C51" s="19"/>
      <c r="D51" s="20"/>
      <c r="E51" s="47"/>
      <c r="F51" s="21"/>
      <c r="G51" s="42" t="s">
        <v>50</v>
      </c>
      <c r="H51" s="43" t="s">
        <v>37</v>
      </c>
      <c r="I51" s="7">
        <f>2.1/100</f>
        <v>2.1000000000000001E-2</v>
      </c>
      <c r="J51" s="37">
        <f>I51*D47</f>
        <v>10.355100000000002</v>
      </c>
      <c r="K51" s="38"/>
      <c r="L51" s="24">
        <f t="shared" si="0"/>
        <v>0</v>
      </c>
    </row>
    <row r="52" spans="1:12" ht="14.5" x14ac:dyDescent="0.35">
      <c r="A52" s="25"/>
      <c r="B52" s="27"/>
      <c r="C52" s="19"/>
      <c r="D52" s="20"/>
      <c r="E52" s="47"/>
      <c r="F52" s="21"/>
      <c r="G52" s="42" t="s">
        <v>70</v>
      </c>
      <c r="H52" s="43" t="s">
        <v>23</v>
      </c>
      <c r="I52" s="7">
        <v>4</v>
      </c>
      <c r="J52" s="37">
        <f>I52*D47</f>
        <v>1972.4</v>
      </c>
      <c r="K52" s="38"/>
      <c r="L52" s="24">
        <f t="shared" si="0"/>
        <v>0</v>
      </c>
    </row>
    <row r="53" spans="1:12" ht="14.5" x14ac:dyDescent="0.35">
      <c r="A53" s="25"/>
      <c r="B53" s="27"/>
      <c r="C53" s="19"/>
      <c r="D53" s="20"/>
      <c r="E53" s="47"/>
      <c r="F53" s="21"/>
      <c r="G53" s="42" t="s">
        <v>71</v>
      </c>
      <c r="H53" s="43" t="s">
        <v>23</v>
      </c>
      <c r="I53" s="7">
        <v>1</v>
      </c>
      <c r="J53" s="37">
        <f>I53*D47</f>
        <v>493.1</v>
      </c>
      <c r="K53" s="38"/>
      <c r="L53" s="24">
        <f t="shared" si="0"/>
        <v>0</v>
      </c>
    </row>
    <row r="54" spans="1:12" ht="14.5" x14ac:dyDescent="0.35">
      <c r="A54" s="25"/>
      <c r="B54" s="27"/>
      <c r="C54" s="19"/>
      <c r="D54" s="20"/>
      <c r="E54" s="47"/>
      <c r="F54" s="21"/>
      <c r="G54" s="44" t="s">
        <v>53</v>
      </c>
      <c r="H54" s="43" t="s">
        <v>37</v>
      </c>
      <c r="I54" s="7">
        <f>35/100</f>
        <v>0.35</v>
      </c>
      <c r="J54" s="37">
        <f>I54*D47</f>
        <v>172.58500000000001</v>
      </c>
      <c r="K54" s="38"/>
      <c r="L54" s="24">
        <f t="shared" si="0"/>
        <v>0</v>
      </c>
    </row>
    <row r="55" spans="1:12" ht="14.5" x14ac:dyDescent="0.35">
      <c r="A55" s="77"/>
      <c r="B55" s="75"/>
      <c r="C55" s="19"/>
      <c r="D55" s="20"/>
      <c r="E55" s="47"/>
      <c r="F55" s="21"/>
      <c r="G55" s="44" t="s">
        <v>54</v>
      </c>
      <c r="H55" s="43" t="s">
        <v>37</v>
      </c>
      <c r="I55" s="7">
        <f>35/100</f>
        <v>0.35</v>
      </c>
      <c r="J55" s="37">
        <f>I55*D47</f>
        <v>172.58500000000001</v>
      </c>
      <c r="K55" s="38"/>
      <c r="L55" s="24">
        <f t="shared" si="0"/>
        <v>0</v>
      </c>
    </row>
    <row r="56" spans="1:12" ht="14.5" x14ac:dyDescent="0.35">
      <c r="A56" s="25"/>
      <c r="B56" s="27"/>
      <c r="C56" s="19"/>
      <c r="D56" s="20"/>
      <c r="E56" s="47"/>
      <c r="F56" s="21"/>
      <c r="G56" s="44" t="s">
        <v>55</v>
      </c>
      <c r="H56" s="43" t="s">
        <v>37</v>
      </c>
      <c r="I56" s="7">
        <f>15/100</f>
        <v>0.15</v>
      </c>
      <c r="J56" s="37">
        <f>I56*D47</f>
        <v>73.965000000000003</v>
      </c>
      <c r="K56" s="38"/>
      <c r="L56" s="24">
        <f t="shared" si="0"/>
        <v>0</v>
      </c>
    </row>
    <row r="57" spans="1:12" ht="14.5" x14ac:dyDescent="0.35">
      <c r="A57" s="25" t="s">
        <v>72</v>
      </c>
      <c r="B57" s="27" t="s">
        <v>56</v>
      </c>
      <c r="C57" s="19" t="s">
        <v>23</v>
      </c>
      <c r="D57" s="20">
        <v>270.19</v>
      </c>
      <c r="E57" s="47">
        <v>33</v>
      </c>
      <c r="F57" s="48">
        <f>E57*D57</f>
        <v>8916.27</v>
      </c>
      <c r="G57" s="78"/>
      <c r="H57" s="79"/>
      <c r="I57" s="7"/>
      <c r="J57" s="22"/>
      <c r="K57" s="38"/>
      <c r="L57" s="24"/>
    </row>
    <row r="58" spans="1:12" ht="14.5" x14ac:dyDescent="0.35">
      <c r="A58" s="25"/>
      <c r="B58" s="27"/>
      <c r="C58" s="19"/>
      <c r="D58" s="20"/>
      <c r="E58" s="47"/>
      <c r="F58" s="21"/>
      <c r="G58" s="80" t="s">
        <v>131</v>
      </c>
      <c r="H58" s="79" t="s">
        <v>23</v>
      </c>
      <c r="I58" s="7">
        <v>1.1000000000000001</v>
      </c>
      <c r="J58" s="37">
        <f>I58*D57</f>
        <v>297.209</v>
      </c>
      <c r="K58" s="38"/>
      <c r="L58" s="24">
        <f t="shared" si="0"/>
        <v>0</v>
      </c>
    </row>
    <row r="59" spans="1:12" ht="30.75" customHeight="1" x14ac:dyDescent="0.35">
      <c r="A59" s="25" t="s">
        <v>73</v>
      </c>
      <c r="B59" s="76" t="s">
        <v>57</v>
      </c>
      <c r="C59" s="19" t="s">
        <v>1</v>
      </c>
      <c r="D59" s="20">
        <v>493.1</v>
      </c>
      <c r="E59" s="47">
        <v>132</v>
      </c>
      <c r="F59" s="48">
        <f>E59*D59</f>
        <v>65089.200000000004</v>
      </c>
      <c r="G59" s="68"/>
      <c r="H59" s="19"/>
      <c r="I59" s="7"/>
      <c r="J59" s="22"/>
      <c r="K59" s="38"/>
      <c r="L59" s="24"/>
    </row>
    <row r="60" spans="1:12" ht="30" customHeight="1" x14ac:dyDescent="0.35">
      <c r="A60" s="25"/>
      <c r="B60" s="27"/>
      <c r="C60" s="19"/>
      <c r="D60" s="20"/>
      <c r="E60" s="47"/>
      <c r="F60" s="21"/>
      <c r="G60" s="81" t="s">
        <v>67</v>
      </c>
      <c r="H60" s="82" t="s">
        <v>1</v>
      </c>
      <c r="I60" s="7">
        <v>1.05</v>
      </c>
      <c r="J60" s="37">
        <f>I60*D59</f>
        <v>517.755</v>
      </c>
      <c r="K60" s="38"/>
      <c r="L60" s="24">
        <f t="shared" si="0"/>
        <v>0</v>
      </c>
    </row>
    <row r="61" spans="1:12" ht="18" customHeight="1" x14ac:dyDescent="0.35">
      <c r="A61" s="25" t="s">
        <v>76</v>
      </c>
      <c r="B61" s="76" t="s">
        <v>74</v>
      </c>
      <c r="C61" s="19" t="s">
        <v>1</v>
      </c>
      <c r="D61" s="20">
        <v>37.65</v>
      </c>
      <c r="E61" s="47">
        <v>308</v>
      </c>
      <c r="F61" s="48">
        <f>E61*D61</f>
        <v>11596.199999999999</v>
      </c>
      <c r="G61" s="83"/>
      <c r="H61" s="82"/>
      <c r="I61" s="7"/>
      <c r="J61" s="22"/>
      <c r="K61" s="38"/>
      <c r="L61" s="24"/>
    </row>
    <row r="62" spans="1:12" ht="14.5" x14ac:dyDescent="0.35">
      <c r="A62" s="25"/>
      <c r="B62" s="76"/>
      <c r="C62" s="19"/>
      <c r="D62" s="20"/>
      <c r="E62" s="47"/>
      <c r="F62" s="21"/>
      <c r="G62" s="42" t="s">
        <v>47</v>
      </c>
      <c r="H62" s="43" t="s">
        <v>1</v>
      </c>
      <c r="I62" s="7">
        <v>2.1</v>
      </c>
      <c r="J62" s="37">
        <f>I62*D61</f>
        <v>79.064999999999998</v>
      </c>
      <c r="K62" s="38"/>
      <c r="L62" s="24">
        <f t="shared" si="0"/>
        <v>0</v>
      </c>
    </row>
    <row r="63" spans="1:12" ht="14.5" x14ac:dyDescent="0.35">
      <c r="A63" s="25"/>
      <c r="B63" s="27"/>
      <c r="C63" s="19"/>
      <c r="D63" s="20"/>
      <c r="E63" s="47"/>
      <c r="F63" s="21"/>
      <c r="G63" s="42" t="s">
        <v>48</v>
      </c>
      <c r="H63" s="43" t="s">
        <v>1</v>
      </c>
      <c r="I63" s="7">
        <v>2.1</v>
      </c>
      <c r="J63" s="37">
        <f>I63*D61</f>
        <v>79.064999999999998</v>
      </c>
      <c r="K63" s="38"/>
      <c r="L63" s="24">
        <f t="shared" si="0"/>
        <v>0</v>
      </c>
    </row>
    <row r="64" spans="1:12" ht="14.5" x14ac:dyDescent="0.35">
      <c r="A64" s="25"/>
      <c r="B64" s="27"/>
      <c r="C64" s="19"/>
      <c r="D64" s="20"/>
      <c r="E64" s="47"/>
      <c r="F64" s="21"/>
      <c r="G64" s="42" t="s">
        <v>49</v>
      </c>
      <c r="H64" s="43" t="s">
        <v>37</v>
      </c>
      <c r="I64" s="7">
        <f>2.1/100</f>
        <v>2.1000000000000001E-2</v>
      </c>
      <c r="J64" s="37">
        <f>I64*D61</f>
        <v>0.79064999999999996</v>
      </c>
      <c r="K64" s="38"/>
      <c r="L64" s="24">
        <f t="shared" si="0"/>
        <v>0</v>
      </c>
    </row>
    <row r="65" spans="1:12" ht="14.5" x14ac:dyDescent="0.35">
      <c r="A65" s="25"/>
      <c r="B65" s="76"/>
      <c r="C65" s="19"/>
      <c r="D65" s="20"/>
      <c r="E65" s="47"/>
      <c r="F65" s="21"/>
      <c r="G65" s="44" t="s">
        <v>75</v>
      </c>
      <c r="H65" s="43" t="s">
        <v>27</v>
      </c>
      <c r="I65" s="7">
        <v>2.1</v>
      </c>
      <c r="J65" s="37">
        <f>I65*D61</f>
        <v>79.064999999999998</v>
      </c>
      <c r="K65" s="38"/>
      <c r="L65" s="24">
        <f t="shared" si="0"/>
        <v>0</v>
      </c>
    </row>
    <row r="66" spans="1:12" ht="14.5" x14ac:dyDescent="0.35">
      <c r="A66" s="25"/>
      <c r="B66" s="27"/>
      <c r="C66" s="19"/>
      <c r="D66" s="20"/>
      <c r="E66" s="47"/>
      <c r="F66" s="21"/>
      <c r="G66" s="42" t="s">
        <v>70</v>
      </c>
      <c r="H66" s="79" t="s">
        <v>23</v>
      </c>
      <c r="I66" s="7">
        <v>4</v>
      </c>
      <c r="J66" s="37">
        <f>I66*D61</f>
        <v>150.6</v>
      </c>
      <c r="K66" s="38"/>
      <c r="L66" s="24">
        <f t="shared" si="0"/>
        <v>0</v>
      </c>
    </row>
    <row r="67" spans="1:12" ht="14.5" x14ac:dyDescent="0.35">
      <c r="A67" s="25"/>
      <c r="B67" s="27"/>
      <c r="C67" s="19"/>
      <c r="D67" s="20"/>
      <c r="E67" s="47"/>
      <c r="F67" s="21"/>
      <c r="G67" s="42" t="s">
        <v>71</v>
      </c>
      <c r="H67" s="79" t="s">
        <v>23</v>
      </c>
      <c r="I67" s="7">
        <v>1</v>
      </c>
      <c r="J67" s="37">
        <f>I67*D61</f>
        <v>37.65</v>
      </c>
      <c r="K67" s="38"/>
      <c r="L67" s="24">
        <f t="shared" si="0"/>
        <v>0</v>
      </c>
    </row>
    <row r="68" spans="1:12" ht="14.5" x14ac:dyDescent="0.35">
      <c r="A68" s="25"/>
      <c r="B68" s="27"/>
      <c r="C68" s="19"/>
      <c r="D68" s="20"/>
      <c r="E68" s="47"/>
      <c r="F68" s="21"/>
      <c r="G68" s="44" t="s">
        <v>53</v>
      </c>
      <c r="H68" s="43" t="s">
        <v>37</v>
      </c>
      <c r="I68" s="7">
        <f>35/100</f>
        <v>0.35</v>
      </c>
      <c r="J68" s="37">
        <f>I68*D61</f>
        <v>13.177499999999998</v>
      </c>
      <c r="K68" s="38"/>
      <c r="L68" s="24">
        <f t="shared" si="0"/>
        <v>0</v>
      </c>
    </row>
    <row r="69" spans="1:12" ht="14.5" x14ac:dyDescent="0.35">
      <c r="A69" s="25"/>
      <c r="B69" s="27"/>
      <c r="C69" s="19"/>
      <c r="D69" s="20"/>
      <c r="E69" s="47"/>
      <c r="F69" s="21"/>
      <c r="G69" s="44" t="s">
        <v>54</v>
      </c>
      <c r="H69" s="43" t="s">
        <v>37</v>
      </c>
      <c r="I69" s="7">
        <f>35/100</f>
        <v>0.35</v>
      </c>
      <c r="J69" s="37">
        <f>I69*D61</f>
        <v>13.177499999999998</v>
      </c>
      <c r="K69" s="38"/>
      <c r="L69" s="24">
        <f t="shared" si="0"/>
        <v>0</v>
      </c>
    </row>
    <row r="70" spans="1:12" ht="14.5" x14ac:dyDescent="0.35">
      <c r="A70" s="25"/>
      <c r="B70" s="76"/>
      <c r="C70" s="19"/>
      <c r="D70" s="20"/>
      <c r="E70" s="47"/>
      <c r="F70" s="21"/>
      <c r="G70" s="44" t="s">
        <v>55</v>
      </c>
      <c r="H70" s="43" t="s">
        <v>37</v>
      </c>
      <c r="I70" s="7">
        <f>15/100</f>
        <v>0.15</v>
      </c>
      <c r="J70" s="37">
        <f>I70*D61</f>
        <v>5.6475</v>
      </c>
      <c r="K70" s="38"/>
      <c r="L70" s="24">
        <f t="shared" si="0"/>
        <v>0</v>
      </c>
    </row>
    <row r="71" spans="1:12" ht="14.5" x14ac:dyDescent="0.35">
      <c r="A71" s="25" t="s">
        <v>77</v>
      </c>
      <c r="B71" s="27" t="s">
        <v>56</v>
      </c>
      <c r="C71" s="19" t="s">
        <v>23</v>
      </c>
      <c r="D71" s="20">
        <v>270.19</v>
      </c>
      <c r="E71" s="47">
        <v>33</v>
      </c>
      <c r="F71" s="48">
        <f>E71*D71</f>
        <v>8916.27</v>
      </c>
      <c r="G71" s="73"/>
      <c r="H71" s="82"/>
      <c r="I71" s="7"/>
      <c r="J71" s="22"/>
      <c r="K71" s="38"/>
      <c r="L71" s="24"/>
    </row>
    <row r="72" spans="1:12" ht="14.5" x14ac:dyDescent="0.35">
      <c r="A72" s="25"/>
      <c r="B72" s="27"/>
      <c r="C72" s="19"/>
      <c r="D72" s="20"/>
      <c r="E72" s="47"/>
      <c r="F72" s="21"/>
      <c r="G72" s="73" t="s">
        <v>131</v>
      </c>
      <c r="H72" s="26" t="s">
        <v>23</v>
      </c>
      <c r="I72" s="7">
        <v>1.1000000000000001</v>
      </c>
      <c r="J72" s="37">
        <f>I72*D71</f>
        <v>297.209</v>
      </c>
      <c r="K72" s="38"/>
      <c r="L72" s="24">
        <f t="shared" si="0"/>
        <v>0</v>
      </c>
    </row>
    <row r="73" spans="1:12" ht="14.5" x14ac:dyDescent="0.35">
      <c r="A73" s="25" t="s">
        <v>78</v>
      </c>
      <c r="B73" s="27" t="s">
        <v>79</v>
      </c>
      <c r="C73" s="19" t="s">
        <v>27</v>
      </c>
      <c r="D73" s="20">
        <v>10</v>
      </c>
      <c r="E73" s="47">
        <v>605</v>
      </c>
      <c r="F73" s="48">
        <f>E73*D73</f>
        <v>6050</v>
      </c>
      <c r="G73" s="73"/>
      <c r="H73" s="26"/>
      <c r="I73" s="7"/>
      <c r="J73" s="22"/>
      <c r="K73" s="38"/>
      <c r="L73" s="24"/>
    </row>
    <row r="74" spans="1:12" ht="14.5" x14ac:dyDescent="0.35">
      <c r="A74" s="25"/>
      <c r="B74" s="27"/>
      <c r="C74" s="19"/>
      <c r="D74" s="20"/>
      <c r="E74" s="47"/>
      <c r="F74" s="21"/>
      <c r="G74" s="42" t="s">
        <v>47</v>
      </c>
      <c r="H74" s="43" t="s">
        <v>1</v>
      </c>
      <c r="I74" s="7">
        <v>2.1</v>
      </c>
      <c r="J74" s="37">
        <f>I74*D73</f>
        <v>21</v>
      </c>
      <c r="K74" s="38"/>
      <c r="L74" s="24">
        <f t="shared" si="0"/>
        <v>0</v>
      </c>
    </row>
    <row r="75" spans="1:12" ht="14.5" x14ac:dyDescent="0.35">
      <c r="A75" s="25"/>
      <c r="B75" s="27"/>
      <c r="C75" s="19"/>
      <c r="D75" s="20"/>
      <c r="E75" s="47"/>
      <c r="F75" s="21"/>
      <c r="G75" s="42" t="s">
        <v>48</v>
      </c>
      <c r="H75" s="43" t="s">
        <v>1</v>
      </c>
      <c r="I75" s="7">
        <v>2.1</v>
      </c>
      <c r="J75" s="37">
        <f>I75*D73</f>
        <v>21</v>
      </c>
      <c r="K75" s="38"/>
      <c r="L75" s="24">
        <f t="shared" ref="L75:L101" si="1">K75*J75</f>
        <v>0</v>
      </c>
    </row>
    <row r="76" spans="1:12" ht="14.5" x14ac:dyDescent="0.35">
      <c r="A76" s="25"/>
      <c r="B76" s="27"/>
      <c r="C76" s="19"/>
      <c r="D76" s="20"/>
      <c r="E76" s="47"/>
      <c r="F76" s="21"/>
      <c r="G76" s="42" t="s">
        <v>49</v>
      </c>
      <c r="H76" s="43" t="s">
        <v>37</v>
      </c>
      <c r="I76" s="7">
        <f>2.1/100</f>
        <v>2.1000000000000001E-2</v>
      </c>
      <c r="J76" s="37">
        <f>I76*D73</f>
        <v>0.21000000000000002</v>
      </c>
      <c r="K76" s="38"/>
      <c r="L76" s="24">
        <f t="shared" si="1"/>
        <v>0</v>
      </c>
    </row>
    <row r="77" spans="1:12" ht="14.5" x14ac:dyDescent="0.35">
      <c r="A77" s="25"/>
      <c r="B77" s="27"/>
      <c r="C77" s="19"/>
      <c r="D77" s="20"/>
      <c r="E77" s="47"/>
      <c r="F77" s="21"/>
      <c r="G77" s="42" t="s">
        <v>80</v>
      </c>
      <c r="H77" s="79" t="s">
        <v>23</v>
      </c>
      <c r="I77" s="7">
        <v>4</v>
      </c>
      <c r="J77" s="37">
        <f>I77*D73</f>
        <v>40</v>
      </c>
      <c r="K77" s="38"/>
      <c r="L77" s="24">
        <f t="shared" si="1"/>
        <v>0</v>
      </c>
    </row>
    <row r="78" spans="1:12" ht="14.5" x14ac:dyDescent="0.35">
      <c r="A78" s="25"/>
      <c r="B78" s="76"/>
      <c r="C78" s="19"/>
      <c r="D78" s="20"/>
      <c r="E78" s="47"/>
      <c r="F78" s="21"/>
      <c r="G78" s="42" t="s">
        <v>81</v>
      </c>
      <c r="H78" s="79" t="s">
        <v>23</v>
      </c>
      <c r="I78" s="7">
        <v>1</v>
      </c>
      <c r="J78" s="37">
        <f>I78*D73</f>
        <v>10</v>
      </c>
      <c r="K78" s="38"/>
      <c r="L78" s="24">
        <f t="shared" si="1"/>
        <v>0</v>
      </c>
    </row>
    <row r="79" spans="1:12" ht="14.5" x14ac:dyDescent="0.35">
      <c r="A79" s="25"/>
      <c r="B79" s="27"/>
      <c r="C79" s="19"/>
      <c r="D79" s="20"/>
      <c r="E79" s="47"/>
      <c r="F79" s="21"/>
      <c r="G79" s="44" t="s">
        <v>82</v>
      </c>
      <c r="H79" s="43" t="s">
        <v>37</v>
      </c>
      <c r="I79" s="7">
        <f>35/100</f>
        <v>0.35</v>
      </c>
      <c r="J79" s="37">
        <f>I79*D73</f>
        <v>3.5</v>
      </c>
      <c r="K79" s="38"/>
      <c r="L79" s="24">
        <f t="shared" si="1"/>
        <v>0</v>
      </c>
    </row>
    <row r="80" spans="1:12" ht="14.5" x14ac:dyDescent="0.35">
      <c r="A80" s="25"/>
      <c r="B80" s="27"/>
      <c r="C80" s="19"/>
      <c r="D80" s="20"/>
      <c r="E80" s="47"/>
      <c r="F80" s="21"/>
      <c r="G80" s="44" t="s">
        <v>83</v>
      </c>
      <c r="H80" s="43" t="s">
        <v>37</v>
      </c>
      <c r="I80" s="7">
        <f>35/100</f>
        <v>0.35</v>
      </c>
      <c r="J80" s="37">
        <f>I80*D73</f>
        <v>3.5</v>
      </c>
      <c r="K80" s="38"/>
      <c r="L80" s="24">
        <f t="shared" si="1"/>
        <v>0</v>
      </c>
    </row>
    <row r="81" spans="1:12" ht="14.5" x14ac:dyDescent="0.35">
      <c r="A81" s="25"/>
      <c r="B81" s="27"/>
      <c r="C81" s="19"/>
      <c r="D81" s="20"/>
      <c r="E81" s="47"/>
      <c r="F81" s="21"/>
      <c r="G81" s="44" t="s">
        <v>55</v>
      </c>
      <c r="H81" s="43" t="s">
        <v>37</v>
      </c>
      <c r="I81" s="7">
        <f>15/100</f>
        <v>0.15</v>
      </c>
      <c r="J81" s="37">
        <f>I81*D73</f>
        <v>1.5</v>
      </c>
      <c r="K81" s="38"/>
      <c r="L81" s="24">
        <f t="shared" si="1"/>
        <v>0</v>
      </c>
    </row>
    <row r="82" spans="1:12" ht="16.25" customHeight="1" x14ac:dyDescent="0.35">
      <c r="A82" s="25" t="s">
        <v>85</v>
      </c>
      <c r="B82" s="27" t="s">
        <v>84</v>
      </c>
      <c r="C82" s="19" t="s">
        <v>23</v>
      </c>
      <c r="D82" s="20">
        <v>11.85</v>
      </c>
      <c r="E82" s="47">
        <v>605</v>
      </c>
      <c r="F82" s="48">
        <f>E82*D82</f>
        <v>7169.25</v>
      </c>
      <c r="G82" s="73"/>
      <c r="H82" s="26"/>
      <c r="I82" s="7"/>
      <c r="J82" s="22"/>
      <c r="K82" s="38"/>
      <c r="L82" s="24"/>
    </row>
    <row r="83" spans="1:12" ht="14.5" x14ac:dyDescent="0.35">
      <c r="A83" s="25"/>
      <c r="B83" s="27"/>
      <c r="C83" s="19"/>
      <c r="D83" s="20"/>
      <c r="E83" s="47"/>
      <c r="F83" s="21"/>
      <c r="G83" s="42" t="s">
        <v>48</v>
      </c>
      <c r="H83" s="43" t="s">
        <v>1</v>
      </c>
      <c r="I83" s="7">
        <v>2.1</v>
      </c>
      <c r="J83" s="37">
        <f>I83*D82</f>
        <v>24.885000000000002</v>
      </c>
      <c r="K83" s="38"/>
      <c r="L83" s="24">
        <f t="shared" si="1"/>
        <v>0</v>
      </c>
    </row>
    <row r="84" spans="1:12" ht="14.5" x14ac:dyDescent="0.35">
      <c r="A84" s="25"/>
      <c r="B84" s="27"/>
      <c r="C84" s="19"/>
      <c r="D84" s="20"/>
      <c r="E84" s="47"/>
      <c r="F84" s="21"/>
      <c r="G84" s="42" t="s">
        <v>81</v>
      </c>
      <c r="H84" s="79" t="s">
        <v>23</v>
      </c>
      <c r="I84" s="7">
        <v>1</v>
      </c>
      <c r="J84" s="37">
        <f>I84*D82</f>
        <v>11.85</v>
      </c>
      <c r="K84" s="38"/>
      <c r="L84" s="24">
        <f t="shared" si="1"/>
        <v>0</v>
      </c>
    </row>
    <row r="85" spans="1:12" ht="14.5" x14ac:dyDescent="0.35">
      <c r="A85" s="25"/>
      <c r="B85" s="27"/>
      <c r="C85" s="19"/>
      <c r="D85" s="20"/>
      <c r="E85" s="47"/>
      <c r="F85" s="21"/>
      <c r="G85" s="42" t="s">
        <v>80</v>
      </c>
      <c r="H85" s="79" t="s">
        <v>23</v>
      </c>
      <c r="I85" s="7">
        <v>2.1</v>
      </c>
      <c r="J85" s="37">
        <f>I85*D82</f>
        <v>24.885000000000002</v>
      </c>
      <c r="K85" s="38"/>
      <c r="L85" s="24">
        <f t="shared" si="1"/>
        <v>0</v>
      </c>
    </row>
    <row r="86" spans="1:12" ht="14.5" x14ac:dyDescent="0.35">
      <c r="A86" s="25"/>
      <c r="B86" s="27"/>
      <c r="C86" s="19"/>
      <c r="D86" s="20"/>
      <c r="E86" s="47"/>
      <c r="F86" s="21"/>
      <c r="G86" s="44" t="s">
        <v>49</v>
      </c>
      <c r="H86" s="43" t="s">
        <v>37</v>
      </c>
      <c r="I86" s="7">
        <f>2.1/100</f>
        <v>2.1000000000000001E-2</v>
      </c>
      <c r="J86" s="37">
        <f>I86*D82</f>
        <v>0.24885000000000002</v>
      </c>
      <c r="K86" s="38"/>
      <c r="L86" s="24">
        <f t="shared" si="1"/>
        <v>0</v>
      </c>
    </row>
    <row r="87" spans="1:12" ht="14.5" x14ac:dyDescent="0.35">
      <c r="A87" s="25"/>
      <c r="B87" s="76"/>
      <c r="C87" s="19"/>
      <c r="D87" s="20"/>
      <c r="E87" s="47"/>
      <c r="F87" s="21"/>
      <c r="G87" s="42" t="s">
        <v>50</v>
      </c>
      <c r="H87" s="43" t="s">
        <v>37</v>
      </c>
      <c r="I87" s="7">
        <f>2.1/100</f>
        <v>2.1000000000000001E-2</v>
      </c>
      <c r="J87" s="37">
        <f>I87*D82</f>
        <v>0.24885000000000002</v>
      </c>
      <c r="K87" s="38"/>
      <c r="L87" s="24">
        <f t="shared" si="1"/>
        <v>0</v>
      </c>
    </row>
    <row r="88" spans="1:12" ht="14.5" x14ac:dyDescent="0.35">
      <c r="A88" s="25"/>
      <c r="B88" s="27"/>
      <c r="C88" s="19"/>
      <c r="D88" s="20"/>
      <c r="E88" s="47"/>
      <c r="F88" s="21"/>
      <c r="G88" s="44" t="s">
        <v>55</v>
      </c>
      <c r="H88" s="43" t="s">
        <v>37</v>
      </c>
      <c r="I88" s="7">
        <f>35/100</f>
        <v>0.35</v>
      </c>
      <c r="J88" s="37">
        <f>I88*D82</f>
        <v>4.1475</v>
      </c>
      <c r="K88" s="38"/>
      <c r="L88" s="24">
        <f t="shared" si="1"/>
        <v>0</v>
      </c>
    </row>
    <row r="89" spans="1:12" ht="14.5" x14ac:dyDescent="0.35">
      <c r="A89" s="25"/>
      <c r="B89" s="76"/>
      <c r="C89" s="19"/>
      <c r="D89" s="20"/>
      <c r="E89" s="47"/>
      <c r="F89" s="21"/>
      <c r="G89" s="44" t="s">
        <v>53</v>
      </c>
      <c r="H89" s="43" t="s">
        <v>37</v>
      </c>
      <c r="I89" s="7">
        <f>35/100</f>
        <v>0.35</v>
      </c>
      <c r="J89" s="37">
        <f>I89*D82</f>
        <v>4.1475</v>
      </c>
      <c r="K89" s="38"/>
      <c r="L89" s="24">
        <f t="shared" si="1"/>
        <v>0</v>
      </c>
    </row>
    <row r="90" spans="1:12" ht="17.5" customHeight="1" x14ac:dyDescent="0.35">
      <c r="A90" s="25" t="s">
        <v>87</v>
      </c>
      <c r="B90" s="27" t="s">
        <v>86</v>
      </c>
      <c r="C90" s="19" t="s">
        <v>23</v>
      </c>
      <c r="D90" s="20">
        <v>124.1</v>
      </c>
      <c r="E90" s="47">
        <v>407.00000000000006</v>
      </c>
      <c r="F90" s="48">
        <f>E90*D90</f>
        <v>50508.700000000004</v>
      </c>
      <c r="G90" s="73"/>
      <c r="H90" s="26"/>
      <c r="I90" s="7"/>
      <c r="J90" s="22"/>
      <c r="K90" s="38"/>
      <c r="L90" s="24"/>
    </row>
    <row r="91" spans="1:12" ht="14.5" x14ac:dyDescent="0.35">
      <c r="A91" s="25"/>
      <c r="B91" s="76"/>
      <c r="C91" s="19"/>
      <c r="D91" s="20"/>
      <c r="E91" s="47"/>
      <c r="F91" s="21"/>
      <c r="G91" s="42" t="s">
        <v>47</v>
      </c>
      <c r="H91" s="43" t="s">
        <v>1</v>
      </c>
      <c r="I91" s="7">
        <f>1.05*0.5</f>
        <v>0.52500000000000002</v>
      </c>
      <c r="J91" s="37">
        <f>I91*D90</f>
        <v>65.152500000000003</v>
      </c>
      <c r="K91" s="38"/>
      <c r="L91" s="24">
        <f t="shared" si="1"/>
        <v>0</v>
      </c>
    </row>
    <row r="92" spans="1:12" ht="14.5" x14ac:dyDescent="0.35">
      <c r="A92" s="25"/>
      <c r="B92" s="27"/>
      <c r="C92" s="19"/>
      <c r="D92" s="20"/>
      <c r="E92" s="47"/>
      <c r="F92" s="21"/>
      <c r="G92" s="42" t="s">
        <v>48</v>
      </c>
      <c r="H92" s="43" t="s">
        <v>1</v>
      </c>
      <c r="I92" s="7">
        <f>1.05*0.5</f>
        <v>0.52500000000000002</v>
      </c>
      <c r="J92" s="37">
        <f>I92*D90</f>
        <v>65.152500000000003</v>
      </c>
      <c r="K92" s="38"/>
      <c r="L92" s="24">
        <f t="shared" si="1"/>
        <v>0</v>
      </c>
    </row>
    <row r="93" spans="1:12" ht="14.5" x14ac:dyDescent="0.35">
      <c r="A93" s="25"/>
      <c r="B93" s="27"/>
      <c r="C93" s="19"/>
      <c r="D93" s="20"/>
      <c r="E93" s="47"/>
      <c r="F93" s="21"/>
      <c r="G93" s="42" t="s">
        <v>81</v>
      </c>
      <c r="H93" s="79" t="s">
        <v>23</v>
      </c>
      <c r="I93" s="7">
        <v>1</v>
      </c>
      <c r="J93" s="37">
        <f>I93*D90</f>
        <v>124.1</v>
      </c>
      <c r="K93" s="38"/>
      <c r="L93" s="24">
        <f t="shared" si="1"/>
        <v>0</v>
      </c>
    </row>
    <row r="94" spans="1:12" ht="14.5" x14ac:dyDescent="0.35">
      <c r="A94" s="25"/>
      <c r="B94" s="27"/>
      <c r="C94" s="19"/>
      <c r="D94" s="20"/>
      <c r="E94" s="47"/>
      <c r="F94" s="21"/>
      <c r="G94" s="42" t="s">
        <v>80</v>
      </c>
      <c r="H94" s="79" t="s">
        <v>23</v>
      </c>
      <c r="I94" s="7">
        <v>5.4</v>
      </c>
      <c r="J94" s="37">
        <f>I94*D90</f>
        <v>670.14</v>
      </c>
      <c r="K94" s="38"/>
      <c r="L94" s="24">
        <f t="shared" si="1"/>
        <v>0</v>
      </c>
    </row>
    <row r="95" spans="1:12" ht="14.5" x14ac:dyDescent="0.35">
      <c r="A95" s="25"/>
      <c r="B95" s="27"/>
      <c r="C95" s="19"/>
      <c r="D95" s="20"/>
      <c r="E95" s="47"/>
      <c r="F95" s="21"/>
      <c r="G95" s="44" t="s">
        <v>49</v>
      </c>
      <c r="H95" s="43" t="s">
        <v>37</v>
      </c>
      <c r="I95" s="7">
        <f>2.1/100</f>
        <v>2.1000000000000001E-2</v>
      </c>
      <c r="J95" s="37">
        <f>I95*D90</f>
        <v>2.6061000000000001</v>
      </c>
      <c r="K95" s="38"/>
      <c r="L95" s="24">
        <f t="shared" si="1"/>
        <v>0</v>
      </c>
    </row>
    <row r="96" spans="1:12" ht="14.5" x14ac:dyDescent="0.35">
      <c r="A96" s="25"/>
      <c r="B96" s="27"/>
      <c r="C96" s="19"/>
      <c r="D96" s="20"/>
      <c r="E96" s="47"/>
      <c r="F96" s="21"/>
      <c r="G96" s="42" t="s">
        <v>50</v>
      </c>
      <c r="H96" s="43" t="s">
        <v>37</v>
      </c>
      <c r="I96" s="7">
        <f>2.1/100</f>
        <v>2.1000000000000001E-2</v>
      </c>
      <c r="J96" s="37">
        <f>I96*D90</f>
        <v>2.6061000000000001</v>
      </c>
      <c r="K96" s="38"/>
      <c r="L96" s="24">
        <f t="shared" si="1"/>
        <v>0</v>
      </c>
    </row>
    <row r="97" spans="1:12" ht="14.5" x14ac:dyDescent="0.35">
      <c r="A97" s="25"/>
      <c r="B97" s="27"/>
      <c r="C97" s="19"/>
      <c r="D97" s="20"/>
      <c r="E97" s="47"/>
      <c r="F97" s="21"/>
      <c r="G97" s="44" t="s">
        <v>53</v>
      </c>
      <c r="H97" s="43" t="s">
        <v>37</v>
      </c>
      <c r="I97" s="7">
        <v>0.18</v>
      </c>
      <c r="J97" s="37">
        <f>I97*D90</f>
        <v>22.337999999999997</v>
      </c>
      <c r="K97" s="38"/>
      <c r="L97" s="24">
        <f t="shared" si="1"/>
        <v>0</v>
      </c>
    </row>
    <row r="98" spans="1:12" ht="14.5" x14ac:dyDescent="0.35">
      <c r="A98" s="25"/>
      <c r="B98" s="27"/>
      <c r="C98" s="19"/>
      <c r="D98" s="20"/>
      <c r="E98" s="47"/>
      <c r="F98" s="21"/>
      <c r="G98" s="44" t="s">
        <v>54</v>
      </c>
      <c r="H98" s="43" t="s">
        <v>37</v>
      </c>
      <c r="I98" s="7">
        <v>0.18</v>
      </c>
      <c r="J98" s="37">
        <f>I98*D90</f>
        <v>22.337999999999997</v>
      </c>
      <c r="K98" s="38"/>
      <c r="L98" s="24">
        <f t="shared" si="1"/>
        <v>0</v>
      </c>
    </row>
    <row r="99" spans="1:12" ht="14.5" x14ac:dyDescent="0.35">
      <c r="A99" s="25"/>
      <c r="B99" s="27"/>
      <c r="C99" s="19"/>
      <c r="D99" s="20"/>
      <c r="E99" s="47"/>
      <c r="F99" s="21"/>
      <c r="G99" s="44" t="s">
        <v>55</v>
      </c>
      <c r="H99" s="43" t="s">
        <v>37</v>
      </c>
      <c r="I99" s="7">
        <v>7.4999999999999997E-2</v>
      </c>
      <c r="J99" s="37">
        <f>I99*D90</f>
        <v>9.3074999999999992</v>
      </c>
      <c r="K99" s="38"/>
      <c r="L99" s="24">
        <f t="shared" si="1"/>
        <v>0</v>
      </c>
    </row>
    <row r="100" spans="1:12" ht="14.5" x14ac:dyDescent="0.35">
      <c r="A100" s="25" t="s">
        <v>90</v>
      </c>
      <c r="B100" s="27" t="s">
        <v>88</v>
      </c>
      <c r="C100" s="19" t="s">
        <v>1</v>
      </c>
      <c r="D100" s="20">
        <v>2684.09</v>
      </c>
      <c r="E100" s="47">
        <v>33</v>
      </c>
      <c r="F100" s="48">
        <f>E100*D100</f>
        <v>88574.97</v>
      </c>
      <c r="G100" s="36"/>
      <c r="H100" s="33"/>
      <c r="I100" s="7"/>
      <c r="J100" s="22"/>
      <c r="K100" s="38"/>
      <c r="L100" s="24"/>
    </row>
    <row r="101" spans="1:12" ht="14.5" x14ac:dyDescent="0.35">
      <c r="A101" s="25"/>
      <c r="B101" s="27"/>
      <c r="C101" s="19"/>
      <c r="D101" s="20"/>
      <c r="E101" s="47"/>
      <c r="F101" s="21"/>
      <c r="G101" s="49" t="s">
        <v>89</v>
      </c>
      <c r="H101" s="79" t="s">
        <v>23</v>
      </c>
      <c r="I101" s="7">
        <v>1.05</v>
      </c>
      <c r="J101" s="37">
        <f>I101*D100</f>
        <v>2818.2945000000004</v>
      </c>
      <c r="K101" s="38"/>
      <c r="L101" s="24">
        <f t="shared" si="1"/>
        <v>0</v>
      </c>
    </row>
    <row r="102" spans="1:12" ht="29" x14ac:dyDescent="0.35">
      <c r="A102" s="25"/>
      <c r="B102" s="27"/>
      <c r="C102" s="19"/>
      <c r="D102" s="20"/>
      <c r="E102" s="47"/>
      <c r="F102" s="21"/>
      <c r="G102" s="49" t="s">
        <v>43</v>
      </c>
      <c r="H102" s="43" t="s">
        <v>16</v>
      </c>
      <c r="I102" s="7"/>
      <c r="J102" s="22"/>
      <c r="K102" s="23"/>
      <c r="L102" s="39" t="s">
        <v>42</v>
      </c>
    </row>
    <row r="103" spans="1:12" ht="14.5" x14ac:dyDescent="0.35">
      <c r="A103" s="25" t="s">
        <v>92</v>
      </c>
      <c r="B103" s="27" t="s">
        <v>91</v>
      </c>
      <c r="C103" s="19" t="s">
        <v>1</v>
      </c>
      <c r="D103" s="20">
        <v>13.25</v>
      </c>
      <c r="E103" s="47">
        <v>495.00000000000006</v>
      </c>
      <c r="F103" s="48">
        <f>E103*D103</f>
        <v>6558.7500000000009</v>
      </c>
      <c r="G103" s="73"/>
      <c r="H103" s="26"/>
      <c r="I103" s="7"/>
      <c r="J103" s="22"/>
      <c r="K103" s="23"/>
      <c r="L103" s="24"/>
    </row>
    <row r="104" spans="1:12" ht="14.5" x14ac:dyDescent="0.35">
      <c r="A104" s="25"/>
      <c r="B104" s="76"/>
      <c r="C104" s="19"/>
      <c r="D104" s="20"/>
      <c r="E104" s="47"/>
      <c r="F104" s="21"/>
      <c r="G104" s="42" t="s">
        <v>47</v>
      </c>
      <c r="H104" s="43" t="s">
        <v>1</v>
      </c>
      <c r="I104" s="7">
        <v>1.05</v>
      </c>
      <c r="J104" s="37">
        <f>I104*D103</f>
        <v>13.912500000000001</v>
      </c>
      <c r="K104" s="38"/>
      <c r="L104" s="24">
        <f t="shared" ref="L104" si="2">K104*J104</f>
        <v>0</v>
      </c>
    </row>
    <row r="105" spans="1:12" ht="14.5" x14ac:dyDescent="0.35">
      <c r="A105" s="25"/>
      <c r="B105" s="27"/>
      <c r="C105" s="19"/>
      <c r="D105" s="20"/>
      <c r="E105" s="47"/>
      <c r="F105" s="21"/>
      <c r="G105" s="42" t="s">
        <v>48</v>
      </c>
      <c r="H105" s="43" t="s">
        <v>1</v>
      </c>
      <c r="I105" s="7">
        <v>1.05</v>
      </c>
      <c r="J105" s="37">
        <f>I105*D103</f>
        <v>13.912500000000001</v>
      </c>
      <c r="K105" s="38"/>
      <c r="L105" s="24">
        <f t="shared" ref="L105:L167" si="3">K105*J105</f>
        <v>0</v>
      </c>
    </row>
    <row r="106" spans="1:12" ht="14.5" x14ac:dyDescent="0.35">
      <c r="A106" s="25"/>
      <c r="B106" s="27"/>
      <c r="C106" s="19"/>
      <c r="D106" s="20"/>
      <c r="E106" s="47"/>
      <c r="F106" s="21"/>
      <c r="G106" s="42" t="s">
        <v>49</v>
      </c>
      <c r="H106" s="43" t="s">
        <v>37</v>
      </c>
      <c r="I106" s="7">
        <f>2.1/100</f>
        <v>2.1000000000000001E-2</v>
      </c>
      <c r="J106" s="37">
        <f>I106*D103</f>
        <v>0.27825</v>
      </c>
      <c r="K106" s="38"/>
      <c r="L106" s="24">
        <f t="shared" si="3"/>
        <v>0</v>
      </c>
    </row>
    <row r="107" spans="1:12" ht="14.5" x14ac:dyDescent="0.35">
      <c r="A107" s="25"/>
      <c r="B107" s="27"/>
      <c r="C107" s="19"/>
      <c r="D107" s="20"/>
      <c r="E107" s="47"/>
      <c r="F107" s="21"/>
      <c r="G107" s="42" t="s">
        <v>50</v>
      </c>
      <c r="H107" s="43" t="s">
        <v>37</v>
      </c>
      <c r="I107" s="7">
        <f>2.1/100</f>
        <v>2.1000000000000001E-2</v>
      </c>
      <c r="J107" s="37">
        <f>I107*D103</f>
        <v>0.27825</v>
      </c>
      <c r="K107" s="38"/>
      <c r="L107" s="24">
        <f t="shared" si="3"/>
        <v>0</v>
      </c>
    </row>
    <row r="108" spans="1:12" ht="14.5" x14ac:dyDescent="0.35">
      <c r="A108" s="25"/>
      <c r="B108" s="76"/>
      <c r="C108" s="19"/>
      <c r="D108" s="20"/>
      <c r="E108" s="47"/>
      <c r="F108" s="21"/>
      <c r="G108" s="42" t="s">
        <v>60</v>
      </c>
      <c r="H108" s="43" t="s">
        <v>23</v>
      </c>
      <c r="I108" s="7">
        <v>4</v>
      </c>
      <c r="J108" s="37">
        <f>I108*D103</f>
        <v>53</v>
      </c>
      <c r="K108" s="38"/>
      <c r="L108" s="24">
        <f t="shared" si="3"/>
        <v>0</v>
      </c>
    </row>
    <row r="109" spans="1:12" ht="14.5" x14ac:dyDescent="0.35">
      <c r="A109" s="25"/>
      <c r="B109" s="27"/>
      <c r="C109" s="19"/>
      <c r="D109" s="20"/>
      <c r="E109" s="47"/>
      <c r="F109" s="21"/>
      <c r="G109" s="42" t="s">
        <v>61</v>
      </c>
      <c r="H109" s="43" t="s">
        <v>23</v>
      </c>
      <c r="I109" s="7">
        <v>1</v>
      </c>
      <c r="J109" s="37">
        <f>I109*D103</f>
        <v>13.25</v>
      </c>
      <c r="K109" s="38"/>
      <c r="L109" s="24">
        <f t="shared" si="3"/>
        <v>0</v>
      </c>
    </row>
    <row r="110" spans="1:12" ht="14.5" x14ac:dyDescent="0.35">
      <c r="A110" s="25"/>
      <c r="B110" s="27"/>
      <c r="C110" s="19"/>
      <c r="D110" s="20"/>
      <c r="E110" s="47"/>
      <c r="F110" s="21"/>
      <c r="G110" s="44" t="s">
        <v>53</v>
      </c>
      <c r="H110" s="43" t="s">
        <v>37</v>
      </c>
      <c r="I110" s="7">
        <f>35/100</f>
        <v>0.35</v>
      </c>
      <c r="J110" s="37">
        <f>I110*D103</f>
        <v>4.6374999999999993</v>
      </c>
      <c r="K110" s="38"/>
      <c r="L110" s="24">
        <f t="shared" si="3"/>
        <v>0</v>
      </c>
    </row>
    <row r="111" spans="1:12" ht="14.5" x14ac:dyDescent="0.35">
      <c r="A111" s="25"/>
      <c r="B111" s="27"/>
      <c r="C111" s="19"/>
      <c r="D111" s="20"/>
      <c r="E111" s="47"/>
      <c r="F111" s="21"/>
      <c r="G111" s="44" t="s">
        <v>54</v>
      </c>
      <c r="H111" s="43" t="s">
        <v>37</v>
      </c>
      <c r="I111" s="7">
        <f>35/100</f>
        <v>0.35</v>
      </c>
      <c r="J111" s="37">
        <f>I111*D103</f>
        <v>4.6374999999999993</v>
      </c>
      <c r="K111" s="38"/>
      <c r="L111" s="24">
        <f t="shared" si="3"/>
        <v>0</v>
      </c>
    </row>
    <row r="112" spans="1:12" ht="14.5" x14ac:dyDescent="0.35">
      <c r="A112" s="25"/>
      <c r="B112" s="27"/>
      <c r="C112" s="19"/>
      <c r="D112" s="20"/>
      <c r="E112" s="47"/>
      <c r="F112" s="21"/>
      <c r="G112" s="44" t="s">
        <v>55</v>
      </c>
      <c r="H112" s="43" t="s">
        <v>37</v>
      </c>
      <c r="I112" s="7">
        <f>15/100</f>
        <v>0.15</v>
      </c>
      <c r="J112" s="37">
        <f>I112*D103</f>
        <v>1.9874999999999998</v>
      </c>
      <c r="K112" s="38"/>
      <c r="L112" s="24">
        <f t="shared" si="3"/>
        <v>0</v>
      </c>
    </row>
    <row r="113" spans="1:12" ht="29" x14ac:dyDescent="0.35">
      <c r="A113" s="25" t="s">
        <v>94</v>
      </c>
      <c r="B113" s="27" t="s">
        <v>93</v>
      </c>
      <c r="C113" s="19" t="s">
        <v>23</v>
      </c>
      <c r="D113" s="20">
        <v>287.62</v>
      </c>
      <c r="E113" s="47">
        <v>495.00000000000006</v>
      </c>
      <c r="F113" s="48">
        <f>E113*D113</f>
        <v>142371.90000000002</v>
      </c>
      <c r="G113" s="31"/>
      <c r="H113" s="32"/>
      <c r="I113" s="7"/>
      <c r="J113" s="22"/>
      <c r="K113" s="38"/>
      <c r="L113" s="24"/>
    </row>
    <row r="114" spans="1:12" ht="14.5" x14ac:dyDescent="0.35">
      <c r="A114" s="25"/>
      <c r="B114" s="27"/>
      <c r="C114" s="19"/>
      <c r="D114" s="20"/>
      <c r="E114" s="47"/>
      <c r="F114" s="21"/>
      <c r="G114" s="42" t="s">
        <v>47</v>
      </c>
      <c r="H114" s="43" t="s">
        <v>1</v>
      </c>
      <c r="I114" s="7">
        <v>1.05</v>
      </c>
      <c r="J114" s="37">
        <f>I114*D113</f>
        <v>302.00100000000003</v>
      </c>
      <c r="K114" s="38"/>
      <c r="L114" s="24">
        <f t="shared" si="3"/>
        <v>0</v>
      </c>
    </row>
    <row r="115" spans="1:12" ht="14.5" x14ac:dyDescent="0.35">
      <c r="A115" s="25"/>
      <c r="B115" s="27"/>
      <c r="C115" s="19"/>
      <c r="D115" s="20"/>
      <c r="E115" s="47"/>
      <c r="F115" s="21"/>
      <c r="G115" s="42" t="s">
        <v>48</v>
      </c>
      <c r="H115" s="43" t="s">
        <v>1</v>
      </c>
      <c r="I115" s="7">
        <v>1.05</v>
      </c>
      <c r="J115" s="37">
        <f>I115*D113</f>
        <v>302.00100000000003</v>
      </c>
      <c r="K115" s="38"/>
      <c r="L115" s="24">
        <f t="shared" si="3"/>
        <v>0</v>
      </c>
    </row>
    <row r="116" spans="1:12" ht="14.5" x14ac:dyDescent="0.35">
      <c r="A116" s="25"/>
      <c r="B116" s="27"/>
      <c r="C116" s="19"/>
      <c r="D116" s="20"/>
      <c r="E116" s="47"/>
      <c r="F116" s="21"/>
      <c r="G116" s="42" t="s">
        <v>49</v>
      </c>
      <c r="H116" s="43" t="s">
        <v>37</v>
      </c>
      <c r="I116" s="7">
        <f>2.1/100</f>
        <v>2.1000000000000001E-2</v>
      </c>
      <c r="J116" s="37">
        <f>I116*D113</f>
        <v>6.0400200000000002</v>
      </c>
      <c r="K116" s="38"/>
      <c r="L116" s="24">
        <f t="shared" si="3"/>
        <v>0</v>
      </c>
    </row>
    <row r="117" spans="1:12" ht="14.5" x14ac:dyDescent="0.35">
      <c r="A117" s="25"/>
      <c r="B117" s="27"/>
      <c r="C117" s="19"/>
      <c r="D117" s="20"/>
      <c r="E117" s="47"/>
      <c r="F117" s="21"/>
      <c r="G117" s="42" t="s">
        <v>50</v>
      </c>
      <c r="H117" s="43" t="s">
        <v>37</v>
      </c>
      <c r="I117" s="7">
        <f>2.1/100</f>
        <v>2.1000000000000001E-2</v>
      </c>
      <c r="J117" s="37">
        <f>I117*D113</f>
        <v>6.0400200000000002</v>
      </c>
      <c r="K117" s="38"/>
      <c r="L117" s="24">
        <f t="shared" si="3"/>
        <v>0</v>
      </c>
    </row>
    <row r="118" spans="1:12" ht="14.5" x14ac:dyDescent="0.35">
      <c r="A118" s="25"/>
      <c r="B118" s="27"/>
      <c r="C118" s="19"/>
      <c r="D118" s="20"/>
      <c r="E118" s="47"/>
      <c r="F118" s="21"/>
      <c r="G118" s="42" t="s">
        <v>71</v>
      </c>
      <c r="H118" s="43" t="s">
        <v>23</v>
      </c>
      <c r="I118" s="7">
        <v>4</v>
      </c>
      <c r="J118" s="37">
        <f>I118*D113</f>
        <v>1150.48</v>
      </c>
      <c r="K118" s="38"/>
      <c r="L118" s="24">
        <f t="shared" si="3"/>
        <v>0</v>
      </c>
    </row>
    <row r="119" spans="1:12" ht="14.5" x14ac:dyDescent="0.35">
      <c r="A119" s="25"/>
      <c r="B119" s="27"/>
      <c r="C119" s="19"/>
      <c r="D119" s="20"/>
      <c r="E119" s="47"/>
      <c r="F119" s="21"/>
      <c r="G119" s="42" t="s">
        <v>70</v>
      </c>
      <c r="H119" s="43" t="s">
        <v>23</v>
      </c>
      <c r="I119" s="7">
        <v>1</v>
      </c>
      <c r="J119" s="37">
        <f>I119*D113</f>
        <v>287.62</v>
      </c>
      <c r="K119" s="38"/>
      <c r="L119" s="24">
        <f t="shared" si="3"/>
        <v>0</v>
      </c>
    </row>
    <row r="120" spans="1:12" ht="14.5" x14ac:dyDescent="0.35">
      <c r="A120" s="25"/>
      <c r="B120" s="27"/>
      <c r="C120" s="19"/>
      <c r="D120" s="20"/>
      <c r="E120" s="47"/>
      <c r="F120" s="21"/>
      <c r="G120" s="42" t="s">
        <v>95</v>
      </c>
      <c r="H120" s="43" t="s">
        <v>23</v>
      </c>
      <c r="I120" s="7">
        <v>1.05</v>
      </c>
      <c r="J120" s="37">
        <f>I120*D113</f>
        <v>302.00100000000003</v>
      </c>
      <c r="K120" s="38"/>
      <c r="L120" s="24">
        <f t="shared" si="3"/>
        <v>0</v>
      </c>
    </row>
    <row r="121" spans="1:12" ht="14.5" x14ac:dyDescent="0.35">
      <c r="A121" s="25"/>
      <c r="B121" s="27"/>
      <c r="C121" s="19"/>
      <c r="D121" s="20"/>
      <c r="E121" s="47"/>
      <c r="F121" s="21"/>
      <c r="G121" s="44" t="s">
        <v>53</v>
      </c>
      <c r="H121" s="43" t="s">
        <v>37</v>
      </c>
      <c r="I121" s="7">
        <v>0.18</v>
      </c>
      <c r="J121" s="37">
        <f>I121*D113</f>
        <v>51.771599999999999</v>
      </c>
      <c r="K121" s="38"/>
      <c r="L121" s="24">
        <f t="shared" si="3"/>
        <v>0</v>
      </c>
    </row>
    <row r="122" spans="1:12" ht="14.5" x14ac:dyDescent="0.35">
      <c r="A122" s="25"/>
      <c r="B122" s="27"/>
      <c r="C122" s="19"/>
      <c r="D122" s="20"/>
      <c r="E122" s="47"/>
      <c r="F122" s="21"/>
      <c r="G122" s="44" t="s">
        <v>54</v>
      </c>
      <c r="H122" s="43" t="s">
        <v>37</v>
      </c>
      <c r="I122" s="7">
        <v>0.18</v>
      </c>
      <c r="J122" s="37">
        <f>I122*D113</f>
        <v>51.771599999999999</v>
      </c>
      <c r="K122" s="38"/>
      <c r="L122" s="24">
        <f t="shared" si="3"/>
        <v>0</v>
      </c>
    </row>
    <row r="123" spans="1:12" ht="14.5" x14ac:dyDescent="0.35">
      <c r="A123" s="25"/>
      <c r="B123" s="27"/>
      <c r="C123" s="19"/>
      <c r="D123" s="20"/>
      <c r="E123" s="47"/>
      <c r="F123" s="21"/>
      <c r="G123" s="44" t="s">
        <v>55</v>
      </c>
      <c r="H123" s="43" t="s">
        <v>37</v>
      </c>
      <c r="I123" s="7">
        <v>7.4999999999999997E-2</v>
      </c>
      <c r="J123" s="37">
        <f>I123*D113</f>
        <v>21.5715</v>
      </c>
      <c r="K123" s="38"/>
      <c r="L123" s="24">
        <f t="shared" si="3"/>
        <v>0</v>
      </c>
    </row>
    <row r="124" spans="1:12" ht="29" x14ac:dyDescent="0.35">
      <c r="A124" s="25" t="s">
        <v>97</v>
      </c>
      <c r="B124" s="27" t="s">
        <v>96</v>
      </c>
      <c r="C124" s="19" t="s">
        <v>23</v>
      </c>
      <c r="D124" s="20">
        <v>13.35</v>
      </c>
      <c r="E124" s="47">
        <v>495.00000000000006</v>
      </c>
      <c r="F124" s="48">
        <f>E124*D124</f>
        <v>6608.2500000000009</v>
      </c>
      <c r="G124" s="35"/>
      <c r="H124" s="34"/>
      <c r="I124" s="7"/>
      <c r="J124" s="22"/>
      <c r="K124" s="38"/>
      <c r="L124" s="24"/>
    </row>
    <row r="125" spans="1:12" ht="14.5" x14ac:dyDescent="0.35">
      <c r="A125" s="25"/>
      <c r="B125" s="27"/>
      <c r="C125" s="19"/>
      <c r="D125" s="20"/>
      <c r="E125" s="47"/>
      <c r="F125" s="21"/>
      <c r="G125" s="42" t="s">
        <v>47</v>
      </c>
      <c r="H125" s="43" t="s">
        <v>1</v>
      </c>
      <c r="I125" s="7">
        <v>1.05</v>
      </c>
      <c r="J125" s="37">
        <f>I125*D124</f>
        <v>14.0175</v>
      </c>
      <c r="K125" s="38"/>
      <c r="L125" s="24">
        <f t="shared" si="3"/>
        <v>0</v>
      </c>
    </row>
    <row r="126" spans="1:12" ht="14.5" x14ac:dyDescent="0.35">
      <c r="A126" s="25"/>
      <c r="B126" s="27"/>
      <c r="C126" s="19"/>
      <c r="D126" s="20"/>
      <c r="E126" s="47"/>
      <c r="F126" s="21"/>
      <c r="G126" s="42" t="s">
        <v>48</v>
      </c>
      <c r="H126" s="43" t="s">
        <v>1</v>
      </c>
      <c r="I126" s="7">
        <v>1.05</v>
      </c>
      <c r="J126" s="37">
        <f>I126*D124</f>
        <v>14.0175</v>
      </c>
      <c r="K126" s="38"/>
      <c r="L126" s="24">
        <f t="shared" si="3"/>
        <v>0</v>
      </c>
    </row>
    <row r="127" spans="1:12" ht="14.5" x14ac:dyDescent="0.35">
      <c r="A127" s="25"/>
      <c r="B127" s="27"/>
      <c r="C127" s="19"/>
      <c r="D127" s="20"/>
      <c r="E127" s="47"/>
      <c r="F127" s="21"/>
      <c r="G127" s="42" t="s">
        <v>49</v>
      </c>
      <c r="H127" s="43" t="s">
        <v>37</v>
      </c>
      <c r="I127" s="7">
        <f t="shared" ref="I127:I128" si="4">2.1/100</f>
        <v>2.1000000000000001E-2</v>
      </c>
      <c r="J127" s="37">
        <f>I127*D124</f>
        <v>0.28034999999999999</v>
      </c>
      <c r="K127" s="38"/>
      <c r="L127" s="24">
        <f t="shared" si="3"/>
        <v>0</v>
      </c>
    </row>
    <row r="128" spans="1:12" ht="14.5" x14ac:dyDescent="0.35">
      <c r="A128" s="25"/>
      <c r="B128" s="27"/>
      <c r="C128" s="19"/>
      <c r="D128" s="20"/>
      <c r="E128" s="47"/>
      <c r="F128" s="21"/>
      <c r="G128" s="42" t="s">
        <v>50</v>
      </c>
      <c r="H128" s="43" t="s">
        <v>37</v>
      </c>
      <c r="I128" s="7">
        <f t="shared" si="4"/>
        <v>2.1000000000000001E-2</v>
      </c>
      <c r="J128" s="37">
        <f>I128*D124</f>
        <v>0.28034999999999999</v>
      </c>
      <c r="K128" s="38"/>
      <c r="L128" s="24">
        <f t="shared" si="3"/>
        <v>0</v>
      </c>
    </row>
    <row r="129" spans="1:12" ht="14.5" x14ac:dyDescent="0.35">
      <c r="A129" s="25"/>
      <c r="B129" s="27"/>
      <c r="C129" s="19"/>
      <c r="D129" s="20"/>
      <c r="E129" s="47"/>
      <c r="F129" s="21"/>
      <c r="G129" s="42" t="s">
        <v>71</v>
      </c>
      <c r="H129" s="43" t="s">
        <v>23</v>
      </c>
      <c r="I129" s="7">
        <v>4</v>
      </c>
      <c r="J129" s="37">
        <f>I129*D124</f>
        <v>53.4</v>
      </c>
      <c r="K129" s="38"/>
      <c r="L129" s="24">
        <f t="shared" si="3"/>
        <v>0</v>
      </c>
    </row>
    <row r="130" spans="1:12" ht="14.5" x14ac:dyDescent="0.35">
      <c r="A130" s="25"/>
      <c r="B130" s="27"/>
      <c r="C130" s="19"/>
      <c r="D130" s="20"/>
      <c r="E130" s="47"/>
      <c r="F130" s="21"/>
      <c r="G130" s="42" t="s">
        <v>70</v>
      </c>
      <c r="H130" s="43" t="s">
        <v>23</v>
      </c>
      <c r="I130" s="7">
        <v>1</v>
      </c>
      <c r="J130" s="37">
        <f>I130*D124</f>
        <v>13.35</v>
      </c>
      <c r="K130" s="38"/>
      <c r="L130" s="24">
        <f t="shared" si="3"/>
        <v>0</v>
      </c>
    </row>
    <row r="131" spans="1:12" ht="14.5" x14ac:dyDescent="0.35">
      <c r="A131" s="25"/>
      <c r="B131" s="27"/>
      <c r="C131" s="19"/>
      <c r="D131" s="20"/>
      <c r="E131" s="47"/>
      <c r="F131" s="21"/>
      <c r="G131" s="42" t="s">
        <v>95</v>
      </c>
      <c r="H131" s="43" t="s">
        <v>23</v>
      </c>
      <c r="I131" s="7">
        <v>1.05</v>
      </c>
      <c r="J131" s="37">
        <f>I131*D124</f>
        <v>14.0175</v>
      </c>
      <c r="K131" s="38"/>
      <c r="L131" s="24">
        <f t="shared" si="3"/>
        <v>0</v>
      </c>
    </row>
    <row r="132" spans="1:12" ht="14.5" x14ac:dyDescent="0.35">
      <c r="A132" s="25"/>
      <c r="B132" s="27"/>
      <c r="C132" s="19"/>
      <c r="D132" s="20"/>
      <c r="E132" s="47"/>
      <c r="F132" s="21"/>
      <c r="G132" s="44" t="s">
        <v>53</v>
      </c>
      <c r="H132" s="43" t="s">
        <v>37</v>
      </c>
      <c r="I132" s="7">
        <v>0.18</v>
      </c>
      <c r="J132" s="37">
        <f>I132*D124</f>
        <v>2.403</v>
      </c>
      <c r="K132" s="38"/>
      <c r="L132" s="24">
        <f t="shared" si="3"/>
        <v>0</v>
      </c>
    </row>
    <row r="133" spans="1:12" ht="14.5" x14ac:dyDescent="0.35">
      <c r="A133" s="25"/>
      <c r="B133" s="27"/>
      <c r="C133" s="19"/>
      <c r="D133" s="20"/>
      <c r="E133" s="47"/>
      <c r="F133" s="21"/>
      <c r="G133" s="44" t="s">
        <v>54</v>
      </c>
      <c r="H133" s="43" t="s">
        <v>37</v>
      </c>
      <c r="I133" s="7">
        <v>0.18</v>
      </c>
      <c r="J133" s="37">
        <f>I133*D124</f>
        <v>2.403</v>
      </c>
      <c r="K133" s="38"/>
      <c r="L133" s="24">
        <f t="shared" si="3"/>
        <v>0</v>
      </c>
    </row>
    <row r="134" spans="1:12" ht="14.5" x14ac:dyDescent="0.35">
      <c r="A134" s="25"/>
      <c r="B134" s="27"/>
      <c r="C134" s="19"/>
      <c r="D134" s="20"/>
      <c r="E134" s="47"/>
      <c r="F134" s="21"/>
      <c r="G134" s="44" t="s">
        <v>55</v>
      </c>
      <c r="H134" s="43" t="s">
        <v>37</v>
      </c>
      <c r="I134" s="7">
        <v>7.4999999999999997E-2</v>
      </c>
      <c r="J134" s="37">
        <f>I134*D124</f>
        <v>1.00125</v>
      </c>
      <c r="K134" s="38"/>
      <c r="L134" s="24">
        <f t="shared" si="3"/>
        <v>0</v>
      </c>
    </row>
    <row r="135" spans="1:12" ht="14.5" x14ac:dyDescent="0.35">
      <c r="A135" s="25" t="s">
        <v>102</v>
      </c>
      <c r="B135" s="27" t="s">
        <v>98</v>
      </c>
      <c r="C135" s="19" t="s">
        <v>1</v>
      </c>
      <c r="D135" s="20">
        <v>67.11</v>
      </c>
      <c r="E135" s="47">
        <v>132</v>
      </c>
      <c r="F135" s="48">
        <f>E135*D135</f>
        <v>8858.52</v>
      </c>
      <c r="G135" s="28"/>
      <c r="H135" s="33"/>
      <c r="I135" s="7"/>
      <c r="J135" s="22"/>
      <c r="K135" s="38"/>
      <c r="L135" s="24"/>
    </row>
    <row r="136" spans="1:12" ht="27" customHeight="1" x14ac:dyDescent="0.35">
      <c r="A136" s="25"/>
      <c r="B136" s="27"/>
      <c r="C136" s="19"/>
      <c r="D136" s="20"/>
      <c r="E136" s="47"/>
      <c r="F136" s="21"/>
      <c r="G136" s="35" t="s">
        <v>67</v>
      </c>
      <c r="H136" s="34" t="s">
        <v>1</v>
      </c>
      <c r="I136" s="7">
        <v>1.05</v>
      </c>
      <c r="J136" s="22">
        <f>I136*D135</f>
        <v>70.465500000000006</v>
      </c>
      <c r="K136" s="38"/>
      <c r="L136" s="24">
        <f t="shared" si="3"/>
        <v>0</v>
      </c>
    </row>
    <row r="137" spans="1:12" ht="14.5" x14ac:dyDescent="0.35">
      <c r="A137" s="25" t="s">
        <v>103</v>
      </c>
      <c r="B137" s="27" t="s">
        <v>99</v>
      </c>
      <c r="C137" s="19" t="s">
        <v>23</v>
      </c>
      <c r="D137" s="20">
        <v>100.32</v>
      </c>
      <c r="E137" s="47">
        <v>154</v>
      </c>
      <c r="F137" s="48">
        <f>E137*D137</f>
        <v>15449.279999999999</v>
      </c>
      <c r="G137" s="31"/>
      <c r="H137" s="32"/>
      <c r="I137" s="7"/>
      <c r="J137" s="22"/>
      <c r="K137" s="38"/>
      <c r="L137" s="24"/>
    </row>
    <row r="138" spans="1:12" ht="14.5" x14ac:dyDescent="0.35">
      <c r="A138" s="25"/>
      <c r="B138" s="27"/>
      <c r="C138" s="19"/>
      <c r="D138" s="20"/>
      <c r="E138" s="47"/>
      <c r="F138" s="21"/>
      <c r="G138" s="44" t="s">
        <v>100</v>
      </c>
      <c r="H138" s="43" t="s">
        <v>37</v>
      </c>
      <c r="I138" s="7">
        <v>0.1</v>
      </c>
      <c r="J138" s="22">
        <f>I138*D137</f>
        <v>10.032</v>
      </c>
      <c r="K138" s="38"/>
      <c r="L138" s="24">
        <f t="shared" si="3"/>
        <v>0</v>
      </c>
    </row>
    <row r="139" spans="1:12" ht="14.5" x14ac:dyDescent="0.35">
      <c r="A139" s="25"/>
      <c r="B139" s="27"/>
      <c r="C139" s="19"/>
      <c r="D139" s="20"/>
      <c r="E139" s="47"/>
      <c r="F139" s="21"/>
      <c r="G139" s="42" t="s">
        <v>101</v>
      </c>
      <c r="H139" s="43" t="s">
        <v>23</v>
      </c>
      <c r="I139" s="7">
        <f>1.05</f>
        <v>1.05</v>
      </c>
      <c r="J139" s="37">
        <f>I139*D137</f>
        <v>105.336</v>
      </c>
      <c r="K139" s="38"/>
      <c r="L139" s="24">
        <f t="shared" si="3"/>
        <v>0</v>
      </c>
    </row>
    <row r="140" spans="1:12" ht="14.5" x14ac:dyDescent="0.35">
      <c r="A140" s="25" t="s">
        <v>106</v>
      </c>
      <c r="B140" s="27" t="s">
        <v>104</v>
      </c>
      <c r="C140" s="19" t="s">
        <v>23</v>
      </c>
      <c r="D140" s="20">
        <v>141.21</v>
      </c>
      <c r="E140" s="47">
        <v>154</v>
      </c>
      <c r="F140" s="48">
        <f>E140*D140</f>
        <v>21746.34</v>
      </c>
      <c r="G140" s="36"/>
      <c r="H140" s="33"/>
      <c r="I140" s="7"/>
      <c r="J140" s="37"/>
      <c r="K140" s="38"/>
      <c r="L140" s="24"/>
    </row>
    <row r="141" spans="1:12" ht="14.5" x14ac:dyDescent="0.35">
      <c r="A141" s="25"/>
      <c r="B141" s="27"/>
      <c r="C141" s="19"/>
      <c r="D141" s="20"/>
      <c r="E141" s="47"/>
      <c r="F141" s="21"/>
      <c r="G141" s="42" t="s">
        <v>50</v>
      </c>
      <c r="H141" s="43" t="s">
        <v>37</v>
      </c>
      <c r="I141" s="7">
        <f>2.1/100</f>
        <v>2.1000000000000001E-2</v>
      </c>
      <c r="J141" s="37">
        <f>I141*D140</f>
        <v>2.9654100000000003</v>
      </c>
      <c r="K141" s="38"/>
      <c r="L141" s="24">
        <f t="shared" si="3"/>
        <v>0</v>
      </c>
    </row>
    <row r="142" spans="1:12" ht="14.5" x14ac:dyDescent="0.35">
      <c r="A142" s="25"/>
      <c r="B142" s="27"/>
      <c r="C142" s="19"/>
      <c r="D142" s="20"/>
      <c r="E142" s="47"/>
      <c r="F142" s="21"/>
      <c r="G142" s="42" t="s">
        <v>95</v>
      </c>
      <c r="H142" s="43" t="s">
        <v>23</v>
      </c>
      <c r="I142" s="7">
        <v>1.05</v>
      </c>
      <c r="J142" s="22">
        <f>I142*D140</f>
        <v>148.27050000000003</v>
      </c>
      <c r="K142" s="38"/>
      <c r="L142" s="24">
        <f t="shared" si="3"/>
        <v>0</v>
      </c>
    </row>
    <row r="143" spans="1:12" ht="14.5" x14ac:dyDescent="0.35">
      <c r="A143" s="25"/>
      <c r="B143" s="27"/>
      <c r="C143" s="19"/>
      <c r="D143" s="20"/>
      <c r="E143" s="47"/>
      <c r="F143" s="21"/>
      <c r="G143" s="42" t="s">
        <v>71</v>
      </c>
      <c r="H143" s="43" t="s">
        <v>23</v>
      </c>
      <c r="I143" s="7">
        <v>1.05</v>
      </c>
      <c r="J143" s="22">
        <f>I143*D140</f>
        <v>148.27050000000003</v>
      </c>
      <c r="K143" s="38"/>
      <c r="L143" s="24">
        <f t="shared" si="3"/>
        <v>0</v>
      </c>
    </row>
    <row r="144" spans="1:12" ht="14.5" x14ac:dyDescent="0.35">
      <c r="A144" s="25"/>
      <c r="B144" s="27"/>
      <c r="C144" s="19"/>
      <c r="D144" s="20"/>
      <c r="E144" s="47"/>
      <c r="F144" s="21"/>
      <c r="G144" s="44" t="s">
        <v>100</v>
      </c>
      <c r="H144" s="43" t="s">
        <v>37</v>
      </c>
      <c r="I144" s="7">
        <v>0.08</v>
      </c>
      <c r="J144" s="37">
        <f>I144*D140</f>
        <v>11.296800000000001</v>
      </c>
      <c r="K144" s="38"/>
      <c r="L144" s="24">
        <f t="shared" si="3"/>
        <v>0</v>
      </c>
    </row>
    <row r="145" spans="1:12" ht="14.5" x14ac:dyDescent="0.35">
      <c r="A145" s="25"/>
      <c r="B145" s="27"/>
      <c r="C145" s="19"/>
      <c r="D145" s="20"/>
      <c r="E145" s="47"/>
      <c r="F145" s="21"/>
      <c r="G145" s="44" t="s">
        <v>55</v>
      </c>
      <c r="H145" s="43" t="s">
        <v>37</v>
      </c>
      <c r="I145" s="7">
        <v>0.08</v>
      </c>
      <c r="J145" s="37">
        <f>I145*D140</f>
        <v>11.296800000000001</v>
      </c>
      <c r="K145" s="38"/>
      <c r="L145" s="24">
        <f t="shared" si="3"/>
        <v>0</v>
      </c>
    </row>
    <row r="146" spans="1:12" ht="14.5" x14ac:dyDescent="0.35">
      <c r="A146" s="25"/>
      <c r="B146" s="27"/>
      <c r="C146" s="19"/>
      <c r="D146" s="20"/>
      <c r="E146" s="47"/>
      <c r="F146" s="21"/>
      <c r="G146" s="42" t="s">
        <v>101</v>
      </c>
      <c r="H146" s="43" t="s">
        <v>23</v>
      </c>
      <c r="I146" s="7">
        <f>1.05</f>
        <v>1.05</v>
      </c>
      <c r="J146" s="37">
        <f>I146*D140</f>
        <v>148.27050000000003</v>
      </c>
      <c r="K146" s="38"/>
      <c r="L146" s="24">
        <f t="shared" si="3"/>
        <v>0</v>
      </c>
    </row>
    <row r="147" spans="1:12" ht="14.5" x14ac:dyDescent="0.35">
      <c r="A147" s="25"/>
      <c r="B147" s="27"/>
      <c r="C147" s="19"/>
      <c r="D147" s="20"/>
      <c r="E147" s="47"/>
      <c r="F147" s="21"/>
      <c r="G147" s="42" t="s">
        <v>105</v>
      </c>
      <c r="H147" s="43" t="s">
        <v>1</v>
      </c>
      <c r="I147" s="7">
        <f>1*0.1</f>
        <v>0.1</v>
      </c>
      <c r="J147" s="22">
        <f>I147*D140</f>
        <v>14.121000000000002</v>
      </c>
      <c r="K147" s="38"/>
      <c r="L147" s="24">
        <f t="shared" si="3"/>
        <v>0</v>
      </c>
    </row>
    <row r="148" spans="1:12" ht="14.5" x14ac:dyDescent="0.35">
      <c r="A148" s="25" t="s">
        <v>108</v>
      </c>
      <c r="B148" s="27" t="s">
        <v>107</v>
      </c>
      <c r="C148" s="19" t="s">
        <v>1</v>
      </c>
      <c r="D148" s="20">
        <v>154.13999999999999</v>
      </c>
      <c r="E148" s="47">
        <v>308</v>
      </c>
      <c r="F148" s="48">
        <f>E148*D148</f>
        <v>47475.119999999995</v>
      </c>
      <c r="G148" s="35"/>
      <c r="H148" s="34"/>
      <c r="I148" s="7"/>
      <c r="J148" s="22"/>
      <c r="K148" s="38"/>
      <c r="L148" s="24"/>
    </row>
    <row r="149" spans="1:12" ht="14.5" x14ac:dyDescent="0.35">
      <c r="A149" s="25"/>
      <c r="B149" s="27"/>
      <c r="C149" s="19"/>
      <c r="D149" s="20"/>
      <c r="E149" s="47"/>
      <c r="F149" s="21"/>
      <c r="G149" s="42" t="s">
        <v>70</v>
      </c>
      <c r="H149" s="43" t="s">
        <v>23</v>
      </c>
      <c r="I149" s="7">
        <f>1.05</f>
        <v>1.05</v>
      </c>
      <c r="J149" s="22">
        <f>I149*D148</f>
        <v>161.84699999999998</v>
      </c>
      <c r="K149" s="38"/>
      <c r="L149" s="24">
        <f t="shared" si="3"/>
        <v>0</v>
      </c>
    </row>
    <row r="150" spans="1:12" ht="14.5" x14ac:dyDescent="0.35">
      <c r="A150" s="25"/>
      <c r="B150" s="27"/>
      <c r="C150" s="19"/>
      <c r="D150" s="20"/>
      <c r="E150" s="47"/>
      <c r="F150" s="21"/>
      <c r="G150" s="44" t="s">
        <v>53</v>
      </c>
      <c r="H150" s="43" t="s">
        <v>37</v>
      </c>
      <c r="I150" s="7">
        <v>0.08</v>
      </c>
      <c r="J150" s="22">
        <f>I150*D148</f>
        <v>12.331199999999999</v>
      </c>
      <c r="K150" s="38"/>
      <c r="L150" s="24">
        <f t="shared" si="3"/>
        <v>0</v>
      </c>
    </row>
    <row r="151" spans="1:12" ht="14.5" x14ac:dyDescent="0.35">
      <c r="A151" s="25"/>
      <c r="B151" s="27"/>
      <c r="C151" s="19"/>
      <c r="D151" s="20"/>
      <c r="E151" s="47"/>
      <c r="F151" s="21"/>
      <c r="G151" s="44" t="s">
        <v>55</v>
      </c>
      <c r="H151" s="43" t="s">
        <v>37</v>
      </c>
      <c r="I151" s="7">
        <v>0.08</v>
      </c>
      <c r="J151" s="37">
        <f>I151*D148</f>
        <v>12.331199999999999</v>
      </c>
      <c r="K151" s="38"/>
      <c r="L151" s="24">
        <f t="shared" si="3"/>
        <v>0</v>
      </c>
    </row>
    <row r="152" spans="1:12" ht="14.5" x14ac:dyDescent="0.35">
      <c r="A152" s="25"/>
      <c r="B152" s="27"/>
      <c r="C152" s="19"/>
      <c r="D152" s="20"/>
      <c r="E152" s="47"/>
      <c r="F152" s="21"/>
      <c r="G152" s="42" t="s">
        <v>105</v>
      </c>
      <c r="H152" s="43" t="s">
        <v>1</v>
      </c>
      <c r="I152" s="7">
        <v>0.1</v>
      </c>
      <c r="J152" s="37">
        <f>I152*D148</f>
        <v>15.414</v>
      </c>
      <c r="K152" s="38"/>
      <c r="L152" s="24">
        <f t="shared" si="3"/>
        <v>0</v>
      </c>
    </row>
    <row r="153" spans="1:12" ht="14.5" x14ac:dyDescent="0.35">
      <c r="A153" s="25" t="s">
        <v>111</v>
      </c>
      <c r="B153" s="27" t="s">
        <v>109</v>
      </c>
      <c r="C153" s="19"/>
      <c r="D153" s="20"/>
      <c r="E153" s="47"/>
      <c r="F153" s="21"/>
      <c r="G153" s="36"/>
      <c r="H153" s="33"/>
      <c r="I153" s="7"/>
      <c r="J153" s="37"/>
      <c r="K153" s="38"/>
      <c r="L153" s="24"/>
    </row>
    <row r="154" spans="1:12" ht="14.5" x14ac:dyDescent="0.35">
      <c r="A154" s="25"/>
      <c r="B154" s="27"/>
      <c r="C154" s="19" t="s">
        <v>1</v>
      </c>
      <c r="D154" s="20">
        <v>289.08</v>
      </c>
      <c r="E154" s="47">
        <v>280</v>
      </c>
      <c r="F154" s="48">
        <f>E154*D154</f>
        <v>80942.399999999994</v>
      </c>
      <c r="G154" s="30"/>
      <c r="H154" s="26"/>
      <c r="I154" s="7"/>
      <c r="J154" s="22"/>
      <c r="K154" s="38"/>
      <c r="L154" s="24"/>
    </row>
    <row r="155" spans="1:12" ht="14.5" x14ac:dyDescent="0.35">
      <c r="A155" s="25"/>
      <c r="B155" s="27"/>
      <c r="C155" s="19"/>
      <c r="D155" s="20"/>
      <c r="E155" s="47"/>
      <c r="F155" s="21"/>
      <c r="G155" s="42" t="s">
        <v>47</v>
      </c>
      <c r="H155" s="43" t="s">
        <v>1</v>
      </c>
      <c r="I155" s="7">
        <v>1.05</v>
      </c>
      <c r="J155" s="37">
        <f>I155*D154</f>
        <v>303.53399999999999</v>
      </c>
      <c r="K155" s="38"/>
      <c r="L155" s="24">
        <f t="shared" si="3"/>
        <v>0</v>
      </c>
    </row>
    <row r="156" spans="1:12" ht="14.5" x14ac:dyDescent="0.35">
      <c r="A156" s="25"/>
      <c r="B156" s="27"/>
      <c r="C156" s="19"/>
      <c r="D156" s="20"/>
      <c r="E156" s="47"/>
      <c r="F156" s="21"/>
      <c r="G156" s="42" t="s">
        <v>110</v>
      </c>
      <c r="H156" s="43" t="s">
        <v>1</v>
      </c>
      <c r="I156" s="7">
        <v>1.05</v>
      </c>
      <c r="J156" s="37">
        <f>I156*D154</f>
        <v>303.53399999999999</v>
      </c>
      <c r="K156" s="38"/>
      <c r="L156" s="24">
        <f t="shared" si="3"/>
        <v>0</v>
      </c>
    </row>
    <row r="157" spans="1:12" ht="14.5" x14ac:dyDescent="0.35">
      <c r="A157" s="25"/>
      <c r="B157" s="27"/>
      <c r="C157" s="19"/>
      <c r="D157" s="20"/>
      <c r="E157" s="47"/>
      <c r="F157" s="21"/>
      <c r="G157" s="42" t="s">
        <v>49</v>
      </c>
      <c r="H157" s="43" t="s">
        <v>37</v>
      </c>
      <c r="I157" s="7">
        <f t="shared" ref="I157" si="5">2.1/100</f>
        <v>2.1000000000000001E-2</v>
      </c>
      <c r="J157" s="37">
        <f>I157*D154</f>
        <v>6.0706800000000003</v>
      </c>
      <c r="K157" s="38"/>
      <c r="L157" s="24">
        <f t="shared" si="3"/>
        <v>0</v>
      </c>
    </row>
    <row r="158" spans="1:12" ht="14.5" x14ac:dyDescent="0.35">
      <c r="A158" s="25"/>
      <c r="B158" s="27"/>
      <c r="C158" s="19"/>
      <c r="D158" s="20"/>
      <c r="E158" s="47"/>
      <c r="F158" s="21"/>
      <c r="G158" s="44" t="s">
        <v>75</v>
      </c>
      <c r="H158" s="43" t="s">
        <v>21</v>
      </c>
      <c r="I158" s="7">
        <v>0.9</v>
      </c>
      <c r="J158" s="37">
        <f>I158*D154</f>
        <v>260.17199999999997</v>
      </c>
      <c r="K158" s="38"/>
      <c r="L158" s="24">
        <f t="shared" si="3"/>
        <v>0</v>
      </c>
    </row>
    <row r="159" spans="1:12" ht="14.5" x14ac:dyDescent="0.35">
      <c r="A159" s="25"/>
      <c r="B159" s="27"/>
      <c r="C159" s="19"/>
      <c r="D159" s="20"/>
      <c r="E159" s="47"/>
      <c r="F159" s="21"/>
      <c r="G159" s="42" t="s">
        <v>80</v>
      </c>
      <c r="H159" s="43" t="s">
        <v>23</v>
      </c>
      <c r="I159" s="7">
        <v>3.5</v>
      </c>
      <c r="J159" s="37">
        <f>I159*D154</f>
        <v>1011.78</v>
      </c>
      <c r="K159" s="38"/>
      <c r="L159" s="24">
        <f t="shared" si="3"/>
        <v>0</v>
      </c>
    </row>
    <row r="160" spans="1:12" ht="14.5" x14ac:dyDescent="0.35">
      <c r="A160" s="25"/>
      <c r="B160" s="27"/>
      <c r="C160" s="19"/>
      <c r="D160" s="20"/>
      <c r="E160" s="47"/>
      <c r="F160" s="21"/>
      <c r="G160" s="42" t="s">
        <v>81</v>
      </c>
      <c r="H160" s="43" t="s">
        <v>23</v>
      </c>
      <c r="I160" s="7">
        <v>1</v>
      </c>
      <c r="J160" s="37">
        <f>I160*D154</f>
        <v>289.08</v>
      </c>
      <c r="K160" s="38"/>
      <c r="L160" s="24">
        <f t="shared" si="3"/>
        <v>0</v>
      </c>
    </row>
    <row r="161" spans="1:12" ht="14.5" x14ac:dyDescent="0.35">
      <c r="A161" s="25"/>
      <c r="B161" s="27"/>
      <c r="C161" s="19"/>
      <c r="D161" s="20"/>
      <c r="E161" s="47"/>
      <c r="F161" s="21"/>
      <c r="G161" s="44" t="s">
        <v>53</v>
      </c>
      <c r="H161" s="43" t="s">
        <v>37</v>
      </c>
      <c r="I161" s="7">
        <v>0.18</v>
      </c>
      <c r="J161" s="22">
        <f>I161*D154</f>
        <v>52.034399999999998</v>
      </c>
      <c r="K161" s="38"/>
      <c r="L161" s="24">
        <f t="shared" si="3"/>
        <v>0</v>
      </c>
    </row>
    <row r="162" spans="1:12" ht="14.5" x14ac:dyDescent="0.35">
      <c r="A162" s="25"/>
      <c r="B162" s="27"/>
      <c r="C162" s="19"/>
      <c r="D162" s="20"/>
      <c r="E162" s="47"/>
      <c r="F162" s="21"/>
      <c r="G162" s="44" t="s">
        <v>54</v>
      </c>
      <c r="H162" s="43" t="s">
        <v>37</v>
      </c>
      <c r="I162" s="7">
        <v>0.18</v>
      </c>
      <c r="J162" s="22">
        <f>I162*D154</f>
        <v>52.034399999999998</v>
      </c>
      <c r="K162" s="38"/>
      <c r="L162" s="24">
        <f t="shared" si="3"/>
        <v>0</v>
      </c>
    </row>
    <row r="163" spans="1:12" ht="14.5" x14ac:dyDescent="0.35">
      <c r="A163" s="25"/>
      <c r="B163" s="27"/>
      <c r="C163" s="19"/>
      <c r="D163" s="20"/>
      <c r="E163" s="47"/>
      <c r="F163" s="21"/>
      <c r="G163" s="44" t="s">
        <v>55</v>
      </c>
      <c r="H163" s="43" t="s">
        <v>37</v>
      </c>
      <c r="I163" s="7">
        <v>7.0000000000000007E-2</v>
      </c>
      <c r="J163" s="22">
        <f>I163*D154</f>
        <v>20.235600000000002</v>
      </c>
      <c r="K163" s="38"/>
      <c r="L163" s="24">
        <f t="shared" si="3"/>
        <v>0</v>
      </c>
    </row>
    <row r="164" spans="1:12" ht="14.5" x14ac:dyDescent="0.35">
      <c r="A164" s="25" t="s">
        <v>112</v>
      </c>
      <c r="B164" s="27" t="s">
        <v>56</v>
      </c>
      <c r="C164" s="19" t="s">
        <v>23</v>
      </c>
      <c r="D164" s="20">
        <v>158.4</v>
      </c>
      <c r="E164" s="47">
        <v>33</v>
      </c>
      <c r="F164" s="48">
        <f>E164*D164</f>
        <v>5227.2</v>
      </c>
      <c r="G164" s="36"/>
      <c r="H164" s="33"/>
      <c r="I164" s="7"/>
      <c r="J164" s="37"/>
      <c r="K164" s="38"/>
      <c r="L164" s="24"/>
    </row>
    <row r="165" spans="1:12" ht="14.5" x14ac:dyDescent="0.35">
      <c r="A165" s="25"/>
      <c r="B165" s="27"/>
      <c r="C165" s="19"/>
      <c r="D165" s="20"/>
      <c r="E165" s="47"/>
      <c r="F165" s="21"/>
      <c r="G165" s="36" t="s">
        <v>157</v>
      </c>
      <c r="H165" s="33" t="s">
        <v>23</v>
      </c>
      <c r="I165" s="7">
        <v>1.05</v>
      </c>
      <c r="J165" s="37">
        <f>I165*D164</f>
        <v>166.32000000000002</v>
      </c>
      <c r="K165" s="38"/>
      <c r="L165" s="24">
        <f t="shared" si="3"/>
        <v>0</v>
      </c>
    </row>
    <row r="166" spans="1:12" ht="14.5" x14ac:dyDescent="0.35">
      <c r="A166" s="25" t="s">
        <v>114</v>
      </c>
      <c r="B166" s="27" t="s">
        <v>113</v>
      </c>
      <c r="C166" s="19" t="s">
        <v>1</v>
      </c>
      <c r="D166" s="20">
        <v>289.08</v>
      </c>
      <c r="E166" s="47">
        <v>132</v>
      </c>
      <c r="F166" s="48">
        <f>E166*D166</f>
        <v>38158.559999999998</v>
      </c>
      <c r="G166" s="36"/>
      <c r="H166" s="33"/>
      <c r="I166" s="7"/>
      <c r="J166" s="37"/>
      <c r="K166" s="38"/>
      <c r="L166" s="24"/>
    </row>
    <row r="167" spans="1:12" ht="27" customHeight="1" x14ac:dyDescent="0.35">
      <c r="A167" s="25"/>
      <c r="B167" s="27"/>
      <c r="C167" s="19"/>
      <c r="D167" s="20"/>
      <c r="E167" s="47"/>
      <c r="F167" s="21"/>
      <c r="G167" s="30" t="s">
        <v>67</v>
      </c>
      <c r="H167" s="26" t="s">
        <v>1</v>
      </c>
      <c r="I167" s="7">
        <v>1.05</v>
      </c>
      <c r="J167" s="37">
        <f>I167*D166</f>
        <v>303.53399999999999</v>
      </c>
      <c r="K167" s="38"/>
      <c r="L167" s="24">
        <f t="shared" si="3"/>
        <v>0</v>
      </c>
    </row>
    <row r="168" spans="1:12" ht="14.5" x14ac:dyDescent="0.35">
      <c r="A168" s="25" t="s">
        <v>116</v>
      </c>
      <c r="B168" s="27" t="s">
        <v>115</v>
      </c>
      <c r="C168" s="19" t="s">
        <v>1</v>
      </c>
      <c r="D168" s="20">
        <v>301.92</v>
      </c>
      <c r="E168" s="47">
        <v>407.00000000000006</v>
      </c>
      <c r="F168" s="48">
        <f>E168*D168</f>
        <v>122881.44000000002</v>
      </c>
      <c r="G168" s="31"/>
      <c r="H168" s="32"/>
      <c r="I168" s="7"/>
      <c r="J168" s="22"/>
      <c r="K168" s="38"/>
      <c r="L168" s="24"/>
    </row>
    <row r="169" spans="1:12" ht="14.5" x14ac:dyDescent="0.35">
      <c r="A169" s="25"/>
      <c r="B169" s="27"/>
      <c r="C169" s="19"/>
      <c r="D169" s="20"/>
      <c r="E169" s="47"/>
      <c r="F169" s="21"/>
      <c r="G169" s="42" t="s">
        <v>48</v>
      </c>
      <c r="H169" s="43" t="s">
        <v>1</v>
      </c>
      <c r="I169" s="7">
        <v>1.05</v>
      </c>
      <c r="J169" s="22">
        <f>I169*D168</f>
        <v>317.01600000000002</v>
      </c>
      <c r="K169" s="38"/>
      <c r="L169" s="24">
        <f t="shared" ref="L169:L193" si="6">K169*J169</f>
        <v>0</v>
      </c>
    </row>
    <row r="170" spans="1:12" ht="14.5" x14ac:dyDescent="0.35">
      <c r="A170" s="25"/>
      <c r="B170" s="27"/>
      <c r="C170" s="19"/>
      <c r="D170" s="20"/>
      <c r="E170" s="47"/>
      <c r="F170" s="21"/>
      <c r="G170" s="42" t="s">
        <v>81</v>
      </c>
      <c r="H170" s="33" t="s">
        <v>23</v>
      </c>
      <c r="I170" s="7">
        <v>3.5</v>
      </c>
      <c r="J170" s="37">
        <f>I170*D168</f>
        <v>1056.72</v>
      </c>
      <c r="K170" s="38"/>
      <c r="L170" s="24">
        <f t="shared" si="6"/>
        <v>0</v>
      </c>
    </row>
    <row r="171" spans="1:12" ht="14.5" x14ac:dyDescent="0.35">
      <c r="A171" s="25"/>
      <c r="B171" s="27"/>
      <c r="C171" s="19"/>
      <c r="D171" s="20"/>
      <c r="E171" s="47"/>
      <c r="F171" s="21"/>
      <c r="G171" s="42" t="s">
        <v>80</v>
      </c>
      <c r="H171" s="33" t="s">
        <v>23</v>
      </c>
      <c r="I171" s="7">
        <v>1</v>
      </c>
      <c r="J171" s="37">
        <f>I171*D168</f>
        <v>301.92</v>
      </c>
      <c r="K171" s="38"/>
      <c r="L171" s="24">
        <f t="shared" si="6"/>
        <v>0</v>
      </c>
    </row>
    <row r="172" spans="1:12" ht="14.5" x14ac:dyDescent="0.35">
      <c r="A172" s="25"/>
      <c r="B172" s="27"/>
      <c r="C172" s="19"/>
      <c r="D172" s="20"/>
      <c r="E172" s="47"/>
      <c r="F172" s="21"/>
      <c r="G172" s="44" t="s">
        <v>75</v>
      </c>
      <c r="H172" s="43" t="s">
        <v>21</v>
      </c>
      <c r="I172" s="7">
        <v>1.5</v>
      </c>
      <c r="J172" s="37">
        <f>I172*D168</f>
        <v>452.88</v>
      </c>
      <c r="K172" s="38"/>
      <c r="L172" s="24">
        <f t="shared" si="6"/>
        <v>0</v>
      </c>
    </row>
    <row r="173" spans="1:12" ht="14.5" x14ac:dyDescent="0.35">
      <c r="A173" s="25"/>
      <c r="B173" s="27"/>
      <c r="C173" s="19"/>
      <c r="D173" s="20"/>
      <c r="E173" s="47"/>
      <c r="F173" s="21"/>
      <c r="G173" s="44" t="s">
        <v>49</v>
      </c>
      <c r="H173" s="43" t="s">
        <v>37</v>
      </c>
      <c r="I173" s="7">
        <f>0.9/100</f>
        <v>9.0000000000000011E-3</v>
      </c>
      <c r="J173" s="22">
        <f>I173*D168</f>
        <v>2.7172800000000006</v>
      </c>
      <c r="K173" s="38"/>
      <c r="L173" s="24">
        <f t="shared" si="6"/>
        <v>0</v>
      </c>
    </row>
    <row r="174" spans="1:12" ht="14.5" x14ac:dyDescent="0.35">
      <c r="A174" s="25"/>
      <c r="B174" s="27"/>
      <c r="C174" s="19"/>
      <c r="D174" s="20"/>
      <c r="E174" s="47"/>
      <c r="F174" s="21"/>
      <c r="G174" s="42" t="s">
        <v>50</v>
      </c>
      <c r="H174" s="43" t="s">
        <v>37</v>
      </c>
      <c r="I174" s="7">
        <f>0.9/100</f>
        <v>9.0000000000000011E-3</v>
      </c>
      <c r="J174" s="22">
        <f>I174*D168</f>
        <v>2.7172800000000006</v>
      </c>
      <c r="K174" s="38"/>
      <c r="L174" s="24">
        <f t="shared" si="6"/>
        <v>0</v>
      </c>
    </row>
    <row r="175" spans="1:12" ht="14.5" x14ac:dyDescent="0.35">
      <c r="A175" s="25"/>
      <c r="B175" s="27"/>
      <c r="C175" s="19"/>
      <c r="D175" s="20"/>
      <c r="E175" s="47"/>
      <c r="F175" s="21"/>
      <c r="G175" s="44" t="s">
        <v>55</v>
      </c>
      <c r="H175" s="43" t="s">
        <v>37</v>
      </c>
      <c r="I175" s="7">
        <v>1.7999999999999999E-2</v>
      </c>
      <c r="J175" s="22">
        <f>I175*D168</f>
        <v>5.4345600000000003</v>
      </c>
      <c r="K175" s="38"/>
      <c r="L175" s="24">
        <f t="shared" si="6"/>
        <v>0</v>
      </c>
    </row>
    <row r="176" spans="1:12" ht="14.5" x14ac:dyDescent="0.35">
      <c r="A176" s="25"/>
      <c r="B176" s="27"/>
      <c r="C176" s="19"/>
      <c r="D176" s="20"/>
      <c r="E176" s="47"/>
      <c r="F176" s="21"/>
      <c r="G176" s="44" t="s">
        <v>53</v>
      </c>
      <c r="H176" s="43" t="s">
        <v>37</v>
      </c>
      <c r="I176" s="7">
        <v>1.7999999999999999E-2</v>
      </c>
      <c r="J176" s="37">
        <f>I176*D168</f>
        <v>5.4345600000000003</v>
      </c>
      <c r="K176" s="38"/>
      <c r="L176" s="24">
        <f t="shared" si="6"/>
        <v>0</v>
      </c>
    </row>
    <row r="177" spans="1:12" ht="14.5" x14ac:dyDescent="0.35">
      <c r="A177" s="25" t="s">
        <v>117</v>
      </c>
      <c r="B177" s="27" t="s">
        <v>56</v>
      </c>
      <c r="C177" s="19" t="s">
        <v>23</v>
      </c>
      <c r="D177" s="20">
        <v>433.2</v>
      </c>
      <c r="E177" s="47">
        <v>33</v>
      </c>
      <c r="F177" s="48">
        <f>E177*D177</f>
        <v>14295.6</v>
      </c>
      <c r="G177" s="36"/>
      <c r="H177" s="33"/>
      <c r="I177" s="7"/>
      <c r="J177" s="37"/>
      <c r="K177" s="38"/>
      <c r="L177" s="24"/>
    </row>
    <row r="178" spans="1:12" ht="14.5" x14ac:dyDescent="0.35">
      <c r="A178" s="25"/>
      <c r="B178" s="27"/>
      <c r="C178" s="19"/>
      <c r="D178" s="20"/>
      <c r="E178" s="47"/>
      <c r="F178" s="21"/>
      <c r="G178" s="36" t="s">
        <v>157</v>
      </c>
      <c r="H178" s="33" t="s">
        <v>23</v>
      </c>
      <c r="I178" s="7">
        <v>1.05</v>
      </c>
      <c r="J178" s="37">
        <f>I178*D177</f>
        <v>454.86</v>
      </c>
      <c r="K178" s="38"/>
      <c r="L178" s="24">
        <f t="shared" si="6"/>
        <v>0</v>
      </c>
    </row>
    <row r="179" spans="1:12" ht="14.5" x14ac:dyDescent="0.35">
      <c r="A179" s="25" t="s">
        <v>119</v>
      </c>
      <c r="B179" s="27" t="s">
        <v>118</v>
      </c>
      <c r="C179" s="19" t="s">
        <v>1</v>
      </c>
      <c r="D179" s="20">
        <v>222.14</v>
      </c>
      <c r="E179" s="47">
        <v>132</v>
      </c>
      <c r="F179" s="48">
        <f>E179*D179</f>
        <v>29322.48</v>
      </c>
      <c r="G179" s="30"/>
      <c r="H179" s="26"/>
      <c r="I179" s="7"/>
      <c r="J179" s="37"/>
      <c r="K179" s="38"/>
      <c r="L179" s="24"/>
    </row>
    <row r="180" spans="1:12" ht="27" customHeight="1" x14ac:dyDescent="0.35">
      <c r="A180" s="25"/>
      <c r="B180" s="27"/>
      <c r="C180" s="19"/>
      <c r="D180" s="20"/>
      <c r="E180" s="47"/>
      <c r="F180" s="21"/>
      <c r="G180" s="40" t="s">
        <v>67</v>
      </c>
      <c r="H180" s="32" t="s">
        <v>1</v>
      </c>
      <c r="I180" s="7">
        <v>1.05</v>
      </c>
      <c r="J180" s="37">
        <f>I180*D179</f>
        <v>233.24699999999999</v>
      </c>
      <c r="K180" s="38"/>
      <c r="L180" s="24">
        <f t="shared" si="6"/>
        <v>0</v>
      </c>
    </row>
    <row r="181" spans="1:12" ht="14.5" x14ac:dyDescent="0.35">
      <c r="A181" s="25" t="s">
        <v>121</v>
      </c>
      <c r="B181" s="27" t="s">
        <v>120</v>
      </c>
      <c r="C181" s="19" t="s">
        <v>23</v>
      </c>
      <c r="D181" s="20">
        <v>183.17</v>
      </c>
      <c r="E181" s="47">
        <v>275</v>
      </c>
      <c r="F181" s="48">
        <f>E181*D181</f>
        <v>50371.75</v>
      </c>
      <c r="G181" s="36"/>
      <c r="H181" s="33"/>
      <c r="I181" s="7"/>
      <c r="J181" s="22"/>
      <c r="K181" s="38"/>
      <c r="L181" s="24"/>
    </row>
    <row r="182" spans="1:12" ht="14.5" x14ac:dyDescent="0.35">
      <c r="A182" s="25"/>
      <c r="B182" s="27"/>
      <c r="C182" s="19"/>
      <c r="D182" s="20"/>
      <c r="E182" s="47"/>
      <c r="F182" s="21"/>
      <c r="G182" s="42" t="s">
        <v>48</v>
      </c>
      <c r="H182" s="43" t="s">
        <v>1</v>
      </c>
      <c r="I182" s="7">
        <f>1.05*0.5</f>
        <v>0.52500000000000002</v>
      </c>
      <c r="J182" s="22">
        <f>I182*D181</f>
        <v>96.164249999999996</v>
      </c>
      <c r="K182" s="38"/>
      <c r="L182" s="24">
        <f t="shared" si="6"/>
        <v>0</v>
      </c>
    </row>
    <row r="183" spans="1:12" ht="14.5" x14ac:dyDescent="0.35">
      <c r="A183" s="25"/>
      <c r="B183" s="27"/>
      <c r="C183" s="19"/>
      <c r="D183" s="20"/>
      <c r="E183" s="47"/>
      <c r="F183" s="21"/>
      <c r="G183" s="42" t="s">
        <v>81</v>
      </c>
      <c r="H183" s="33" t="s">
        <v>23</v>
      </c>
      <c r="I183" s="7">
        <v>0.5</v>
      </c>
      <c r="J183" s="37">
        <f>I183*D181</f>
        <v>91.584999999999994</v>
      </c>
      <c r="K183" s="38"/>
      <c r="L183" s="24">
        <f t="shared" si="6"/>
        <v>0</v>
      </c>
    </row>
    <row r="184" spans="1:12" ht="14.5" x14ac:dyDescent="0.35">
      <c r="A184" s="25"/>
      <c r="B184" s="27"/>
      <c r="C184" s="19"/>
      <c r="D184" s="20"/>
      <c r="E184" s="47"/>
      <c r="F184" s="21"/>
      <c r="G184" s="42" t="s">
        <v>80</v>
      </c>
      <c r="H184" s="33" t="s">
        <v>23</v>
      </c>
      <c r="I184" s="7">
        <f>3.5*0.5</f>
        <v>1.75</v>
      </c>
      <c r="J184" s="37">
        <f>I184*D181</f>
        <v>320.54749999999996</v>
      </c>
      <c r="K184" s="38"/>
      <c r="L184" s="24">
        <f t="shared" si="6"/>
        <v>0</v>
      </c>
    </row>
    <row r="185" spans="1:12" ht="14.5" x14ac:dyDescent="0.35">
      <c r="A185" s="25"/>
      <c r="B185" s="27"/>
      <c r="C185" s="19"/>
      <c r="D185" s="20"/>
      <c r="E185" s="47"/>
      <c r="F185" s="21"/>
      <c r="G185" s="44" t="s">
        <v>49</v>
      </c>
      <c r="H185" s="43" t="s">
        <v>37</v>
      </c>
      <c r="I185" s="7">
        <v>8.9999999999999993E-3</v>
      </c>
      <c r="J185" s="22">
        <f>I185*D181</f>
        <v>1.6485299999999998</v>
      </c>
      <c r="K185" s="38"/>
      <c r="L185" s="24">
        <f t="shared" si="6"/>
        <v>0</v>
      </c>
    </row>
    <row r="186" spans="1:12" ht="14.5" x14ac:dyDescent="0.35">
      <c r="A186" s="25"/>
      <c r="B186" s="27"/>
      <c r="C186" s="19"/>
      <c r="D186" s="20"/>
      <c r="E186" s="47"/>
      <c r="F186" s="21"/>
      <c r="G186" s="42" t="s">
        <v>50</v>
      </c>
      <c r="H186" s="43" t="s">
        <v>37</v>
      </c>
      <c r="I186" s="7">
        <v>8.9999999999999993E-3</v>
      </c>
      <c r="J186" s="22">
        <f>I186*D181</f>
        <v>1.6485299999999998</v>
      </c>
      <c r="K186" s="38"/>
      <c r="L186" s="24">
        <f t="shared" si="6"/>
        <v>0</v>
      </c>
    </row>
    <row r="187" spans="1:12" ht="14.5" x14ac:dyDescent="0.35">
      <c r="A187" s="25"/>
      <c r="B187" s="27"/>
      <c r="C187" s="19"/>
      <c r="D187" s="20"/>
      <c r="E187" s="47"/>
      <c r="F187" s="21"/>
      <c r="G187" s="44" t="s">
        <v>53</v>
      </c>
      <c r="H187" s="43" t="s">
        <v>37</v>
      </c>
      <c r="I187" s="7">
        <f>0.018*0.5</f>
        <v>8.9999999999999993E-3</v>
      </c>
      <c r="J187" s="22">
        <f>I187*D181</f>
        <v>1.6485299999999998</v>
      </c>
      <c r="K187" s="38"/>
      <c r="L187" s="24">
        <f t="shared" si="6"/>
        <v>0</v>
      </c>
    </row>
    <row r="188" spans="1:12" ht="14.5" x14ac:dyDescent="0.35">
      <c r="A188" s="25"/>
      <c r="B188" s="27"/>
      <c r="C188" s="19"/>
      <c r="D188" s="20"/>
      <c r="E188" s="47"/>
      <c r="F188" s="21"/>
      <c r="G188" s="44" t="s">
        <v>54</v>
      </c>
      <c r="H188" s="43" t="s">
        <v>37</v>
      </c>
      <c r="I188" s="7">
        <f>0.018*0.5</f>
        <v>8.9999999999999993E-3</v>
      </c>
      <c r="J188" s="37">
        <f>I188*D181</f>
        <v>1.6485299999999998</v>
      </c>
      <c r="K188" s="38"/>
      <c r="L188" s="24">
        <f t="shared" si="6"/>
        <v>0</v>
      </c>
    </row>
    <row r="189" spans="1:12" ht="14.5" x14ac:dyDescent="0.35">
      <c r="A189" s="25"/>
      <c r="B189" s="27"/>
      <c r="C189" s="19"/>
      <c r="D189" s="20"/>
      <c r="E189" s="47"/>
      <c r="F189" s="21"/>
      <c r="G189" s="44" t="s">
        <v>55</v>
      </c>
      <c r="H189" s="43" t="s">
        <v>37</v>
      </c>
      <c r="I189" s="7">
        <f>0.018*0.5</f>
        <v>8.9999999999999993E-3</v>
      </c>
      <c r="J189" s="37">
        <f>I189*D181</f>
        <v>1.6485299999999998</v>
      </c>
      <c r="K189" s="38"/>
      <c r="L189" s="24">
        <f t="shared" si="6"/>
        <v>0</v>
      </c>
    </row>
    <row r="190" spans="1:12" ht="14.5" x14ac:dyDescent="0.35">
      <c r="A190" s="25" t="s">
        <v>122</v>
      </c>
      <c r="B190" s="27" t="s">
        <v>56</v>
      </c>
      <c r="C190" s="19" t="s">
        <v>23</v>
      </c>
      <c r="D190" s="20">
        <v>163.09</v>
      </c>
      <c r="E190" s="47">
        <v>33</v>
      </c>
      <c r="F190" s="48">
        <f>E190*D190</f>
        <v>5381.97</v>
      </c>
      <c r="G190" s="36"/>
      <c r="H190" s="33"/>
      <c r="I190" s="7"/>
      <c r="J190" s="37"/>
      <c r="K190" s="38"/>
      <c r="L190" s="24"/>
    </row>
    <row r="191" spans="1:12" ht="14.5" x14ac:dyDescent="0.35">
      <c r="A191" s="25"/>
      <c r="B191" s="27"/>
      <c r="C191" s="19"/>
      <c r="D191" s="20"/>
      <c r="E191" s="47"/>
      <c r="F191" s="21"/>
      <c r="G191" s="30" t="s">
        <v>157</v>
      </c>
      <c r="H191" s="26" t="s">
        <v>23</v>
      </c>
      <c r="I191" s="7">
        <v>1.05</v>
      </c>
      <c r="J191" s="37">
        <f>I191*D190</f>
        <v>171.24450000000002</v>
      </c>
      <c r="K191" s="38"/>
      <c r="L191" s="24">
        <f t="shared" si="6"/>
        <v>0</v>
      </c>
    </row>
    <row r="192" spans="1:12" ht="14.5" x14ac:dyDescent="0.35">
      <c r="A192" s="25" t="s">
        <v>124</v>
      </c>
      <c r="B192" s="27" t="s">
        <v>123</v>
      </c>
      <c r="C192" s="19" t="s">
        <v>1</v>
      </c>
      <c r="D192" s="20">
        <v>344.58</v>
      </c>
      <c r="E192" s="47">
        <v>44</v>
      </c>
      <c r="F192" s="48">
        <f>E192*D192</f>
        <v>15161.519999999999</v>
      </c>
      <c r="G192" s="31"/>
      <c r="H192" s="32"/>
      <c r="I192" s="7"/>
      <c r="J192" s="22"/>
      <c r="K192" s="38"/>
      <c r="L192" s="24"/>
    </row>
    <row r="193" spans="1:12" ht="14.5" x14ac:dyDescent="0.35">
      <c r="A193" s="25"/>
      <c r="B193" s="27"/>
      <c r="C193" s="19"/>
      <c r="D193" s="20"/>
      <c r="E193" s="47"/>
      <c r="F193" s="21"/>
      <c r="G193" s="49" t="s">
        <v>89</v>
      </c>
      <c r="H193" s="43" t="s">
        <v>23</v>
      </c>
      <c r="I193" s="7">
        <v>1.05</v>
      </c>
      <c r="J193" s="37">
        <f>I193*D192</f>
        <v>361.80900000000003</v>
      </c>
      <c r="K193" s="38"/>
      <c r="L193" s="24">
        <f t="shared" si="6"/>
        <v>0</v>
      </c>
    </row>
    <row r="194" spans="1:12" ht="29" x14ac:dyDescent="0.35">
      <c r="A194" s="25"/>
      <c r="B194" s="27"/>
      <c r="C194" s="19"/>
      <c r="D194" s="20"/>
      <c r="E194" s="47"/>
      <c r="F194" s="21"/>
      <c r="G194" s="49" t="s">
        <v>44</v>
      </c>
      <c r="H194" s="43" t="s">
        <v>16</v>
      </c>
      <c r="I194" s="7"/>
      <c r="J194" s="37"/>
      <c r="K194" s="38"/>
      <c r="L194" s="39" t="s">
        <v>42</v>
      </c>
    </row>
    <row r="195" spans="1:12" ht="14.5" x14ac:dyDescent="0.35">
      <c r="A195" s="25" t="s">
        <v>126</v>
      </c>
      <c r="B195" s="27" t="s">
        <v>125</v>
      </c>
      <c r="C195" s="19" t="s">
        <v>23</v>
      </c>
      <c r="D195" s="20">
        <v>13</v>
      </c>
      <c r="E195" s="47">
        <v>187.00000000000003</v>
      </c>
      <c r="F195" s="48">
        <f>E195*D195</f>
        <v>2431.0000000000005</v>
      </c>
      <c r="G195" s="36"/>
      <c r="H195" s="33"/>
      <c r="I195" s="7"/>
      <c r="J195" s="37"/>
      <c r="K195" s="38"/>
      <c r="L195" s="39"/>
    </row>
    <row r="196" spans="1:12" ht="29" x14ac:dyDescent="0.35">
      <c r="A196" s="25"/>
      <c r="B196" s="27"/>
      <c r="C196" s="19"/>
      <c r="D196" s="20"/>
      <c r="E196" s="47"/>
      <c r="F196" s="21"/>
      <c r="G196" s="84" t="s">
        <v>127</v>
      </c>
      <c r="H196" s="61" t="s">
        <v>23</v>
      </c>
      <c r="I196" s="7"/>
      <c r="J196" s="37"/>
      <c r="K196" s="38"/>
      <c r="L196" s="39" t="s">
        <v>42</v>
      </c>
    </row>
    <row r="197" spans="1:12" ht="14.5" x14ac:dyDescent="0.35">
      <c r="A197" s="25"/>
      <c r="B197" s="27"/>
      <c r="C197" s="19"/>
      <c r="D197" s="20"/>
      <c r="E197" s="47"/>
      <c r="F197" s="21"/>
      <c r="G197" s="44" t="s">
        <v>55</v>
      </c>
      <c r="H197" s="43" t="s">
        <v>37</v>
      </c>
      <c r="I197" s="7">
        <f>0.018*0.5</f>
        <v>8.9999999999999993E-3</v>
      </c>
      <c r="J197" s="37">
        <f>I197*D195</f>
        <v>0.11699999999999999</v>
      </c>
      <c r="K197" s="38"/>
      <c r="L197" s="24">
        <f t="shared" ref="L197:L198" si="7">K197*J197</f>
        <v>0</v>
      </c>
    </row>
    <row r="198" spans="1:12" ht="14.5" x14ac:dyDescent="0.35">
      <c r="A198" s="25"/>
      <c r="B198" s="27"/>
      <c r="C198" s="19"/>
      <c r="D198" s="20"/>
      <c r="E198" s="47"/>
      <c r="F198" s="21"/>
      <c r="G198" s="44" t="s">
        <v>82</v>
      </c>
      <c r="H198" s="43" t="s">
        <v>37</v>
      </c>
      <c r="I198" s="7">
        <f>0.018*0.5</f>
        <v>8.9999999999999993E-3</v>
      </c>
      <c r="J198" s="37">
        <f>I198*D195</f>
        <v>0.11699999999999999</v>
      </c>
      <c r="K198" s="38"/>
      <c r="L198" s="24">
        <f t="shared" si="7"/>
        <v>0</v>
      </c>
    </row>
    <row r="199" spans="1:12" ht="29" x14ac:dyDescent="0.35">
      <c r="A199" s="25" t="s">
        <v>129</v>
      </c>
      <c r="B199" s="27" t="s">
        <v>128</v>
      </c>
      <c r="C199" s="19" t="s">
        <v>23</v>
      </c>
      <c r="D199" s="20">
        <v>26</v>
      </c>
      <c r="E199" s="47">
        <v>44</v>
      </c>
      <c r="F199" s="48">
        <f>E199*D199</f>
        <v>1144</v>
      </c>
      <c r="G199" s="36"/>
      <c r="H199" s="33"/>
      <c r="I199" s="7"/>
      <c r="J199" s="37"/>
      <c r="K199" s="38"/>
      <c r="L199" s="39"/>
    </row>
    <row r="200" spans="1:12" ht="14.5" x14ac:dyDescent="0.35">
      <c r="A200" s="25"/>
      <c r="B200" s="27"/>
      <c r="C200" s="19"/>
      <c r="D200" s="20"/>
      <c r="E200" s="47"/>
      <c r="F200" s="21"/>
      <c r="G200" s="49" t="s">
        <v>89</v>
      </c>
      <c r="H200" s="43" t="s">
        <v>23</v>
      </c>
      <c r="I200" s="7">
        <v>1.05</v>
      </c>
      <c r="J200" s="37">
        <f>I200*D199</f>
        <v>27.3</v>
      </c>
      <c r="K200" s="38"/>
      <c r="L200" s="24">
        <f t="shared" ref="L200" si="8">K200*J200</f>
        <v>0</v>
      </c>
    </row>
    <row r="201" spans="1:12" ht="29" x14ac:dyDescent="0.35">
      <c r="A201" s="25"/>
      <c r="B201" s="27"/>
      <c r="C201" s="19"/>
      <c r="D201" s="20"/>
      <c r="E201" s="47"/>
      <c r="F201" s="21"/>
      <c r="G201" s="49" t="s">
        <v>44</v>
      </c>
      <c r="H201" s="43" t="s">
        <v>16</v>
      </c>
      <c r="I201" s="7"/>
      <c r="J201" s="22"/>
      <c r="K201" s="23"/>
      <c r="L201" s="39" t="s">
        <v>42</v>
      </c>
    </row>
    <row r="202" spans="1:12" ht="14.5" x14ac:dyDescent="0.35">
      <c r="A202" s="25" t="s">
        <v>134</v>
      </c>
      <c r="B202" s="27" t="s">
        <v>132</v>
      </c>
      <c r="C202" s="19" t="s">
        <v>23</v>
      </c>
      <c r="D202" s="20">
        <v>517.91</v>
      </c>
      <c r="E202" s="47">
        <v>44</v>
      </c>
      <c r="F202" s="48">
        <f>E202*D202</f>
        <v>22788.039999999997</v>
      </c>
      <c r="G202" s="36"/>
      <c r="H202" s="33"/>
      <c r="I202" s="7"/>
      <c r="J202" s="22"/>
      <c r="K202" s="23"/>
      <c r="L202" s="39"/>
    </row>
    <row r="203" spans="1:12" ht="29" x14ac:dyDescent="0.35">
      <c r="A203" s="25"/>
      <c r="B203" s="27"/>
      <c r="C203" s="19"/>
      <c r="D203" s="20"/>
      <c r="E203" s="47"/>
      <c r="F203" s="21"/>
      <c r="G203" s="55" t="s">
        <v>133</v>
      </c>
      <c r="H203" s="53" t="s">
        <v>21</v>
      </c>
      <c r="I203" s="7">
        <v>0.1</v>
      </c>
      <c r="J203" s="37">
        <f>I203*D202</f>
        <v>51.790999999999997</v>
      </c>
      <c r="K203" s="38"/>
      <c r="L203" s="24">
        <f t="shared" ref="L203" si="9">K203*J203</f>
        <v>0</v>
      </c>
    </row>
    <row r="204" spans="1:12" ht="14.5" x14ac:dyDescent="0.35">
      <c r="A204" s="25" t="s">
        <v>136</v>
      </c>
      <c r="B204" s="27" t="s">
        <v>135</v>
      </c>
      <c r="C204" s="19" t="s">
        <v>23</v>
      </c>
      <c r="D204" s="20">
        <v>135.05000000000001</v>
      </c>
      <c r="E204" s="47">
        <v>407.00000000000006</v>
      </c>
      <c r="F204" s="48">
        <f>E204*D204</f>
        <v>54965.350000000013</v>
      </c>
      <c r="G204" s="36"/>
      <c r="H204" s="33"/>
      <c r="I204" s="7"/>
      <c r="J204" s="37"/>
      <c r="K204" s="38"/>
      <c r="L204" s="24"/>
    </row>
    <row r="205" spans="1:12" ht="14.5" x14ac:dyDescent="0.35">
      <c r="A205" s="25"/>
      <c r="B205" s="27"/>
      <c r="C205" s="19"/>
      <c r="D205" s="20"/>
      <c r="E205" s="47"/>
      <c r="F205" s="21"/>
      <c r="G205" s="42" t="s">
        <v>47</v>
      </c>
      <c r="H205" s="43" t="s">
        <v>1</v>
      </c>
      <c r="I205" s="7">
        <f>1.05*0.5</f>
        <v>0.52500000000000002</v>
      </c>
      <c r="J205" s="37">
        <f>I205*D204</f>
        <v>70.901250000000005</v>
      </c>
      <c r="K205" s="38"/>
      <c r="L205" s="24">
        <f t="shared" ref="L205:L208" si="10">K205*J205</f>
        <v>0</v>
      </c>
    </row>
    <row r="206" spans="1:12" ht="14.5" x14ac:dyDescent="0.35">
      <c r="A206" s="25"/>
      <c r="B206" s="27"/>
      <c r="C206" s="19"/>
      <c r="D206" s="20"/>
      <c r="E206" s="47"/>
      <c r="F206" s="21"/>
      <c r="G206" s="42" t="s">
        <v>48</v>
      </c>
      <c r="H206" s="43" t="s">
        <v>1</v>
      </c>
      <c r="I206" s="7">
        <f>1.05*0.5</f>
        <v>0.52500000000000002</v>
      </c>
      <c r="J206" s="22">
        <f>I206*D204</f>
        <v>70.901250000000005</v>
      </c>
      <c r="K206" s="38"/>
      <c r="L206" s="24">
        <f t="shared" si="10"/>
        <v>0</v>
      </c>
    </row>
    <row r="207" spans="1:12" ht="14.5" x14ac:dyDescent="0.35">
      <c r="A207" s="25"/>
      <c r="B207" s="27"/>
      <c r="C207" s="19"/>
      <c r="D207" s="20"/>
      <c r="E207" s="47"/>
      <c r="F207" s="21"/>
      <c r="G207" s="55" t="s">
        <v>137</v>
      </c>
      <c r="H207" s="53" t="s">
        <v>20</v>
      </c>
      <c r="I207" s="7">
        <f>0.2*0.5</f>
        <v>0.1</v>
      </c>
      <c r="J207" s="22">
        <f>I207*D204</f>
        <v>13.505000000000003</v>
      </c>
      <c r="K207" s="38"/>
      <c r="L207" s="24">
        <f t="shared" si="10"/>
        <v>0</v>
      </c>
    </row>
    <row r="208" spans="1:12" ht="14.5" x14ac:dyDescent="0.35">
      <c r="A208" s="25"/>
      <c r="B208" s="27"/>
      <c r="C208" s="19"/>
      <c r="D208" s="20"/>
      <c r="E208" s="47"/>
      <c r="F208" s="21"/>
      <c r="G208" s="42" t="s">
        <v>49</v>
      </c>
      <c r="H208" s="43" t="s">
        <v>37</v>
      </c>
      <c r="I208" s="7">
        <f>0.01*0.5</f>
        <v>5.0000000000000001E-3</v>
      </c>
      <c r="J208" s="22">
        <f>I208*D204</f>
        <v>0.67525000000000002</v>
      </c>
      <c r="K208" s="38"/>
      <c r="L208" s="24">
        <f t="shared" si="10"/>
        <v>0</v>
      </c>
    </row>
    <row r="209" spans="1:12" ht="29" x14ac:dyDescent="0.35">
      <c r="A209" s="25"/>
      <c r="B209" s="27"/>
      <c r="C209" s="19"/>
      <c r="D209" s="20"/>
      <c r="E209" s="47"/>
      <c r="F209" s="21"/>
      <c r="G209" s="64" t="s">
        <v>158</v>
      </c>
      <c r="H209" s="59" t="s">
        <v>16</v>
      </c>
      <c r="I209" s="7"/>
      <c r="J209" s="22"/>
      <c r="K209" s="23"/>
      <c r="L209" s="39" t="s">
        <v>42</v>
      </c>
    </row>
    <row r="210" spans="1:12" ht="14.5" x14ac:dyDescent="0.35">
      <c r="A210" s="25" t="s">
        <v>140</v>
      </c>
      <c r="B210" s="27" t="s">
        <v>139</v>
      </c>
      <c r="C210" s="19" t="s">
        <v>23</v>
      </c>
      <c r="D210" s="20">
        <v>181.31</v>
      </c>
      <c r="E210" s="47">
        <v>275</v>
      </c>
      <c r="F210" s="48">
        <f>E210*D210</f>
        <v>49860.25</v>
      </c>
      <c r="G210" s="36"/>
      <c r="H210" s="33"/>
      <c r="I210" s="7"/>
      <c r="J210" s="37"/>
      <c r="K210" s="38"/>
      <c r="L210" s="39"/>
    </row>
    <row r="211" spans="1:12" ht="29" x14ac:dyDescent="0.35">
      <c r="A211" s="25"/>
      <c r="B211" s="27"/>
      <c r="C211" s="19"/>
      <c r="D211" s="20"/>
      <c r="E211" s="47"/>
      <c r="F211" s="21"/>
      <c r="G211" s="85" t="s">
        <v>141</v>
      </c>
      <c r="H211" s="43" t="s">
        <v>23</v>
      </c>
      <c r="I211" s="7">
        <f>1.05</f>
        <v>1.05</v>
      </c>
      <c r="J211" s="37">
        <f>I211*D210</f>
        <v>190.37550000000002</v>
      </c>
      <c r="K211" s="38"/>
      <c r="L211" s="24">
        <f t="shared" ref="L211" si="11">K211*J211</f>
        <v>0</v>
      </c>
    </row>
    <row r="212" spans="1:12" ht="14.5" x14ac:dyDescent="0.35">
      <c r="A212" s="25"/>
      <c r="B212" s="27"/>
      <c r="C212" s="19"/>
      <c r="D212" s="20"/>
      <c r="E212" s="47"/>
      <c r="F212" s="21"/>
      <c r="G212" s="42" t="s">
        <v>47</v>
      </c>
      <c r="H212" s="86" t="s">
        <v>1</v>
      </c>
      <c r="I212" s="7">
        <f>1.05*0.5</f>
        <v>0.52500000000000002</v>
      </c>
      <c r="J212" s="37">
        <f>I212*D210</f>
        <v>95.187750000000008</v>
      </c>
      <c r="K212" s="38"/>
      <c r="L212" s="24">
        <f t="shared" ref="L212:L216" si="12">K212*J212</f>
        <v>0</v>
      </c>
    </row>
    <row r="213" spans="1:12" ht="14.5" x14ac:dyDescent="0.35">
      <c r="A213" s="25"/>
      <c r="B213" s="27"/>
      <c r="C213" s="19"/>
      <c r="D213" s="20"/>
      <c r="E213" s="47"/>
      <c r="F213" s="21"/>
      <c r="G213" s="42" t="s">
        <v>49</v>
      </c>
      <c r="H213" s="43" t="s">
        <v>37</v>
      </c>
      <c r="I213" s="7">
        <f>0.01*0.5</f>
        <v>5.0000000000000001E-3</v>
      </c>
      <c r="J213" s="22">
        <f>I213*D210</f>
        <v>0.90655000000000008</v>
      </c>
      <c r="K213" s="38"/>
      <c r="L213" s="24">
        <f t="shared" si="12"/>
        <v>0</v>
      </c>
    </row>
    <row r="214" spans="1:12" ht="14.5" x14ac:dyDescent="0.35">
      <c r="A214" s="25"/>
      <c r="B214" s="27"/>
      <c r="C214" s="19"/>
      <c r="D214" s="20"/>
      <c r="E214" s="47"/>
      <c r="F214" s="21"/>
      <c r="G214" s="44" t="s">
        <v>54</v>
      </c>
      <c r="H214" s="43" t="s">
        <v>37</v>
      </c>
      <c r="I214" s="7">
        <f>0.18*0.5</f>
        <v>0.09</v>
      </c>
      <c r="J214" s="22">
        <f>I214*D210</f>
        <v>16.317899999999998</v>
      </c>
      <c r="K214" s="38"/>
      <c r="L214" s="24">
        <f t="shared" si="12"/>
        <v>0</v>
      </c>
    </row>
    <row r="215" spans="1:12" ht="14.5" x14ac:dyDescent="0.35">
      <c r="A215" s="25"/>
      <c r="B215" s="27"/>
      <c r="C215" s="19"/>
      <c r="D215" s="20"/>
      <c r="E215" s="47"/>
      <c r="F215" s="21"/>
      <c r="G215" s="44" t="s">
        <v>142</v>
      </c>
      <c r="H215" s="43" t="s">
        <v>37</v>
      </c>
      <c r="I215" s="7">
        <f>0.18*0.5</f>
        <v>0.09</v>
      </c>
      <c r="J215" s="22">
        <f>I215*D210</f>
        <v>16.317899999999998</v>
      </c>
      <c r="K215" s="38"/>
      <c r="L215" s="24">
        <f t="shared" si="12"/>
        <v>0</v>
      </c>
    </row>
    <row r="216" spans="1:12" ht="14.5" x14ac:dyDescent="0.35">
      <c r="A216" s="25"/>
      <c r="B216" s="27"/>
      <c r="C216" s="19"/>
      <c r="D216" s="20"/>
      <c r="E216" s="47"/>
      <c r="F216" s="21"/>
      <c r="G216" s="64" t="s">
        <v>138</v>
      </c>
      <c r="H216" s="59" t="s">
        <v>16</v>
      </c>
      <c r="I216" s="7">
        <v>1.5</v>
      </c>
      <c r="J216" s="37">
        <f>I216*D210</f>
        <v>271.96500000000003</v>
      </c>
      <c r="K216" s="38"/>
      <c r="L216" s="24">
        <f t="shared" si="12"/>
        <v>0</v>
      </c>
    </row>
    <row r="217" spans="1:12" ht="14.5" x14ac:dyDescent="0.35">
      <c r="A217" s="25" t="s">
        <v>144</v>
      </c>
      <c r="B217" s="27" t="s">
        <v>143</v>
      </c>
      <c r="C217" s="19" t="s">
        <v>23</v>
      </c>
      <c r="D217" s="20">
        <v>73.099999999999994</v>
      </c>
      <c r="E217" s="47">
        <v>330</v>
      </c>
      <c r="F217" s="48">
        <f>E217*D217</f>
        <v>24122.999999999996</v>
      </c>
      <c r="G217" s="36"/>
      <c r="H217" s="33"/>
      <c r="I217" s="7"/>
      <c r="J217" s="37"/>
      <c r="K217" s="38"/>
      <c r="L217" s="39"/>
    </row>
    <row r="218" spans="1:12" ht="29" x14ac:dyDescent="0.35">
      <c r="A218" s="25"/>
      <c r="B218" s="27"/>
      <c r="C218" s="19"/>
      <c r="D218" s="20"/>
      <c r="E218" s="47"/>
      <c r="F218" s="21"/>
      <c r="G218" s="64" t="s">
        <v>158</v>
      </c>
      <c r="H218" s="59" t="s">
        <v>16</v>
      </c>
      <c r="I218" s="7"/>
      <c r="J218" s="37"/>
      <c r="K218" s="38"/>
      <c r="L218" s="39" t="s">
        <v>42</v>
      </c>
    </row>
    <row r="219" spans="1:12" ht="14.5" x14ac:dyDescent="0.35">
      <c r="A219" s="25"/>
      <c r="B219" s="27"/>
      <c r="C219" s="19"/>
      <c r="D219" s="20"/>
      <c r="E219" s="47"/>
      <c r="F219" s="21"/>
      <c r="G219" s="87" t="s">
        <v>145</v>
      </c>
      <c r="H219" s="59" t="s">
        <v>19</v>
      </c>
      <c r="I219" s="7">
        <v>1.05</v>
      </c>
      <c r="J219" s="22">
        <f>I219*D217</f>
        <v>76.754999999999995</v>
      </c>
      <c r="K219" s="38"/>
      <c r="L219" s="24">
        <f t="shared" ref="L219" si="13">K219*J219</f>
        <v>0</v>
      </c>
    </row>
    <row r="220" spans="1:12" ht="14.5" x14ac:dyDescent="0.35">
      <c r="A220" s="25" t="s">
        <v>147</v>
      </c>
      <c r="B220" s="27" t="s">
        <v>146</v>
      </c>
      <c r="C220" s="19" t="s">
        <v>23</v>
      </c>
      <c r="D220" s="20">
        <v>146.19999999999999</v>
      </c>
      <c r="E220" s="47">
        <v>44</v>
      </c>
      <c r="F220" s="48">
        <f>E220*D220</f>
        <v>6432.7999999999993</v>
      </c>
      <c r="G220" s="35"/>
      <c r="H220" s="34"/>
      <c r="I220" s="7"/>
      <c r="J220" s="22"/>
      <c r="K220" s="23"/>
      <c r="L220" s="24"/>
    </row>
    <row r="221" spans="1:12" ht="14.5" x14ac:dyDescent="0.35">
      <c r="A221" s="25"/>
      <c r="B221" s="27"/>
      <c r="C221" s="19"/>
      <c r="D221" s="20"/>
      <c r="E221" s="47"/>
      <c r="F221" s="21"/>
      <c r="G221" s="49" t="s">
        <v>89</v>
      </c>
      <c r="H221" s="43" t="s">
        <v>39</v>
      </c>
      <c r="I221" s="7">
        <v>1.05</v>
      </c>
      <c r="J221" s="22">
        <f>I221*D220</f>
        <v>153.51</v>
      </c>
      <c r="K221" s="38"/>
      <c r="L221" s="24">
        <f t="shared" ref="L221" si="14">K221*J221</f>
        <v>0</v>
      </c>
    </row>
    <row r="222" spans="1:12" ht="29" x14ac:dyDescent="0.35">
      <c r="A222" s="25"/>
      <c r="B222" s="27"/>
      <c r="C222" s="19"/>
      <c r="D222" s="20"/>
      <c r="E222" s="47"/>
      <c r="F222" s="21"/>
      <c r="G222" s="49" t="s">
        <v>44</v>
      </c>
      <c r="H222" s="43" t="s">
        <v>16</v>
      </c>
      <c r="I222" s="7"/>
      <c r="J222" s="22"/>
      <c r="K222" s="23"/>
      <c r="L222" s="39" t="s">
        <v>42</v>
      </c>
    </row>
    <row r="223" spans="1:12" ht="14.5" x14ac:dyDescent="0.35">
      <c r="A223" s="25" t="s">
        <v>149</v>
      </c>
      <c r="B223" s="27" t="s">
        <v>148</v>
      </c>
      <c r="C223" s="19" t="s">
        <v>23</v>
      </c>
      <c r="D223" s="20">
        <v>79.2</v>
      </c>
      <c r="E223" s="47">
        <v>165</v>
      </c>
      <c r="F223" s="48">
        <f>E223*D223</f>
        <v>13068</v>
      </c>
      <c r="G223" s="36"/>
      <c r="H223" s="33"/>
      <c r="I223" s="7"/>
      <c r="J223" s="37"/>
      <c r="K223" s="38"/>
      <c r="L223" s="39"/>
    </row>
    <row r="224" spans="1:12" ht="14.5" x14ac:dyDescent="0.35">
      <c r="A224" s="25" t="s">
        <v>153</v>
      </c>
      <c r="B224" s="27" t="s">
        <v>150</v>
      </c>
      <c r="C224" s="19" t="s">
        <v>23</v>
      </c>
      <c r="D224" s="20">
        <v>79.2</v>
      </c>
      <c r="E224" s="47">
        <v>154</v>
      </c>
      <c r="F224" s="48">
        <f>E224*D224</f>
        <v>12196.800000000001</v>
      </c>
      <c r="G224" s="36"/>
      <c r="H224" s="33"/>
      <c r="I224" s="7"/>
      <c r="J224" s="37"/>
      <c r="K224" s="38"/>
      <c r="L224" s="39"/>
    </row>
    <row r="225" spans="1:12" ht="29" x14ac:dyDescent="0.35">
      <c r="A225" s="25"/>
      <c r="B225" s="27"/>
      <c r="C225" s="19"/>
      <c r="D225" s="20"/>
      <c r="E225" s="47"/>
      <c r="F225" s="21"/>
      <c r="G225" s="64" t="s">
        <v>158</v>
      </c>
      <c r="H225" s="59" t="s">
        <v>16</v>
      </c>
      <c r="I225" s="7"/>
      <c r="J225" s="22"/>
      <c r="K225" s="23"/>
      <c r="L225" s="39" t="s">
        <v>42</v>
      </c>
    </row>
    <row r="226" spans="1:12" ht="29" x14ac:dyDescent="0.35">
      <c r="A226" s="25"/>
      <c r="B226" s="27"/>
      <c r="C226" s="19"/>
      <c r="D226" s="20"/>
      <c r="E226" s="47"/>
      <c r="F226" s="21"/>
      <c r="G226" s="87" t="s">
        <v>151</v>
      </c>
      <c r="H226" s="59" t="s">
        <v>19</v>
      </c>
      <c r="I226" s="7">
        <v>1.05</v>
      </c>
      <c r="J226" s="22">
        <f>I226*D224</f>
        <v>83.160000000000011</v>
      </c>
      <c r="K226" s="38"/>
      <c r="L226" s="24">
        <f t="shared" ref="L226" si="15">K226*J226</f>
        <v>0</v>
      </c>
    </row>
    <row r="227" spans="1:12" ht="14.5" x14ac:dyDescent="0.35">
      <c r="A227" s="25" t="s">
        <v>154</v>
      </c>
      <c r="B227" s="27" t="s">
        <v>152</v>
      </c>
      <c r="C227" s="19" t="s">
        <v>23</v>
      </c>
      <c r="D227" s="20">
        <v>146.19999999999999</v>
      </c>
      <c r="E227" s="47">
        <v>44</v>
      </c>
      <c r="F227" s="48">
        <f>E227*D227</f>
        <v>6432.7999999999993</v>
      </c>
      <c r="G227" s="36"/>
      <c r="H227" s="33"/>
      <c r="I227" s="7"/>
      <c r="J227" s="22"/>
      <c r="K227" s="23"/>
      <c r="L227" s="39"/>
    </row>
    <row r="228" spans="1:12" ht="14.5" x14ac:dyDescent="0.35">
      <c r="A228" s="25"/>
      <c r="B228" s="27"/>
      <c r="C228" s="19"/>
      <c r="D228" s="20"/>
      <c r="E228" s="47"/>
      <c r="F228" s="21"/>
      <c r="G228" s="49" t="s">
        <v>89</v>
      </c>
      <c r="H228" s="43" t="s">
        <v>23</v>
      </c>
      <c r="I228" s="7">
        <v>1.05</v>
      </c>
      <c r="J228" s="37">
        <f>I228*D227</f>
        <v>153.51</v>
      </c>
      <c r="K228" s="38"/>
      <c r="L228" s="24">
        <f t="shared" ref="L228" si="16">K228*J228</f>
        <v>0</v>
      </c>
    </row>
    <row r="229" spans="1:12" ht="29" x14ac:dyDescent="0.35">
      <c r="A229" s="25"/>
      <c r="B229" s="27"/>
      <c r="C229" s="19"/>
      <c r="D229" s="20"/>
      <c r="E229" s="47"/>
      <c r="F229" s="21"/>
      <c r="G229" s="49" t="s">
        <v>44</v>
      </c>
      <c r="H229" s="43" t="s">
        <v>16</v>
      </c>
      <c r="I229" s="7"/>
      <c r="J229" s="37"/>
      <c r="K229" s="38"/>
      <c r="L229" s="39" t="s">
        <v>42</v>
      </c>
    </row>
    <row r="230" spans="1:12" ht="34.5" customHeight="1" x14ac:dyDescent="0.35">
      <c r="A230" s="41">
        <v>2</v>
      </c>
      <c r="B230" s="91" t="s">
        <v>155</v>
      </c>
      <c r="C230" s="92"/>
      <c r="D230" s="92"/>
      <c r="E230" s="92"/>
      <c r="F230" s="92"/>
      <c r="G230" s="92"/>
      <c r="H230" s="92"/>
      <c r="I230" s="92"/>
      <c r="J230" s="92"/>
      <c r="K230" s="92"/>
      <c r="L230" s="93"/>
    </row>
    <row r="231" spans="1:12" ht="14.5" x14ac:dyDescent="0.35">
      <c r="A231" s="25" t="s">
        <v>22</v>
      </c>
      <c r="B231" s="27" t="s">
        <v>159</v>
      </c>
      <c r="C231" s="19" t="s">
        <v>23</v>
      </c>
      <c r="D231" s="20">
        <v>470.98</v>
      </c>
      <c r="E231" s="47">
        <v>33</v>
      </c>
      <c r="F231" s="48">
        <f>E231*D231</f>
        <v>15542.34</v>
      </c>
      <c r="G231" s="36"/>
      <c r="H231" s="33"/>
      <c r="I231" s="7"/>
      <c r="J231" s="37"/>
      <c r="K231" s="38"/>
      <c r="L231" s="39"/>
    </row>
    <row r="232" spans="1:12" ht="14.5" x14ac:dyDescent="0.35">
      <c r="A232" s="25"/>
      <c r="B232" s="27"/>
      <c r="C232" s="19"/>
      <c r="D232" s="20"/>
      <c r="E232" s="47"/>
      <c r="F232" s="21"/>
      <c r="G232" s="50" t="s">
        <v>160</v>
      </c>
      <c r="H232" s="43" t="s">
        <v>23</v>
      </c>
      <c r="I232" s="7">
        <v>1.05</v>
      </c>
      <c r="J232" s="22">
        <f>I232*D231</f>
        <v>494.52900000000005</v>
      </c>
      <c r="K232" s="38"/>
      <c r="L232" s="24">
        <f t="shared" ref="L232:L233" si="17">K232*J232</f>
        <v>0</v>
      </c>
    </row>
    <row r="233" spans="1:12" ht="14.5" x14ac:dyDescent="0.35">
      <c r="A233" s="25"/>
      <c r="B233" s="27"/>
      <c r="C233" s="19"/>
      <c r="D233" s="20"/>
      <c r="E233" s="47"/>
      <c r="F233" s="21"/>
      <c r="G233" s="64" t="s">
        <v>161</v>
      </c>
      <c r="H233" s="43" t="s">
        <v>16</v>
      </c>
      <c r="I233" s="7">
        <f>0.33*0.5</f>
        <v>0.16500000000000001</v>
      </c>
      <c r="J233" s="22">
        <f>I233*D231</f>
        <v>77.711700000000008</v>
      </c>
      <c r="K233" s="38"/>
      <c r="L233" s="24">
        <f t="shared" si="17"/>
        <v>0</v>
      </c>
    </row>
    <row r="234" spans="1:12" ht="29" x14ac:dyDescent="0.35">
      <c r="A234" s="25" t="s">
        <v>163</v>
      </c>
      <c r="B234" s="27" t="s">
        <v>162</v>
      </c>
      <c r="C234" s="19" t="s">
        <v>23</v>
      </c>
      <c r="D234" s="20">
        <v>346.64</v>
      </c>
      <c r="E234" s="47">
        <v>44</v>
      </c>
      <c r="F234" s="48">
        <f>E234*D234</f>
        <v>15252.16</v>
      </c>
      <c r="G234" s="36"/>
      <c r="H234" s="33"/>
      <c r="I234" s="7"/>
      <c r="J234" s="37"/>
      <c r="K234" s="38"/>
      <c r="L234" s="39"/>
    </row>
    <row r="235" spans="1:12" ht="14.5" x14ac:dyDescent="0.35">
      <c r="A235" s="25"/>
      <c r="B235" s="27"/>
      <c r="C235" s="19"/>
      <c r="D235" s="20"/>
      <c r="E235" s="47"/>
      <c r="F235" s="21"/>
      <c r="G235" s="62" t="s">
        <v>164</v>
      </c>
      <c r="H235" s="43" t="s">
        <v>23</v>
      </c>
      <c r="I235" s="7">
        <v>1.05</v>
      </c>
      <c r="J235" s="22">
        <f>I235*D234</f>
        <v>363.97199999999998</v>
      </c>
      <c r="K235" s="38"/>
      <c r="L235" s="24">
        <f t="shared" ref="L235:L236" si="18">K235*J235</f>
        <v>0</v>
      </c>
    </row>
    <row r="236" spans="1:12" ht="14.5" x14ac:dyDescent="0.35">
      <c r="A236" s="25"/>
      <c r="B236" s="27"/>
      <c r="C236" s="19"/>
      <c r="D236" s="20"/>
      <c r="E236" s="47"/>
      <c r="F236" s="21"/>
      <c r="G236" s="49" t="s">
        <v>43</v>
      </c>
      <c r="H236" s="63" t="s">
        <v>16</v>
      </c>
      <c r="I236" s="7">
        <f>0.025</f>
        <v>2.5000000000000001E-2</v>
      </c>
      <c r="J236" s="22">
        <f>I236*D234</f>
        <v>8.6660000000000004</v>
      </c>
      <c r="K236" s="38"/>
      <c r="L236" s="24">
        <f t="shared" si="18"/>
        <v>0</v>
      </c>
    </row>
    <row r="237" spans="1:12" ht="14.5" x14ac:dyDescent="0.35">
      <c r="A237" s="25" t="s">
        <v>166</v>
      </c>
      <c r="B237" s="27" t="s">
        <v>165</v>
      </c>
      <c r="C237" s="19" t="s">
        <v>1</v>
      </c>
      <c r="D237" s="20">
        <v>301.92</v>
      </c>
      <c r="E237" s="47">
        <v>220.00000000000003</v>
      </c>
      <c r="F237" s="48">
        <f>E237*D237</f>
        <v>66422.400000000009</v>
      </c>
      <c r="G237" s="36"/>
      <c r="H237" s="33"/>
      <c r="I237" s="7"/>
      <c r="J237" s="22"/>
      <c r="K237" s="23"/>
      <c r="L237" s="39"/>
    </row>
    <row r="238" spans="1:12" ht="29" x14ac:dyDescent="0.35">
      <c r="A238" s="25"/>
      <c r="B238" s="27"/>
      <c r="C238" s="19"/>
      <c r="D238" s="20"/>
      <c r="E238" s="47"/>
      <c r="F238" s="21"/>
      <c r="G238" s="42" t="s">
        <v>41</v>
      </c>
      <c r="H238" s="43" t="s">
        <v>20</v>
      </c>
      <c r="I238" s="7"/>
      <c r="J238" s="37"/>
      <c r="K238" s="38"/>
      <c r="L238" s="39" t="s">
        <v>42</v>
      </c>
    </row>
    <row r="239" spans="1:12" ht="29" x14ac:dyDescent="0.35">
      <c r="A239" s="25"/>
      <c r="B239" s="27"/>
      <c r="C239" s="19"/>
      <c r="D239" s="20"/>
      <c r="E239" s="47"/>
      <c r="F239" s="21"/>
      <c r="G239" s="42" t="s">
        <v>167</v>
      </c>
      <c r="H239" s="43" t="s">
        <v>16</v>
      </c>
      <c r="I239" s="7"/>
      <c r="J239" s="37"/>
      <c r="K239" s="38"/>
      <c r="L239" s="39" t="s">
        <v>42</v>
      </c>
    </row>
    <row r="240" spans="1:12" ht="14.5" x14ac:dyDescent="0.35">
      <c r="A240" s="25"/>
      <c r="B240" s="27"/>
      <c r="C240" s="19"/>
      <c r="D240" s="20"/>
      <c r="E240" s="47"/>
      <c r="F240" s="21"/>
      <c r="G240" s="42" t="s">
        <v>168</v>
      </c>
      <c r="H240" s="43" t="s">
        <v>23</v>
      </c>
      <c r="I240" s="7">
        <f>0.025</f>
        <v>2.5000000000000001E-2</v>
      </c>
      <c r="J240" s="37">
        <f>I240*D237</f>
        <v>7.5480000000000009</v>
      </c>
      <c r="K240" s="38"/>
      <c r="L240" s="24">
        <f t="shared" ref="L240" si="19">K240*J240</f>
        <v>0</v>
      </c>
    </row>
    <row r="241" spans="1:12" ht="14.5" x14ac:dyDescent="0.35">
      <c r="A241" s="25" t="s">
        <v>170</v>
      </c>
      <c r="B241" s="27" t="s">
        <v>169</v>
      </c>
      <c r="C241" s="19" t="s">
        <v>1</v>
      </c>
      <c r="D241" s="20">
        <v>301.92</v>
      </c>
      <c r="E241" s="47">
        <v>121.00000000000001</v>
      </c>
      <c r="F241" s="48">
        <f>E241*D241</f>
        <v>36532.320000000007</v>
      </c>
      <c r="G241" s="28"/>
      <c r="H241" s="33"/>
      <c r="I241" s="7"/>
      <c r="J241" s="22"/>
      <c r="K241" s="23"/>
      <c r="L241" s="29"/>
    </row>
    <row r="242" spans="1:12" ht="29" x14ac:dyDescent="0.35">
      <c r="A242" s="25"/>
      <c r="B242" s="27"/>
      <c r="C242" s="19"/>
      <c r="D242" s="20"/>
      <c r="E242" s="47"/>
      <c r="F242" s="21"/>
      <c r="G242" s="42" t="s">
        <v>41</v>
      </c>
      <c r="H242" s="43" t="s">
        <v>20</v>
      </c>
      <c r="I242" s="7"/>
      <c r="J242" s="22"/>
      <c r="K242" s="23"/>
      <c r="L242" s="39" t="s">
        <v>42</v>
      </c>
    </row>
    <row r="243" spans="1:12" ht="14.5" x14ac:dyDescent="0.35">
      <c r="A243" s="25"/>
      <c r="B243" s="27"/>
      <c r="C243" s="19"/>
      <c r="D243" s="20"/>
      <c r="E243" s="47"/>
      <c r="F243" s="21"/>
      <c r="G243" s="42" t="s">
        <v>171</v>
      </c>
      <c r="H243" s="43" t="s">
        <v>1</v>
      </c>
      <c r="I243" s="7">
        <f>1.05</f>
        <v>1.05</v>
      </c>
      <c r="J243" s="22">
        <f>I243*D241</f>
        <v>317.01600000000002</v>
      </c>
      <c r="K243" s="38"/>
      <c r="L243" s="24">
        <f t="shared" ref="L243:L244" si="20">K243*J243</f>
        <v>0</v>
      </c>
    </row>
    <row r="244" spans="1:12" ht="14.5" x14ac:dyDescent="0.35">
      <c r="A244" s="25"/>
      <c r="B244" s="27"/>
      <c r="C244" s="19"/>
      <c r="D244" s="20"/>
      <c r="E244" s="47"/>
      <c r="F244" s="21"/>
      <c r="G244" s="42" t="s">
        <v>161</v>
      </c>
      <c r="H244" s="43" t="s">
        <v>16</v>
      </c>
      <c r="I244" s="7">
        <f>0.33</f>
        <v>0.33</v>
      </c>
      <c r="J244" s="22">
        <f>I244*D241</f>
        <v>99.633600000000015</v>
      </c>
      <c r="K244" s="38"/>
      <c r="L244" s="24">
        <f t="shared" si="20"/>
        <v>0</v>
      </c>
    </row>
    <row r="245" spans="1:12" ht="14.5" x14ac:dyDescent="0.35">
      <c r="A245" s="25" t="s">
        <v>174</v>
      </c>
      <c r="B245" s="27" t="s">
        <v>172</v>
      </c>
      <c r="C245" s="19" t="s">
        <v>1</v>
      </c>
      <c r="D245" s="20">
        <v>301.92</v>
      </c>
      <c r="E245" s="47">
        <v>220.00000000000003</v>
      </c>
      <c r="F245" s="48">
        <f>E245*D245</f>
        <v>66422.400000000009</v>
      </c>
      <c r="G245" s="36"/>
      <c r="H245" s="33"/>
      <c r="I245" s="7"/>
      <c r="J245" s="37"/>
      <c r="K245" s="38"/>
      <c r="L245" s="39"/>
    </row>
    <row r="246" spans="1:12" ht="29" x14ac:dyDescent="0.35">
      <c r="A246" s="25"/>
      <c r="B246" s="27"/>
      <c r="C246" s="19"/>
      <c r="D246" s="20"/>
      <c r="E246" s="47"/>
      <c r="F246" s="21"/>
      <c r="G246" s="42" t="s">
        <v>173</v>
      </c>
      <c r="H246" s="43" t="s">
        <v>16</v>
      </c>
      <c r="I246" s="7"/>
      <c r="J246" s="37"/>
      <c r="K246" s="38"/>
      <c r="L246" s="39" t="s">
        <v>42</v>
      </c>
    </row>
    <row r="247" spans="1:12" ht="14.5" x14ac:dyDescent="0.35">
      <c r="A247" s="25"/>
      <c r="B247" s="27"/>
      <c r="C247" s="19"/>
      <c r="D247" s="20"/>
      <c r="E247" s="47"/>
      <c r="F247" s="21"/>
      <c r="G247" s="42" t="s">
        <v>168</v>
      </c>
      <c r="H247" s="43" t="s">
        <v>23</v>
      </c>
      <c r="I247" s="7">
        <f>0.025</f>
        <v>2.5000000000000001E-2</v>
      </c>
      <c r="J247" s="37">
        <f>I247*D245</f>
        <v>7.5480000000000009</v>
      </c>
      <c r="K247" s="38"/>
      <c r="L247" s="24">
        <f t="shared" ref="L247" si="21">K247*J247</f>
        <v>0</v>
      </c>
    </row>
    <row r="248" spans="1:12" ht="14.5" x14ac:dyDescent="0.35">
      <c r="A248" s="25" t="s">
        <v>176</v>
      </c>
      <c r="B248" s="27" t="s">
        <v>175</v>
      </c>
      <c r="C248" s="19" t="s">
        <v>23</v>
      </c>
      <c r="D248" s="20">
        <v>437.84</v>
      </c>
      <c r="E248" s="47">
        <v>220.00000000000003</v>
      </c>
      <c r="F248" s="48">
        <f>E248*D248</f>
        <v>96324.800000000003</v>
      </c>
      <c r="G248" s="30"/>
      <c r="H248" s="26"/>
      <c r="I248" s="7"/>
      <c r="J248" s="22"/>
      <c r="K248" s="23"/>
      <c r="L248" s="24"/>
    </row>
    <row r="249" spans="1:12" ht="29" x14ac:dyDescent="0.35">
      <c r="A249" s="25"/>
      <c r="B249" s="27"/>
      <c r="C249" s="19"/>
      <c r="D249" s="20"/>
      <c r="E249" s="47"/>
      <c r="F249" s="21"/>
      <c r="G249" s="42" t="s">
        <v>41</v>
      </c>
      <c r="H249" s="43" t="s">
        <v>20</v>
      </c>
      <c r="I249" s="7"/>
      <c r="J249" s="22"/>
      <c r="K249" s="23"/>
      <c r="L249" s="39" t="s">
        <v>42</v>
      </c>
    </row>
    <row r="250" spans="1:12" ht="29" x14ac:dyDescent="0.35">
      <c r="A250" s="25"/>
      <c r="B250" s="27"/>
      <c r="C250" s="19"/>
      <c r="D250" s="20"/>
      <c r="E250" s="47"/>
      <c r="F250" s="21"/>
      <c r="G250" s="42" t="s">
        <v>167</v>
      </c>
      <c r="H250" s="43" t="s">
        <v>16</v>
      </c>
      <c r="I250" s="7"/>
      <c r="J250" s="22"/>
      <c r="K250" s="23"/>
      <c r="L250" s="39" t="s">
        <v>42</v>
      </c>
    </row>
    <row r="251" spans="1:12" ht="14.5" x14ac:dyDescent="0.35">
      <c r="A251" s="25"/>
      <c r="B251" s="27"/>
      <c r="C251" s="19"/>
      <c r="D251" s="20"/>
      <c r="E251" s="47"/>
      <c r="F251" s="21"/>
      <c r="G251" s="42" t="s">
        <v>168</v>
      </c>
      <c r="H251" s="43" t="s">
        <v>23</v>
      </c>
      <c r="I251" s="7">
        <f>0.025</f>
        <v>2.5000000000000001E-2</v>
      </c>
      <c r="J251" s="37">
        <f>I251*D248</f>
        <v>10.946</v>
      </c>
      <c r="K251" s="38"/>
      <c r="L251" s="24">
        <f t="shared" ref="L251" si="22">K251*J251</f>
        <v>0</v>
      </c>
    </row>
    <row r="252" spans="1:12" ht="14.5" x14ac:dyDescent="0.35">
      <c r="A252" s="25" t="s">
        <v>178</v>
      </c>
      <c r="B252" s="27" t="s">
        <v>177</v>
      </c>
      <c r="C252" s="19" t="s">
        <v>23</v>
      </c>
      <c r="D252" s="20">
        <v>437.84</v>
      </c>
      <c r="E252" s="47">
        <v>66</v>
      </c>
      <c r="F252" s="48">
        <f>E252*D252</f>
        <v>28897.439999999999</v>
      </c>
      <c r="G252" s="36"/>
      <c r="H252" s="33"/>
      <c r="I252" s="7"/>
      <c r="J252" s="37"/>
      <c r="K252" s="38"/>
      <c r="L252" s="39"/>
    </row>
    <row r="253" spans="1:12" ht="29" x14ac:dyDescent="0.35">
      <c r="A253" s="25"/>
      <c r="B253" s="27"/>
      <c r="C253" s="19"/>
      <c r="D253" s="20"/>
      <c r="E253" s="47"/>
      <c r="F253" s="21"/>
      <c r="G253" s="42" t="s">
        <v>41</v>
      </c>
      <c r="H253" s="43" t="s">
        <v>20</v>
      </c>
      <c r="I253" s="7"/>
      <c r="J253" s="37"/>
      <c r="K253" s="38"/>
      <c r="L253" s="39" t="s">
        <v>42</v>
      </c>
    </row>
    <row r="254" spans="1:12" ht="14.5" x14ac:dyDescent="0.35">
      <c r="A254" s="25"/>
      <c r="B254" s="27"/>
      <c r="C254" s="19"/>
      <c r="D254" s="20"/>
      <c r="E254" s="47"/>
      <c r="F254" s="21"/>
      <c r="G254" s="42" t="s">
        <v>171</v>
      </c>
      <c r="H254" s="43" t="s">
        <v>1</v>
      </c>
      <c r="I254" s="7">
        <f>1.05</f>
        <v>1.05</v>
      </c>
      <c r="J254" s="22">
        <f>I254*D252</f>
        <v>459.73199999999997</v>
      </c>
      <c r="K254" s="38"/>
      <c r="L254" s="24">
        <f t="shared" ref="L254:L255" si="23">K254*J254</f>
        <v>0</v>
      </c>
    </row>
    <row r="255" spans="1:12" ht="14.5" x14ac:dyDescent="0.35">
      <c r="A255" s="25"/>
      <c r="B255" s="27"/>
      <c r="C255" s="19"/>
      <c r="D255" s="20"/>
      <c r="E255" s="47"/>
      <c r="F255" s="21"/>
      <c r="G255" s="42" t="s">
        <v>161</v>
      </c>
      <c r="H255" s="43" t="s">
        <v>16</v>
      </c>
      <c r="I255" s="7">
        <f>0.33</f>
        <v>0.33</v>
      </c>
      <c r="J255" s="22">
        <f>I255*D252</f>
        <v>144.4872</v>
      </c>
      <c r="K255" s="38"/>
      <c r="L255" s="24">
        <f t="shared" si="23"/>
        <v>0</v>
      </c>
    </row>
    <row r="256" spans="1:12" ht="14.5" x14ac:dyDescent="0.35">
      <c r="A256" s="25" t="s">
        <v>180</v>
      </c>
      <c r="B256" s="27" t="s">
        <v>179</v>
      </c>
      <c r="C256" s="19" t="s">
        <v>23</v>
      </c>
      <c r="D256" s="20">
        <v>437.84</v>
      </c>
      <c r="E256" s="47">
        <v>220.00000000000003</v>
      </c>
      <c r="F256" s="48">
        <f>E256*D256</f>
        <v>96324.800000000003</v>
      </c>
      <c r="G256" s="31"/>
      <c r="H256" s="32"/>
      <c r="I256" s="7"/>
      <c r="J256" s="22"/>
      <c r="K256" s="23"/>
      <c r="L256" s="24"/>
    </row>
    <row r="257" spans="1:12" ht="29" x14ac:dyDescent="0.35">
      <c r="A257" s="25"/>
      <c r="B257" s="27"/>
      <c r="C257" s="19"/>
      <c r="D257" s="20"/>
      <c r="E257" s="47"/>
      <c r="F257" s="21"/>
      <c r="G257" s="42" t="s">
        <v>173</v>
      </c>
      <c r="H257" s="43" t="s">
        <v>16</v>
      </c>
      <c r="I257" s="7"/>
      <c r="J257" s="37"/>
      <c r="K257" s="38"/>
      <c r="L257" s="39" t="s">
        <v>42</v>
      </c>
    </row>
    <row r="258" spans="1:12" ht="14.5" x14ac:dyDescent="0.35">
      <c r="A258" s="25"/>
      <c r="B258" s="27"/>
      <c r="C258" s="19"/>
      <c r="D258" s="20"/>
      <c r="E258" s="47"/>
      <c r="F258" s="21"/>
      <c r="G258" s="42" t="s">
        <v>168</v>
      </c>
      <c r="H258" s="43" t="s">
        <v>23</v>
      </c>
      <c r="I258" s="7">
        <f>0.025</f>
        <v>2.5000000000000001E-2</v>
      </c>
      <c r="J258" s="37">
        <f>I258*D256</f>
        <v>10.946</v>
      </c>
      <c r="K258" s="38"/>
      <c r="L258" s="24">
        <f t="shared" ref="L258" si="24">K258*J258</f>
        <v>0</v>
      </c>
    </row>
    <row r="259" spans="1:12" ht="14.5" x14ac:dyDescent="0.35">
      <c r="A259" s="25" t="s">
        <v>182</v>
      </c>
      <c r="B259" s="27" t="s">
        <v>181</v>
      </c>
      <c r="C259" s="19" t="s">
        <v>1</v>
      </c>
      <c r="D259" s="20">
        <v>600</v>
      </c>
      <c r="E259" s="47">
        <v>110.00000000000001</v>
      </c>
      <c r="F259" s="48">
        <f>E259*D259</f>
        <v>66000.000000000015</v>
      </c>
      <c r="G259" s="36"/>
      <c r="H259" s="33"/>
      <c r="I259" s="7"/>
      <c r="J259" s="37"/>
      <c r="K259" s="38"/>
      <c r="L259" s="39"/>
    </row>
    <row r="260" spans="1:12" ht="14.5" x14ac:dyDescent="0.35">
      <c r="A260" s="25" t="s">
        <v>184</v>
      </c>
      <c r="B260" s="27" t="s">
        <v>183</v>
      </c>
      <c r="C260" s="19" t="s">
        <v>23</v>
      </c>
      <c r="D260" s="20">
        <v>476.26</v>
      </c>
      <c r="E260" s="47">
        <v>44</v>
      </c>
      <c r="F260" s="48">
        <f>E260*D260</f>
        <v>20955.439999999999</v>
      </c>
      <c r="G260" s="36"/>
      <c r="H260" s="33"/>
      <c r="I260" s="7"/>
      <c r="J260" s="37"/>
      <c r="K260" s="38"/>
      <c r="L260" s="39"/>
    </row>
    <row r="261" spans="1:12" ht="29" x14ac:dyDescent="0.35">
      <c r="A261" s="25"/>
      <c r="B261" s="27"/>
      <c r="C261" s="19"/>
      <c r="D261" s="20"/>
      <c r="E261" s="47"/>
      <c r="F261" s="21"/>
      <c r="G261" s="62" t="s">
        <v>164</v>
      </c>
      <c r="H261" s="43" t="s">
        <v>23</v>
      </c>
      <c r="I261" s="7"/>
      <c r="J261" s="22"/>
      <c r="K261" s="23"/>
      <c r="L261" s="39" t="s">
        <v>42</v>
      </c>
    </row>
    <row r="262" spans="1:12" ht="14.5" x14ac:dyDescent="0.35">
      <c r="A262" s="25"/>
      <c r="B262" s="27"/>
      <c r="C262" s="19"/>
      <c r="D262" s="20"/>
      <c r="E262" s="47"/>
      <c r="F262" s="21"/>
      <c r="G262" s="49" t="s">
        <v>43</v>
      </c>
      <c r="H262" s="63" t="s">
        <v>16</v>
      </c>
      <c r="I262" s="7">
        <f>0.025</f>
        <v>2.5000000000000001E-2</v>
      </c>
      <c r="J262" s="22">
        <f>I262*D260</f>
        <v>11.906500000000001</v>
      </c>
      <c r="K262" s="38"/>
      <c r="L262" s="24">
        <f t="shared" ref="L262" si="25">K262*J262</f>
        <v>0</v>
      </c>
    </row>
    <row r="263" spans="1:12" ht="14.5" x14ac:dyDescent="0.35">
      <c r="A263" s="25" t="s">
        <v>186</v>
      </c>
      <c r="B263" s="27" t="s">
        <v>185</v>
      </c>
      <c r="C263" s="19" t="s">
        <v>1</v>
      </c>
      <c r="D263" s="20">
        <v>2684.09</v>
      </c>
      <c r="E263" s="47">
        <v>220.00000000000003</v>
      </c>
      <c r="F263" s="48">
        <f>E263*D263</f>
        <v>590499.80000000016</v>
      </c>
      <c r="G263" s="36"/>
      <c r="H263" s="33"/>
      <c r="I263" s="7"/>
      <c r="J263" s="22"/>
      <c r="K263" s="23"/>
      <c r="L263" s="39"/>
    </row>
    <row r="264" spans="1:12" ht="29" x14ac:dyDescent="0.35">
      <c r="A264" s="25"/>
      <c r="B264" s="27"/>
      <c r="C264" s="19"/>
      <c r="D264" s="20"/>
      <c r="E264" s="47"/>
      <c r="F264" s="21"/>
      <c r="G264" s="42" t="s">
        <v>41</v>
      </c>
      <c r="H264" s="43" t="s">
        <v>20</v>
      </c>
      <c r="I264" s="7"/>
      <c r="J264" s="37"/>
      <c r="K264" s="38"/>
      <c r="L264" s="39" t="s">
        <v>42</v>
      </c>
    </row>
    <row r="265" spans="1:12" ht="29" x14ac:dyDescent="0.35">
      <c r="A265" s="25"/>
      <c r="B265" s="27"/>
      <c r="C265" s="19"/>
      <c r="D265" s="20"/>
      <c r="E265" s="47"/>
      <c r="F265" s="21"/>
      <c r="G265" s="42" t="s">
        <v>167</v>
      </c>
      <c r="H265" s="43" t="s">
        <v>16</v>
      </c>
      <c r="I265" s="7"/>
      <c r="J265" s="37"/>
      <c r="K265" s="38"/>
      <c r="L265" s="39" t="s">
        <v>42</v>
      </c>
    </row>
    <row r="266" spans="1:12" ht="14.5" x14ac:dyDescent="0.35">
      <c r="A266" s="25"/>
      <c r="B266" s="27"/>
      <c r="C266" s="19"/>
      <c r="D266" s="20"/>
      <c r="E266" s="47"/>
      <c r="F266" s="21"/>
      <c r="G266" s="42" t="s">
        <v>168</v>
      </c>
      <c r="H266" s="43" t="s">
        <v>23</v>
      </c>
      <c r="I266" s="7">
        <f>0.025</f>
        <v>2.5000000000000001E-2</v>
      </c>
      <c r="J266" s="37">
        <f>I266*D263</f>
        <v>67.102250000000012</v>
      </c>
      <c r="K266" s="38"/>
      <c r="L266" s="24">
        <f t="shared" ref="L266" si="26">K266*J266</f>
        <v>0</v>
      </c>
    </row>
    <row r="267" spans="1:12" ht="14.5" x14ac:dyDescent="0.35">
      <c r="A267" s="25" t="s">
        <v>188</v>
      </c>
      <c r="B267" s="27" t="s">
        <v>187</v>
      </c>
      <c r="C267" s="19" t="s">
        <v>1</v>
      </c>
      <c r="D267" s="20">
        <v>2684.09</v>
      </c>
      <c r="E267" s="47">
        <v>121.00000000000001</v>
      </c>
      <c r="F267" s="48">
        <f>E267*D267</f>
        <v>324774.89000000007</v>
      </c>
      <c r="G267" s="28"/>
      <c r="H267" s="33"/>
      <c r="I267" s="7"/>
      <c r="J267" s="22"/>
      <c r="K267" s="23"/>
      <c r="L267" s="29"/>
    </row>
    <row r="268" spans="1:12" ht="29" x14ac:dyDescent="0.35">
      <c r="A268" s="25"/>
      <c r="B268" s="27"/>
      <c r="C268" s="19"/>
      <c r="D268" s="20"/>
      <c r="E268" s="47"/>
      <c r="F268" s="21"/>
      <c r="G268" s="42" t="s">
        <v>41</v>
      </c>
      <c r="H268" s="43" t="s">
        <v>20</v>
      </c>
      <c r="I268" s="7"/>
      <c r="J268" s="22"/>
      <c r="K268" s="23"/>
      <c r="L268" s="39" t="s">
        <v>42</v>
      </c>
    </row>
    <row r="269" spans="1:12" ht="14.5" x14ac:dyDescent="0.35">
      <c r="A269" s="25"/>
      <c r="B269" s="27"/>
      <c r="C269" s="19"/>
      <c r="D269" s="20"/>
      <c r="E269" s="47"/>
      <c r="F269" s="21"/>
      <c r="G269" s="42" t="s">
        <v>171</v>
      </c>
      <c r="H269" s="43" t="s">
        <v>1</v>
      </c>
      <c r="I269" s="7">
        <f>1.05</f>
        <v>1.05</v>
      </c>
      <c r="J269" s="22">
        <f>I269*D267</f>
        <v>2818.2945000000004</v>
      </c>
      <c r="K269" s="38"/>
      <c r="L269" s="24">
        <f t="shared" ref="L269:L270" si="27">K269*J269</f>
        <v>0</v>
      </c>
    </row>
    <row r="270" spans="1:12" ht="14.5" x14ac:dyDescent="0.35">
      <c r="A270" s="25"/>
      <c r="B270" s="27"/>
      <c r="C270" s="19"/>
      <c r="D270" s="20"/>
      <c r="E270" s="47"/>
      <c r="F270" s="21"/>
      <c r="G270" s="42" t="s">
        <v>161</v>
      </c>
      <c r="H270" s="43" t="s">
        <v>16</v>
      </c>
      <c r="I270" s="7">
        <f>0.33</f>
        <v>0.33</v>
      </c>
      <c r="J270" s="22">
        <f>I270*D267</f>
        <v>885.74970000000008</v>
      </c>
      <c r="K270" s="38"/>
      <c r="L270" s="24">
        <f t="shared" si="27"/>
        <v>0</v>
      </c>
    </row>
    <row r="271" spans="1:12" ht="14.5" x14ac:dyDescent="0.35">
      <c r="A271" s="25" t="s">
        <v>190</v>
      </c>
      <c r="B271" s="27" t="s">
        <v>189</v>
      </c>
      <c r="C271" s="19" t="s">
        <v>1</v>
      </c>
      <c r="D271" s="20">
        <v>2684.09</v>
      </c>
      <c r="E271" s="47">
        <v>220.00000000000003</v>
      </c>
      <c r="F271" s="48">
        <f>E271*D271</f>
        <v>590499.80000000016</v>
      </c>
      <c r="G271" s="36"/>
      <c r="H271" s="33"/>
      <c r="I271" s="7"/>
      <c r="J271" s="37"/>
      <c r="K271" s="38"/>
      <c r="L271" s="39"/>
    </row>
    <row r="272" spans="1:12" ht="29" x14ac:dyDescent="0.35">
      <c r="A272" s="25"/>
      <c r="B272" s="27"/>
      <c r="C272" s="19"/>
      <c r="D272" s="20"/>
      <c r="E272" s="47"/>
      <c r="F272" s="21"/>
      <c r="G272" s="42" t="s">
        <v>173</v>
      </c>
      <c r="H272" s="43" t="s">
        <v>16</v>
      </c>
      <c r="I272" s="7"/>
      <c r="J272" s="22"/>
      <c r="K272" s="23"/>
      <c r="L272" s="39" t="s">
        <v>42</v>
      </c>
    </row>
    <row r="273" spans="1:12" ht="14.5" x14ac:dyDescent="0.35">
      <c r="A273" s="25"/>
      <c r="B273" s="27"/>
      <c r="C273" s="19"/>
      <c r="D273" s="20"/>
      <c r="E273" s="47"/>
      <c r="F273" s="21"/>
      <c r="G273" s="42" t="s">
        <v>168</v>
      </c>
      <c r="H273" s="43" t="s">
        <v>23</v>
      </c>
      <c r="I273" s="7">
        <f>0.025</f>
        <v>2.5000000000000001E-2</v>
      </c>
      <c r="J273" s="22">
        <f>I273*D271</f>
        <v>67.102250000000012</v>
      </c>
      <c r="K273" s="38"/>
      <c r="L273" s="24">
        <f t="shared" ref="L273" si="28">K273*J273</f>
        <v>0</v>
      </c>
    </row>
    <row r="274" spans="1:12" ht="14.5" x14ac:dyDescent="0.35">
      <c r="A274" s="25" t="s">
        <v>192</v>
      </c>
      <c r="B274" s="27" t="s">
        <v>191</v>
      </c>
      <c r="C274" s="19" t="s">
        <v>23</v>
      </c>
      <c r="D274" s="20">
        <v>476.26</v>
      </c>
      <c r="E274" s="47">
        <v>220.00000000000003</v>
      </c>
      <c r="F274" s="48">
        <f>E274*D274</f>
        <v>104777.20000000001</v>
      </c>
      <c r="G274" s="36"/>
      <c r="H274" s="33"/>
      <c r="I274" s="7"/>
      <c r="J274" s="22"/>
      <c r="K274" s="23"/>
      <c r="L274" s="39"/>
    </row>
    <row r="275" spans="1:12" ht="29" x14ac:dyDescent="0.35">
      <c r="A275" s="25"/>
      <c r="B275" s="27"/>
      <c r="C275" s="19"/>
      <c r="D275" s="20"/>
      <c r="E275" s="47"/>
      <c r="F275" s="21"/>
      <c r="G275" s="42" t="s">
        <v>41</v>
      </c>
      <c r="H275" s="43" t="s">
        <v>20</v>
      </c>
      <c r="I275" s="7"/>
      <c r="J275" s="37"/>
      <c r="K275" s="38"/>
      <c r="L275" s="39" t="s">
        <v>42</v>
      </c>
    </row>
    <row r="276" spans="1:12" ht="29" x14ac:dyDescent="0.35">
      <c r="A276" s="25"/>
      <c r="B276" s="27"/>
      <c r="C276" s="19"/>
      <c r="D276" s="20"/>
      <c r="E276" s="47"/>
      <c r="F276" s="21"/>
      <c r="G276" s="42" t="s">
        <v>167</v>
      </c>
      <c r="H276" s="43" t="s">
        <v>16</v>
      </c>
      <c r="I276" s="7"/>
      <c r="J276" s="37"/>
      <c r="K276" s="38"/>
      <c r="L276" s="39" t="s">
        <v>42</v>
      </c>
    </row>
    <row r="277" spans="1:12" ht="14.5" x14ac:dyDescent="0.35">
      <c r="A277" s="25"/>
      <c r="B277" s="27"/>
      <c r="C277" s="19"/>
      <c r="D277" s="20"/>
      <c r="E277" s="47"/>
      <c r="F277" s="21"/>
      <c r="G277" s="42" t="s">
        <v>168</v>
      </c>
      <c r="H277" s="43" t="s">
        <v>23</v>
      </c>
      <c r="I277" s="7">
        <f>0.025</f>
        <v>2.5000000000000001E-2</v>
      </c>
      <c r="J277" s="37">
        <f>I277*D274</f>
        <v>11.906500000000001</v>
      </c>
      <c r="K277" s="38"/>
      <c r="L277" s="24">
        <f t="shared" ref="L277" si="29">K277*J277</f>
        <v>0</v>
      </c>
    </row>
    <row r="278" spans="1:12" ht="14.5" x14ac:dyDescent="0.35">
      <c r="A278" s="25" t="s">
        <v>194</v>
      </c>
      <c r="B278" s="27" t="s">
        <v>193</v>
      </c>
      <c r="C278" s="19" t="s">
        <v>23</v>
      </c>
      <c r="D278" s="20">
        <v>476.26</v>
      </c>
      <c r="E278" s="47">
        <v>66</v>
      </c>
      <c r="F278" s="48">
        <f>E278*D278</f>
        <v>31433.16</v>
      </c>
      <c r="G278" s="28"/>
      <c r="H278" s="33"/>
      <c r="I278" s="7"/>
      <c r="J278" s="22"/>
      <c r="K278" s="23"/>
      <c r="L278" s="29"/>
    </row>
    <row r="279" spans="1:12" ht="29" x14ac:dyDescent="0.35">
      <c r="A279" s="25"/>
      <c r="B279" s="27"/>
      <c r="C279" s="19"/>
      <c r="D279" s="20"/>
      <c r="E279" s="47"/>
      <c r="F279" s="21"/>
      <c r="G279" s="42" t="s">
        <v>41</v>
      </c>
      <c r="H279" s="43" t="s">
        <v>20</v>
      </c>
      <c r="I279" s="7"/>
      <c r="J279" s="22"/>
      <c r="K279" s="23"/>
      <c r="L279" s="39" t="s">
        <v>42</v>
      </c>
    </row>
    <row r="280" spans="1:12" ht="14.5" x14ac:dyDescent="0.35">
      <c r="A280" s="25"/>
      <c r="B280" s="27"/>
      <c r="C280" s="19"/>
      <c r="D280" s="20"/>
      <c r="E280" s="47"/>
      <c r="F280" s="21"/>
      <c r="G280" s="42" t="s">
        <v>171</v>
      </c>
      <c r="H280" s="43" t="s">
        <v>1</v>
      </c>
      <c r="I280" s="7">
        <f>1.05</f>
        <v>1.05</v>
      </c>
      <c r="J280" s="22">
        <f>I280*D278</f>
        <v>500.07300000000004</v>
      </c>
      <c r="K280" s="38"/>
      <c r="L280" s="24">
        <f t="shared" ref="L280:L281" si="30">K280*J280</f>
        <v>0</v>
      </c>
    </row>
    <row r="281" spans="1:12" ht="14.5" x14ac:dyDescent="0.35">
      <c r="A281" s="25"/>
      <c r="B281" s="27"/>
      <c r="C281" s="19"/>
      <c r="D281" s="20"/>
      <c r="E281" s="47"/>
      <c r="F281" s="21"/>
      <c r="G281" s="42" t="s">
        <v>161</v>
      </c>
      <c r="H281" s="43" t="s">
        <v>16</v>
      </c>
      <c r="I281" s="7">
        <f>0.33</f>
        <v>0.33</v>
      </c>
      <c r="J281" s="22">
        <f>I281*D278</f>
        <v>157.16580000000002</v>
      </c>
      <c r="K281" s="38"/>
      <c r="L281" s="24">
        <f t="shared" si="30"/>
        <v>0</v>
      </c>
    </row>
    <row r="282" spans="1:12" ht="14.5" x14ac:dyDescent="0.35">
      <c r="A282" s="25" t="s">
        <v>196</v>
      </c>
      <c r="B282" s="27" t="s">
        <v>195</v>
      </c>
      <c r="C282" s="19" t="s">
        <v>23</v>
      </c>
      <c r="D282" s="20">
        <v>476.26</v>
      </c>
      <c r="E282" s="47">
        <v>220.00000000000003</v>
      </c>
      <c r="F282" s="48">
        <f>E282*D282</f>
        <v>104777.20000000001</v>
      </c>
      <c r="G282" s="36"/>
      <c r="H282" s="33"/>
      <c r="I282" s="7"/>
      <c r="J282" s="37"/>
      <c r="K282" s="38"/>
      <c r="L282" s="39"/>
    </row>
    <row r="283" spans="1:12" ht="29" x14ac:dyDescent="0.35">
      <c r="A283" s="25"/>
      <c r="B283" s="27"/>
      <c r="C283" s="19"/>
      <c r="D283" s="20"/>
      <c r="E283" s="47"/>
      <c r="F283" s="21"/>
      <c r="G283" s="42" t="s">
        <v>173</v>
      </c>
      <c r="H283" s="43" t="s">
        <v>16</v>
      </c>
      <c r="I283" s="7"/>
      <c r="J283" s="37"/>
      <c r="K283" s="38"/>
      <c r="L283" s="39" t="s">
        <v>42</v>
      </c>
    </row>
    <row r="284" spans="1:12" ht="14.5" x14ac:dyDescent="0.35">
      <c r="A284" s="25"/>
      <c r="B284" s="27"/>
      <c r="C284" s="19"/>
      <c r="D284" s="20"/>
      <c r="E284" s="47"/>
      <c r="F284" s="21"/>
      <c r="G284" s="42" t="s">
        <v>168</v>
      </c>
      <c r="H284" s="43" t="s">
        <v>23</v>
      </c>
      <c r="I284" s="7">
        <f>0.025</f>
        <v>2.5000000000000001E-2</v>
      </c>
      <c r="J284" s="22">
        <f>I284*D282</f>
        <v>11.906500000000001</v>
      </c>
      <c r="K284" s="38"/>
      <c r="L284" s="24">
        <f t="shared" ref="L284" si="31">K284*J284</f>
        <v>0</v>
      </c>
    </row>
    <row r="285" spans="1:12" ht="14.5" x14ac:dyDescent="0.35">
      <c r="A285" s="25" t="s">
        <v>198</v>
      </c>
      <c r="B285" s="27" t="s">
        <v>197</v>
      </c>
      <c r="C285" s="19" t="s">
        <v>23</v>
      </c>
      <c r="D285" s="20">
        <v>189.21</v>
      </c>
      <c r="E285" s="47">
        <v>44</v>
      </c>
      <c r="F285" s="48">
        <f>E285*D285</f>
        <v>8325.24</v>
      </c>
      <c r="G285" s="30"/>
      <c r="H285" s="26"/>
      <c r="I285" s="7"/>
      <c r="J285" s="22"/>
      <c r="K285" s="23"/>
      <c r="L285" s="24"/>
    </row>
    <row r="286" spans="1:12" ht="29" x14ac:dyDescent="0.35">
      <c r="A286" s="25"/>
      <c r="B286" s="27"/>
      <c r="C286" s="19"/>
      <c r="D286" s="20"/>
      <c r="E286" s="47"/>
      <c r="F286" s="21"/>
      <c r="G286" s="42" t="s">
        <v>41</v>
      </c>
      <c r="H286" s="43" t="s">
        <v>20</v>
      </c>
      <c r="I286" s="7"/>
      <c r="J286" s="22"/>
      <c r="K286" s="23"/>
      <c r="L286" s="39" t="s">
        <v>42</v>
      </c>
    </row>
    <row r="287" spans="1:12" ht="14.5" x14ac:dyDescent="0.35">
      <c r="A287" s="25"/>
      <c r="B287" s="27"/>
      <c r="C287" s="19"/>
      <c r="D287" s="20"/>
      <c r="E287" s="47"/>
      <c r="F287" s="21"/>
      <c r="G287" s="49" t="s">
        <v>89</v>
      </c>
      <c r="H287" s="43" t="s">
        <v>23</v>
      </c>
      <c r="I287" s="7">
        <v>1.05</v>
      </c>
      <c r="J287" s="22">
        <f>I287*D285</f>
        <v>198.6705</v>
      </c>
      <c r="K287" s="38"/>
      <c r="L287" s="24">
        <f t="shared" ref="L287" si="32">K287*J287</f>
        <v>0</v>
      </c>
    </row>
    <row r="288" spans="1:12" ht="29" x14ac:dyDescent="0.35">
      <c r="A288" s="25"/>
      <c r="B288" s="27"/>
      <c r="C288" s="19"/>
      <c r="D288" s="20"/>
      <c r="E288" s="47"/>
      <c r="F288" s="21"/>
      <c r="G288" s="49" t="s">
        <v>43</v>
      </c>
      <c r="H288" s="43" t="s">
        <v>16</v>
      </c>
      <c r="I288" s="7"/>
      <c r="J288" s="37"/>
      <c r="K288" s="38"/>
      <c r="L288" s="39" t="s">
        <v>42</v>
      </c>
    </row>
    <row r="289" spans="1:12" ht="14.5" x14ac:dyDescent="0.35">
      <c r="A289" s="25" t="s">
        <v>200</v>
      </c>
      <c r="B289" s="27" t="s">
        <v>199</v>
      </c>
      <c r="C289" s="19" t="s">
        <v>23</v>
      </c>
      <c r="D289" s="20">
        <v>189.21</v>
      </c>
      <c r="E289" s="47">
        <v>220.00000000000003</v>
      </c>
      <c r="F289" s="48">
        <f>E289*D289</f>
        <v>41626.200000000004</v>
      </c>
      <c r="G289" s="36"/>
      <c r="H289" s="33"/>
      <c r="I289" s="7"/>
      <c r="J289" s="37"/>
      <c r="K289" s="38"/>
      <c r="L289" s="39"/>
    </row>
    <row r="290" spans="1:12" ht="29" x14ac:dyDescent="0.35">
      <c r="A290" s="25"/>
      <c r="B290" s="27"/>
      <c r="C290" s="19"/>
      <c r="D290" s="20"/>
      <c r="E290" s="47"/>
      <c r="F290" s="21"/>
      <c r="G290" s="42" t="s">
        <v>41</v>
      </c>
      <c r="H290" s="43" t="s">
        <v>20</v>
      </c>
      <c r="I290" s="7"/>
      <c r="J290" s="37"/>
      <c r="K290" s="38"/>
      <c r="L290" s="39" t="s">
        <v>42</v>
      </c>
    </row>
    <row r="291" spans="1:12" ht="29" x14ac:dyDescent="0.35">
      <c r="A291" s="25"/>
      <c r="B291" s="27"/>
      <c r="C291" s="19"/>
      <c r="D291" s="20"/>
      <c r="E291" s="47"/>
      <c r="F291" s="21"/>
      <c r="G291" s="42" t="s">
        <v>167</v>
      </c>
      <c r="H291" s="43" t="s">
        <v>16</v>
      </c>
      <c r="I291" s="7"/>
      <c r="J291" s="22"/>
      <c r="K291" s="23"/>
      <c r="L291" s="39" t="s">
        <v>42</v>
      </c>
    </row>
    <row r="292" spans="1:12" ht="14.5" x14ac:dyDescent="0.35">
      <c r="A292" s="25"/>
      <c r="B292" s="27"/>
      <c r="C292" s="19"/>
      <c r="D292" s="20"/>
      <c r="E292" s="47"/>
      <c r="F292" s="21"/>
      <c r="G292" s="42" t="s">
        <v>168</v>
      </c>
      <c r="H292" s="43" t="s">
        <v>39</v>
      </c>
      <c r="I292" s="7">
        <f>0.025</f>
        <v>2.5000000000000001E-2</v>
      </c>
      <c r="J292" s="37">
        <f>I292*D289</f>
        <v>4.7302500000000007</v>
      </c>
      <c r="K292" s="38"/>
      <c r="L292" s="24">
        <f t="shared" ref="L292" si="33">K292*J292</f>
        <v>0</v>
      </c>
    </row>
    <row r="293" spans="1:12" ht="14.5" x14ac:dyDescent="0.35">
      <c r="A293" s="25" t="s">
        <v>202</v>
      </c>
      <c r="B293" s="27" t="s">
        <v>201</v>
      </c>
      <c r="C293" s="19" t="s">
        <v>23</v>
      </c>
      <c r="D293" s="20">
        <v>189.21</v>
      </c>
      <c r="E293" s="47">
        <v>66</v>
      </c>
      <c r="F293" s="48">
        <f>E293*D293</f>
        <v>12487.86</v>
      </c>
      <c r="G293" s="36"/>
      <c r="H293" s="33"/>
      <c r="I293" s="7"/>
      <c r="J293" s="37"/>
      <c r="K293" s="38"/>
      <c r="L293" s="39"/>
    </row>
    <row r="294" spans="1:12" ht="29" x14ac:dyDescent="0.35">
      <c r="A294" s="25"/>
      <c r="B294" s="27"/>
      <c r="C294" s="19"/>
      <c r="D294" s="20"/>
      <c r="E294" s="47"/>
      <c r="F294" s="21"/>
      <c r="G294" s="42" t="s">
        <v>41</v>
      </c>
      <c r="H294" s="43" t="s">
        <v>20</v>
      </c>
      <c r="I294" s="7"/>
      <c r="J294" s="22"/>
      <c r="K294" s="23"/>
      <c r="L294" s="39" t="s">
        <v>42</v>
      </c>
    </row>
    <row r="295" spans="1:12" ht="14.5" x14ac:dyDescent="0.35">
      <c r="A295" s="25"/>
      <c r="B295" s="27"/>
      <c r="C295" s="19"/>
      <c r="D295" s="20"/>
      <c r="E295" s="47"/>
      <c r="F295" s="21"/>
      <c r="G295" s="42" t="s">
        <v>171</v>
      </c>
      <c r="H295" s="43" t="s">
        <v>1</v>
      </c>
      <c r="I295" s="7">
        <f>1.05</f>
        <v>1.05</v>
      </c>
      <c r="J295" s="22">
        <f>I295*D293</f>
        <v>198.6705</v>
      </c>
      <c r="K295" s="38"/>
      <c r="L295" s="24">
        <f t="shared" ref="L295:L296" si="34">K295*J295</f>
        <v>0</v>
      </c>
    </row>
    <row r="296" spans="1:12" ht="14.5" x14ac:dyDescent="0.35">
      <c r="A296" s="25"/>
      <c r="B296" s="27"/>
      <c r="C296" s="19"/>
      <c r="D296" s="20"/>
      <c r="E296" s="47"/>
      <c r="F296" s="21"/>
      <c r="G296" s="42" t="s">
        <v>161</v>
      </c>
      <c r="H296" s="43" t="s">
        <v>16</v>
      </c>
      <c r="I296" s="7">
        <f>0.33</f>
        <v>0.33</v>
      </c>
      <c r="J296" s="22">
        <f>I296*D293</f>
        <v>62.439300000000003</v>
      </c>
      <c r="K296" s="38"/>
      <c r="L296" s="24">
        <f t="shared" si="34"/>
        <v>0</v>
      </c>
    </row>
    <row r="297" spans="1:12" ht="14.5" x14ac:dyDescent="0.35">
      <c r="A297" s="25" t="s">
        <v>204</v>
      </c>
      <c r="B297" s="27" t="s">
        <v>203</v>
      </c>
      <c r="C297" s="19" t="s">
        <v>23</v>
      </c>
      <c r="D297" s="20">
        <v>189.21</v>
      </c>
      <c r="E297" s="47">
        <v>220.00000000000003</v>
      </c>
      <c r="F297" s="48">
        <f>E297*D297</f>
        <v>41626.200000000004</v>
      </c>
      <c r="G297" s="36"/>
      <c r="H297" s="33"/>
      <c r="I297" s="7"/>
      <c r="J297" s="37"/>
      <c r="K297" s="38"/>
      <c r="L297" s="39"/>
    </row>
    <row r="298" spans="1:12" ht="29" x14ac:dyDescent="0.35">
      <c r="A298" s="25"/>
      <c r="B298" s="27"/>
      <c r="C298" s="19"/>
      <c r="D298" s="20"/>
      <c r="E298" s="47"/>
      <c r="F298" s="21"/>
      <c r="G298" s="42" t="s">
        <v>173</v>
      </c>
      <c r="H298" s="43" t="s">
        <v>16</v>
      </c>
      <c r="I298" s="7"/>
      <c r="J298" s="37"/>
      <c r="K298" s="38"/>
      <c r="L298" s="39" t="s">
        <v>42</v>
      </c>
    </row>
    <row r="299" spans="1:12" ht="14.5" x14ac:dyDescent="0.35">
      <c r="A299" s="25"/>
      <c r="B299" s="27"/>
      <c r="C299" s="19"/>
      <c r="D299" s="20"/>
      <c r="E299" s="47"/>
      <c r="F299" s="21"/>
      <c r="G299" s="42" t="s">
        <v>168</v>
      </c>
      <c r="H299" s="43" t="s">
        <v>39</v>
      </c>
      <c r="I299" s="7">
        <f>0.025</f>
        <v>2.5000000000000001E-2</v>
      </c>
      <c r="J299" s="22">
        <f>I299*D297</f>
        <v>4.7302500000000007</v>
      </c>
      <c r="K299" s="38"/>
      <c r="L299" s="24">
        <f t="shared" ref="L299" si="35">K299*J299</f>
        <v>0</v>
      </c>
    </row>
    <row r="300" spans="1:12" ht="34.5" customHeight="1" x14ac:dyDescent="0.35">
      <c r="A300" s="41">
        <v>3</v>
      </c>
      <c r="B300" s="91" t="s">
        <v>205</v>
      </c>
      <c r="C300" s="92"/>
      <c r="D300" s="92"/>
      <c r="E300" s="92"/>
      <c r="F300" s="92"/>
      <c r="G300" s="92"/>
      <c r="H300" s="92"/>
      <c r="I300" s="92"/>
      <c r="J300" s="92"/>
      <c r="K300" s="92"/>
      <c r="L300" s="93"/>
    </row>
    <row r="301" spans="1:12" ht="14.5" x14ac:dyDescent="0.35">
      <c r="A301" s="25" t="s">
        <v>24</v>
      </c>
      <c r="B301" s="27" t="s">
        <v>206</v>
      </c>
      <c r="C301" s="19" t="s">
        <v>1</v>
      </c>
      <c r="D301" s="20">
        <v>301.92</v>
      </c>
      <c r="E301" s="47">
        <v>143</v>
      </c>
      <c r="F301" s="48">
        <f>E301*D301</f>
        <v>43174.560000000005</v>
      </c>
      <c r="G301" s="28"/>
      <c r="H301" s="33"/>
      <c r="I301" s="7"/>
      <c r="J301" s="22"/>
      <c r="K301" s="23"/>
      <c r="L301" s="29"/>
    </row>
    <row r="302" spans="1:12" ht="29" x14ac:dyDescent="0.35">
      <c r="A302" s="25"/>
      <c r="B302" s="27"/>
      <c r="C302" s="19"/>
      <c r="D302" s="20"/>
      <c r="E302" s="47"/>
      <c r="F302" s="21"/>
      <c r="G302" s="42" t="s">
        <v>41</v>
      </c>
      <c r="H302" s="43" t="s">
        <v>20</v>
      </c>
      <c r="I302" s="7"/>
      <c r="J302" s="22"/>
      <c r="K302" s="23"/>
      <c r="L302" s="39" t="s">
        <v>42</v>
      </c>
    </row>
    <row r="303" spans="1:12" ht="29" x14ac:dyDescent="0.35">
      <c r="A303" s="25"/>
      <c r="B303" s="27"/>
      <c r="C303" s="19"/>
      <c r="D303" s="20"/>
      <c r="E303" s="47"/>
      <c r="F303" s="21"/>
      <c r="G303" s="45" t="s">
        <v>210</v>
      </c>
      <c r="H303" s="51" t="s">
        <v>20</v>
      </c>
      <c r="I303" s="7"/>
      <c r="J303" s="22"/>
      <c r="K303" s="23"/>
      <c r="L303" s="39" t="s">
        <v>42</v>
      </c>
    </row>
    <row r="304" spans="1:12" ht="29" x14ac:dyDescent="0.35">
      <c r="A304" s="25"/>
      <c r="B304" s="27"/>
      <c r="C304" s="19"/>
      <c r="D304" s="20"/>
      <c r="E304" s="47"/>
      <c r="F304" s="21"/>
      <c r="G304" s="45" t="s">
        <v>211</v>
      </c>
      <c r="H304" s="51" t="s">
        <v>20</v>
      </c>
      <c r="I304" s="7"/>
      <c r="J304" s="22"/>
      <c r="K304" s="23"/>
      <c r="L304" s="39" t="s">
        <v>42</v>
      </c>
    </row>
    <row r="305" spans="1:12" ht="14.5" x14ac:dyDescent="0.35">
      <c r="A305" s="25"/>
      <c r="B305" s="27"/>
      <c r="C305" s="19"/>
      <c r="D305" s="20"/>
      <c r="E305" s="47"/>
      <c r="F305" s="21"/>
      <c r="G305" s="45" t="s">
        <v>207</v>
      </c>
      <c r="H305" s="51" t="s">
        <v>21</v>
      </c>
      <c r="I305" s="7">
        <v>0.05</v>
      </c>
      <c r="J305" s="37">
        <f>I305*D301</f>
        <v>15.096000000000002</v>
      </c>
      <c r="K305" s="38"/>
      <c r="L305" s="24">
        <f t="shared" ref="L305:L307" si="36">K305*J305</f>
        <v>0</v>
      </c>
    </row>
    <row r="306" spans="1:12" ht="14.5" x14ac:dyDescent="0.35">
      <c r="A306" s="25"/>
      <c r="B306" s="27"/>
      <c r="C306" s="19"/>
      <c r="D306" s="20"/>
      <c r="E306" s="47"/>
      <c r="F306" s="21"/>
      <c r="G306" s="44" t="s">
        <v>208</v>
      </c>
      <c r="H306" s="51" t="s">
        <v>21</v>
      </c>
      <c r="I306" s="7">
        <v>0.02</v>
      </c>
      <c r="J306" s="37">
        <f>I306*D301</f>
        <v>6.0384000000000002</v>
      </c>
      <c r="K306" s="38"/>
      <c r="L306" s="24">
        <f t="shared" si="36"/>
        <v>0</v>
      </c>
    </row>
    <row r="307" spans="1:12" ht="14.5" x14ac:dyDescent="0.35">
      <c r="A307" s="25"/>
      <c r="B307" s="27"/>
      <c r="C307" s="19"/>
      <c r="D307" s="20"/>
      <c r="E307" s="47"/>
      <c r="F307" s="21"/>
      <c r="G307" s="45" t="s">
        <v>209</v>
      </c>
      <c r="H307" s="43" t="s">
        <v>1</v>
      </c>
      <c r="I307" s="7">
        <v>1.05</v>
      </c>
      <c r="J307" s="37">
        <f>I307*D301</f>
        <v>317.01600000000002</v>
      </c>
      <c r="K307" s="38"/>
      <c r="L307" s="24">
        <f t="shared" si="36"/>
        <v>0</v>
      </c>
    </row>
    <row r="308" spans="1:12" ht="14.5" x14ac:dyDescent="0.35">
      <c r="A308" s="25" t="s">
        <v>213</v>
      </c>
      <c r="B308" s="27" t="s">
        <v>212</v>
      </c>
      <c r="C308" s="19" t="s">
        <v>23</v>
      </c>
      <c r="D308" s="20">
        <v>437.84</v>
      </c>
      <c r="E308" s="47">
        <v>143</v>
      </c>
      <c r="F308" s="48">
        <f>E308*D308</f>
        <v>62611.119999999995</v>
      </c>
      <c r="G308" s="30"/>
      <c r="H308" s="26"/>
      <c r="I308" s="7"/>
      <c r="J308" s="22"/>
      <c r="K308" s="23"/>
      <c r="L308" s="24"/>
    </row>
    <row r="309" spans="1:12" ht="29" x14ac:dyDescent="0.35">
      <c r="A309" s="25"/>
      <c r="B309" s="27"/>
      <c r="C309" s="19"/>
      <c r="D309" s="20"/>
      <c r="E309" s="47"/>
      <c r="F309" s="21"/>
      <c r="G309" s="42" t="s">
        <v>41</v>
      </c>
      <c r="H309" s="43" t="s">
        <v>20</v>
      </c>
      <c r="I309" s="7"/>
      <c r="J309" s="22"/>
      <c r="K309" s="23"/>
      <c r="L309" s="39" t="s">
        <v>42</v>
      </c>
    </row>
    <row r="310" spans="1:12" ht="29" x14ac:dyDescent="0.35">
      <c r="A310" s="25"/>
      <c r="B310" s="27"/>
      <c r="C310" s="19"/>
      <c r="D310" s="20"/>
      <c r="E310" s="47"/>
      <c r="F310" s="21"/>
      <c r="G310" s="45" t="s">
        <v>214</v>
      </c>
      <c r="H310" s="43" t="s">
        <v>20</v>
      </c>
      <c r="I310" s="7"/>
      <c r="J310" s="22"/>
      <c r="K310" s="23"/>
      <c r="L310" s="39" t="s">
        <v>42</v>
      </c>
    </row>
    <row r="311" spans="1:12" ht="29" x14ac:dyDescent="0.35">
      <c r="A311" s="25"/>
      <c r="B311" s="27"/>
      <c r="C311" s="19"/>
      <c r="D311" s="20"/>
      <c r="E311" s="47"/>
      <c r="F311" s="21"/>
      <c r="G311" s="45" t="s">
        <v>211</v>
      </c>
      <c r="H311" s="43" t="s">
        <v>20</v>
      </c>
      <c r="I311" s="7"/>
      <c r="J311" s="37"/>
      <c r="K311" s="38"/>
      <c r="L311" s="39" t="s">
        <v>42</v>
      </c>
    </row>
    <row r="312" spans="1:12" ht="14.5" x14ac:dyDescent="0.35">
      <c r="A312" s="25"/>
      <c r="B312" s="27"/>
      <c r="C312" s="19"/>
      <c r="D312" s="20"/>
      <c r="E312" s="47"/>
      <c r="F312" s="21"/>
      <c r="G312" s="45" t="s">
        <v>207</v>
      </c>
      <c r="H312" s="43" t="s">
        <v>27</v>
      </c>
      <c r="I312" s="7">
        <v>0.05</v>
      </c>
      <c r="J312" s="37">
        <f>I312*D308</f>
        <v>21.891999999999999</v>
      </c>
      <c r="K312" s="38"/>
      <c r="L312" s="24">
        <f t="shared" ref="L312:L313" si="37">K312*J312</f>
        <v>0</v>
      </c>
    </row>
    <row r="313" spans="1:12" ht="14.5" x14ac:dyDescent="0.35">
      <c r="A313" s="25"/>
      <c r="B313" s="27"/>
      <c r="C313" s="19"/>
      <c r="D313" s="20"/>
      <c r="E313" s="47"/>
      <c r="F313" s="21"/>
      <c r="G313" s="44" t="s">
        <v>208</v>
      </c>
      <c r="H313" s="43" t="s">
        <v>27</v>
      </c>
      <c r="I313" s="7">
        <v>0.03</v>
      </c>
      <c r="J313" s="37">
        <f>I313*D308</f>
        <v>13.135199999999999</v>
      </c>
      <c r="K313" s="38"/>
      <c r="L313" s="24">
        <f t="shared" si="37"/>
        <v>0</v>
      </c>
    </row>
    <row r="314" spans="1:12" ht="14.5" x14ac:dyDescent="0.35">
      <c r="A314" s="25"/>
      <c r="B314" s="27"/>
      <c r="C314" s="19"/>
      <c r="D314" s="20"/>
      <c r="E314" s="47"/>
      <c r="F314" s="21"/>
      <c r="G314" s="44" t="s">
        <v>209</v>
      </c>
      <c r="H314" s="43" t="s">
        <v>1</v>
      </c>
      <c r="I314" s="7">
        <v>1.05</v>
      </c>
      <c r="J314" s="37">
        <f>I314*D308</f>
        <v>459.73199999999997</v>
      </c>
      <c r="K314" s="38"/>
      <c r="L314" s="24">
        <f t="shared" ref="L314" si="38">K314*J314</f>
        <v>0</v>
      </c>
    </row>
    <row r="315" spans="1:12" ht="14.5" x14ac:dyDescent="0.35">
      <c r="A315" s="25" t="s">
        <v>216</v>
      </c>
      <c r="B315" s="27" t="s">
        <v>215</v>
      </c>
      <c r="C315" s="19" t="s">
        <v>1</v>
      </c>
      <c r="D315" s="20">
        <v>831.27</v>
      </c>
      <c r="E315" s="47">
        <v>22</v>
      </c>
      <c r="F315" s="48">
        <f>E315*D315</f>
        <v>18287.939999999999</v>
      </c>
      <c r="G315" s="35"/>
      <c r="H315" s="34"/>
      <c r="I315" s="7"/>
      <c r="J315" s="22"/>
      <c r="K315" s="23"/>
      <c r="L315" s="24"/>
    </row>
    <row r="316" spans="1:12" ht="29" x14ac:dyDescent="0.35">
      <c r="A316" s="25"/>
      <c r="B316" s="27"/>
      <c r="C316" s="19"/>
      <c r="D316" s="20"/>
      <c r="E316" s="47"/>
      <c r="F316" s="21"/>
      <c r="G316" s="40" t="s">
        <v>41</v>
      </c>
      <c r="H316" s="32" t="s">
        <v>20</v>
      </c>
      <c r="I316" s="7"/>
      <c r="J316" s="22"/>
      <c r="K316" s="23"/>
      <c r="L316" s="39" t="s">
        <v>42</v>
      </c>
    </row>
    <row r="317" spans="1:12" ht="14.5" x14ac:dyDescent="0.35">
      <c r="A317" s="25" t="s">
        <v>218</v>
      </c>
      <c r="B317" s="27" t="s">
        <v>217</v>
      </c>
      <c r="C317" s="19" t="s">
        <v>1</v>
      </c>
      <c r="D317" s="20">
        <v>484.48</v>
      </c>
      <c r="E317" s="47">
        <v>143</v>
      </c>
      <c r="F317" s="48">
        <f>E317*D317</f>
        <v>69280.639999999999</v>
      </c>
      <c r="G317" s="36"/>
      <c r="H317" s="33"/>
      <c r="I317" s="7"/>
      <c r="J317" s="22"/>
      <c r="K317" s="23"/>
      <c r="L317" s="39"/>
    </row>
    <row r="318" spans="1:12" ht="14.5" x14ac:dyDescent="0.35">
      <c r="A318" s="25"/>
      <c r="B318" s="27"/>
      <c r="C318" s="19"/>
      <c r="D318" s="20"/>
      <c r="E318" s="47"/>
      <c r="F318" s="21"/>
      <c r="G318" s="45" t="s">
        <v>219</v>
      </c>
      <c r="H318" s="51" t="s">
        <v>20</v>
      </c>
      <c r="I318" s="7">
        <f>0.2</f>
        <v>0.2</v>
      </c>
      <c r="J318" s="37">
        <f>I318*D317</f>
        <v>96.896000000000015</v>
      </c>
      <c r="K318" s="38"/>
      <c r="L318" s="24">
        <f t="shared" ref="L318" si="39">K318*J318</f>
        <v>0</v>
      </c>
    </row>
    <row r="319" spans="1:12" ht="14.5" x14ac:dyDescent="0.35">
      <c r="A319" s="25"/>
      <c r="B319" s="27"/>
      <c r="C319" s="19"/>
      <c r="D319" s="20"/>
      <c r="E319" s="47"/>
      <c r="F319" s="21"/>
      <c r="G319" s="45" t="s">
        <v>207</v>
      </c>
      <c r="H319" s="51" t="s">
        <v>21</v>
      </c>
      <c r="I319" s="7">
        <v>0.05</v>
      </c>
      <c r="J319" s="37">
        <f>I319*D315</f>
        <v>41.563500000000005</v>
      </c>
      <c r="K319" s="38"/>
      <c r="L319" s="24">
        <f t="shared" ref="L319:L321" si="40">K319*J319</f>
        <v>0</v>
      </c>
    </row>
    <row r="320" spans="1:12" ht="14.5" x14ac:dyDescent="0.35">
      <c r="A320" s="25"/>
      <c r="B320" s="27"/>
      <c r="C320" s="19"/>
      <c r="D320" s="20"/>
      <c r="E320" s="47"/>
      <c r="F320" s="21"/>
      <c r="G320" s="44" t="s">
        <v>208</v>
      </c>
      <c r="H320" s="51" t="s">
        <v>21</v>
      </c>
      <c r="I320" s="7">
        <v>0.02</v>
      </c>
      <c r="J320" s="37">
        <f>I320*D315</f>
        <v>16.625399999999999</v>
      </c>
      <c r="K320" s="38"/>
      <c r="L320" s="24">
        <f t="shared" si="40"/>
        <v>0</v>
      </c>
    </row>
    <row r="321" spans="1:12" ht="14.5" x14ac:dyDescent="0.35">
      <c r="A321" s="25"/>
      <c r="B321" s="27"/>
      <c r="C321" s="19"/>
      <c r="D321" s="20"/>
      <c r="E321" s="47"/>
      <c r="F321" s="21"/>
      <c r="G321" s="45" t="s">
        <v>209</v>
      </c>
      <c r="H321" s="43" t="s">
        <v>1</v>
      </c>
      <c r="I321" s="7">
        <v>1.05</v>
      </c>
      <c r="J321" s="37">
        <f>I321*D315</f>
        <v>872.83350000000007</v>
      </c>
      <c r="K321" s="38"/>
      <c r="L321" s="24">
        <f t="shared" si="40"/>
        <v>0</v>
      </c>
    </row>
    <row r="322" spans="1:12" ht="14.5" x14ac:dyDescent="0.35">
      <c r="A322" s="25" t="s">
        <v>220</v>
      </c>
      <c r="B322" s="27" t="s">
        <v>217</v>
      </c>
      <c r="C322" s="19" t="s">
        <v>1</v>
      </c>
      <c r="D322" s="20">
        <v>346.79</v>
      </c>
      <c r="E322" s="47">
        <v>143</v>
      </c>
      <c r="F322" s="48">
        <f>E322*D322</f>
        <v>49590.97</v>
      </c>
      <c r="G322" s="31"/>
      <c r="H322" s="32"/>
      <c r="I322" s="7"/>
      <c r="J322" s="22"/>
      <c r="K322" s="23"/>
      <c r="L322" s="39"/>
    </row>
    <row r="323" spans="1:12" ht="29" x14ac:dyDescent="0.35">
      <c r="A323" s="25"/>
      <c r="B323" s="27"/>
      <c r="C323" s="19"/>
      <c r="D323" s="20"/>
      <c r="E323" s="47"/>
      <c r="F323" s="21"/>
      <c r="G323" s="45" t="s">
        <v>211</v>
      </c>
      <c r="H323" s="51" t="s">
        <v>20</v>
      </c>
      <c r="I323" s="7"/>
      <c r="J323" s="22"/>
      <c r="K323" s="23"/>
      <c r="L323" s="39" t="s">
        <v>42</v>
      </c>
    </row>
    <row r="324" spans="1:12" ht="14.5" x14ac:dyDescent="0.35">
      <c r="A324" s="25"/>
      <c r="B324" s="27"/>
      <c r="C324" s="19"/>
      <c r="D324" s="20"/>
      <c r="E324" s="47"/>
      <c r="F324" s="21"/>
      <c r="G324" s="45" t="s">
        <v>207</v>
      </c>
      <c r="H324" s="51" t="s">
        <v>21</v>
      </c>
      <c r="I324" s="7">
        <v>0.05</v>
      </c>
      <c r="J324" s="37">
        <f>I324*D322</f>
        <v>17.339500000000001</v>
      </c>
      <c r="K324" s="38"/>
      <c r="L324" s="24">
        <f t="shared" ref="L324" si="41">K324*J324</f>
        <v>0</v>
      </c>
    </row>
    <row r="325" spans="1:12" ht="14.5" x14ac:dyDescent="0.35">
      <c r="A325" s="25"/>
      <c r="B325" s="27"/>
      <c r="C325" s="19"/>
      <c r="D325" s="20"/>
      <c r="E325" s="47"/>
      <c r="F325" s="21"/>
      <c r="G325" s="44" t="s">
        <v>208</v>
      </c>
      <c r="H325" s="51" t="s">
        <v>21</v>
      </c>
      <c r="I325" s="7">
        <v>0.02</v>
      </c>
      <c r="J325" s="37">
        <f>I325*D322</f>
        <v>6.9358000000000004</v>
      </c>
      <c r="K325" s="38"/>
      <c r="L325" s="24">
        <f t="shared" ref="L325:L326" si="42">K325*J325</f>
        <v>0</v>
      </c>
    </row>
    <row r="326" spans="1:12" ht="14.5" x14ac:dyDescent="0.35">
      <c r="A326" s="25"/>
      <c r="B326" s="27"/>
      <c r="C326" s="19"/>
      <c r="D326" s="20"/>
      <c r="E326" s="47"/>
      <c r="F326" s="21"/>
      <c r="G326" s="45" t="s">
        <v>209</v>
      </c>
      <c r="H326" s="43" t="s">
        <v>1</v>
      </c>
      <c r="I326" s="7">
        <v>1.05</v>
      </c>
      <c r="J326" s="37">
        <f>I326*D322</f>
        <v>364.12950000000006</v>
      </c>
      <c r="K326" s="38"/>
      <c r="L326" s="24">
        <f t="shared" si="42"/>
        <v>0</v>
      </c>
    </row>
    <row r="327" spans="1:12" ht="14.5" x14ac:dyDescent="0.35">
      <c r="A327" s="25" t="s">
        <v>221</v>
      </c>
      <c r="B327" s="27" t="s">
        <v>40</v>
      </c>
      <c r="C327" s="19" t="s">
        <v>1</v>
      </c>
      <c r="D327" s="20">
        <v>1787.61</v>
      </c>
      <c r="E327" s="47">
        <v>132</v>
      </c>
      <c r="F327" s="48">
        <f>E327*D327</f>
        <v>235964.52</v>
      </c>
      <c r="G327" s="28"/>
      <c r="H327" s="33"/>
      <c r="I327" s="7"/>
      <c r="J327" s="22"/>
      <c r="K327" s="23"/>
      <c r="L327" s="29"/>
    </row>
    <row r="328" spans="1:12" ht="29" x14ac:dyDescent="0.35">
      <c r="A328" s="25"/>
      <c r="B328" s="27"/>
      <c r="C328" s="19"/>
      <c r="D328" s="20"/>
      <c r="E328" s="47"/>
      <c r="F328" s="21"/>
      <c r="G328" s="42" t="s">
        <v>41</v>
      </c>
      <c r="H328" s="43" t="s">
        <v>20</v>
      </c>
      <c r="I328" s="7"/>
      <c r="J328" s="22"/>
      <c r="K328" s="23"/>
      <c r="L328" s="39" t="s">
        <v>42</v>
      </c>
    </row>
    <row r="329" spans="1:12" ht="29" x14ac:dyDescent="0.35">
      <c r="A329" s="25"/>
      <c r="B329" s="27"/>
      <c r="C329" s="19"/>
      <c r="D329" s="20"/>
      <c r="E329" s="47"/>
      <c r="F329" s="21"/>
      <c r="G329" s="45" t="s">
        <v>214</v>
      </c>
      <c r="H329" s="51" t="s">
        <v>20</v>
      </c>
      <c r="I329" s="7"/>
      <c r="J329" s="22"/>
      <c r="K329" s="23"/>
      <c r="L329" s="39" t="s">
        <v>42</v>
      </c>
    </row>
    <row r="330" spans="1:12" ht="29" x14ac:dyDescent="0.35">
      <c r="A330" s="25"/>
      <c r="B330" s="27"/>
      <c r="C330" s="19"/>
      <c r="D330" s="20"/>
      <c r="E330" s="47"/>
      <c r="F330" s="21"/>
      <c r="G330" s="45" t="s">
        <v>211</v>
      </c>
      <c r="H330" s="51" t="s">
        <v>20</v>
      </c>
      <c r="I330" s="7"/>
      <c r="J330" s="37"/>
      <c r="K330" s="38"/>
      <c r="L330" s="39" t="s">
        <v>42</v>
      </c>
    </row>
    <row r="331" spans="1:12" ht="14.5" x14ac:dyDescent="0.35">
      <c r="A331" s="25"/>
      <c r="B331" s="27"/>
      <c r="C331" s="19"/>
      <c r="D331" s="20"/>
      <c r="E331" s="47"/>
      <c r="F331" s="21"/>
      <c r="G331" s="45" t="s">
        <v>207</v>
      </c>
      <c r="H331" s="51" t="s">
        <v>21</v>
      </c>
      <c r="I331" s="7">
        <v>0.05</v>
      </c>
      <c r="J331" s="37">
        <f>I331*D327</f>
        <v>89.380499999999998</v>
      </c>
      <c r="K331" s="38"/>
      <c r="L331" s="24">
        <f t="shared" ref="L331" si="43">K331*J331</f>
        <v>0</v>
      </c>
    </row>
    <row r="332" spans="1:12" ht="14.5" x14ac:dyDescent="0.35">
      <c r="A332" s="25"/>
      <c r="B332" s="27"/>
      <c r="C332" s="19"/>
      <c r="D332" s="20"/>
      <c r="E332" s="47"/>
      <c r="F332" s="21"/>
      <c r="G332" s="44" t="s">
        <v>208</v>
      </c>
      <c r="H332" s="51" t="s">
        <v>21</v>
      </c>
      <c r="I332" s="7">
        <v>0.02</v>
      </c>
      <c r="J332" s="37">
        <f>I332*D327</f>
        <v>35.752200000000002</v>
      </c>
      <c r="K332" s="38"/>
      <c r="L332" s="24">
        <f t="shared" ref="L332:L333" si="44">K332*J332</f>
        <v>0</v>
      </c>
    </row>
    <row r="333" spans="1:12" ht="14.5" x14ac:dyDescent="0.35">
      <c r="A333" s="25"/>
      <c r="B333" s="27"/>
      <c r="C333" s="19"/>
      <c r="D333" s="20"/>
      <c r="E333" s="47"/>
      <c r="F333" s="21"/>
      <c r="G333" s="45" t="s">
        <v>209</v>
      </c>
      <c r="H333" s="43" t="s">
        <v>1</v>
      </c>
      <c r="I333" s="7">
        <v>1.05</v>
      </c>
      <c r="J333" s="37">
        <f>I333*D327</f>
        <v>1876.9904999999999</v>
      </c>
      <c r="K333" s="38"/>
      <c r="L333" s="24">
        <f t="shared" si="44"/>
        <v>0</v>
      </c>
    </row>
    <row r="334" spans="1:12" ht="14.5" x14ac:dyDescent="0.35">
      <c r="A334" s="25" t="s">
        <v>223</v>
      </c>
      <c r="B334" s="27" t="s">
        <v>222</v>
      </c>
      <c r="C334" s="19" t="s">
        <v>23</v>
      </c>
      <c r="D334" s="20">
        <v>476.26</v>
      </c>
      <c r="E334" s="47">
        <v>132</v>
      </c>
      <c r="F334" s="48">
        <f>E334*D334</f>
        <v>62866.32</v>
      </c>
      <c r="G334" s="31"/>
      <c r="H334" s="32"/>
      <c r="I334" s="7"/>
      <c r="J334" s="22"/>
      <c r="K334" s="23"/>
      <c r="L334" s="39"/>
    </row>
    <row r="335" spans="1:12" ht="29" x14ac:dyDescent="0.35">
      <c r="A335" s="25"/>
      <c r="B335" s="27"/>
      <c r="C335" s="19"/>
      <c r="D335" s="20"/>
      <c r="E335" s="47"/>
      <c r="F335" s="21"/>
      <c r="G335" s="42" t="s">
        <v>41</v>
      </c>
      <c r="H335" s="43" t="s">
        <v>20</v>
      </c>
      <c r="I335" s="7"/>
      <c r="J335" s="22"/>
      <c r="K335" s="23"/>
      <c r="L335" s="39" t="s">
        <v>42</v>
      </c>
    </row>
    <row r="336" spans="1:12" ht="29" x14ac:dyDescent="0.35">
      <c r="A336" s="25"/>
      <c r="B336" s="27"/>
      <c r="C336" s="19"/>
      <c r="D336" s="20"/>
      <c r="E336" s="47"/>
      <c r="F336" s="21"/>
      <c r="G336" s="45" t="s">
        <v>214</v>
      </c>
      <c r="H336" s="43" t="s">
        <v>20</v>
      </c>
      <c r="I336" s="7"/>
      <c r="J336" s="37"/>
      <c r="K336" s="38"/>
      <c r="L336" s="39" t="s">
        <v>42</v>
      </c>
    </row>
    <row r="337" spans="1:12" ht="29" x14ac:dyDescent="0.35">
      <c r="A337" s="25"/>
      <c r="B337" s="27"/>
      <c r="C337" s="19"/>
      <c r="D337" s="20"/>
      <c r="E337" s="47"/>
      <c r="F337" s="21"/>
      <c r="G337" s="45" t="s">
        <v>211</v>
      </c>
      <c r="H337" s="43" t="s">
        <v>20</v>
      </c>
      <c r="I337" s="7"/>
      <c r="J337" s="37"/>
      <c r="K337" s="38"/>
      <c r="L337" s="39" t="s">
        <v>42</v>
      </c>
    </row>
    <row r="338" spans="1:12" ht="14.5" x14ac:dyDescent="0.35">
      <c r="A338" s="25"/>
      <c r="B338" s="27"/>
      <c r="C338" s="19"/>
      <c r="D338" s="20"/>
      <c r="E338" s="47"/>
      <c r="F338" s="21"/>
      <c r="G338" s="45" t="s">
        <v>207</v>
      </c>
      <c r="H338" s="43" t="s">
        <v>27</v>
      </c>
      <c r="I338" s="7">
        <v>0.05</v>
      </c>
      <c r="J338" s="37">
        <f>I338*D334</f>
        <v>23.813000000000002</v>
      </c>
      <c r="K338" s="38"/>
      <c r="L338" s="24">
        <f t="shared" ref="L338" si="45">K338*J338</f>
        <v>0</v>
      </c>
    </row>
    <row r="339" spans="1:12" ht="14.5" x14ac:dyDescent="0.35">
      <c r="A339" s="25"/>
      <c r="B339" s="27"/>
      <c r="C339" s="19"/>
      <c r="D339" s="20"/>
      <c r="E339" s="47"/>
      <c r="F339" s="21"/>
      <c r="G339" s="44" t="s">
        <v>208</v>
      </c>
      <c r="H339" s="43" t="s">
        <v>27</v>
      </c>
      <c r="I339" s="7">
        <v>0.02</v>
      </c>
      <c r="J339" s="37">
        <f>I339*D334</f>
        <v>9.5251999999999999</v>
      </c>
      <c r="K339" s="38"/>
      <c r="L339" s="24">
        <f t="shared" ref="L339:L351" si="46">K339*J339</f>
        <v>0</v>
      </c>
    </row>
    <row r="340" spans="1:12" ht="14.5" x14ac:dyDescent="0.35">
      <c r="A340" s="25"/>
      <c r="B340" s="27"/>
      <c r="C340" s="19"/>
      <c r="D340" s="20"/>
      <c r="E340" s="47"/>
      <c r="F340" s="21"/>
      <c r="G340" s="44" t="s">
        <v>209</v>
      </c>
      <c r="H340" s="43" t="s">
        <v>1</v>
      </c>
      <c r="I340" s="7">
        <v>1.05</v>
      </c>
      <c r="J340" s="37">
        <f>I340*D334</f>
        <v>500.07300000000004</v>
      </c>
      <c r="K340" s="38"/>
      <c r="L340" s="24">
        <f t="shared" si="46"/>
        <v>0</v>
      </c>
    </row>
    <row r="341" spans="1:12" ht="14.5" x14ac:dyDescent="0.35">
      <c r="A341" s="25" t="s">
        <v>237</v>
      </c>
      <c r="B341" s="27" t="s">
        <v>224</v>
      </c>
      <c r="C341" s="19" t="s">
        <v>1</v>
      </c>
      <c r="D341" s="20">
        <v>852.06</v>
      </c>
      <c r="E341" s="47">
        <v>770.00000000000011</v>
      </c>
      <c r="F341" s="48">
        <f>E341*D341</f>
        <v>656086.20000000007</v>
      </c>
      <c r="G341" s="36"/>
      <c r="H341" s="33"/>
      <c r="I341" s="7"/>
      <c r="J341" s="22"/>
      <c r="K341" s="38"/>
      <c r="L341" s="24"/>
    </row>
    <row r="342" spans="1:12" ht="14.5" x14ac:dyDescent="0.35">
      <c r="A342" s="25"/>
      <c r="B342" s="27"/>
      <c r="C342" s="19"/>
      <c r="D342" s="20"/>
      <c r="E342" s="47"/>
      <c r="F342" s="21"/>
      <c r="G342" s="42" t="s">
        <v>225</v>
      </c>
      <c r="H342" s="43" t="s">
        <v>27</v>
      </c>
      <c r="I342" s="7">
        <f>0.2/10</f>
        <v>0.02</v>
      </c>
      <c r="J342" s="37">
        <f>I342*$D$341</f>
        <v>17.0412</v>
      </c>
      <c r="K342" s="38"/>
      <c r="L342" s="24">
        <f t="shared" si="46"/>
        <v>0</v>
      </c>
    </row>
    <row r="343" spans="1:12" ht="14.5" x14ac:dyDescent="0.35">
      <c r="A343" s="25"/>
      <c r="B343" s="27"/>
      <c r="C343" s="19"/>
      <c r="D343" s="20"/>
      <c r="E343" s="47"/>
      <c r="F343" s="21"/>
      <c r="G343" s="42" t="s">
        <v>226</v>
      </c>
      <c r="H343" s="43" t="s">
        <v>27</v>
      </c>
      <c r="I343" s="7">
        <f>0.3/5</f>
        <v>0.06</v>
      </c>
      <c r="J343" s="37">
        <f>I343*D341</f>
        <v>51.123599999999996</v>
      </c>
      <c r="K343" s="38"/>
      <c r="L343" s="24">
        <f t="shared" si="46"/>
        <v>0</v>
      </c>
    </row>
    <row r="344" spans="1:12" ht="14.5" x14ac:dyDescent="0.35">
      <c r="A344" s="25"/>
      <c r="B344" s="27"/>
      <c r="C344" s="19"/>
      <c r="D344" s="20"/>
      <c r="E344" s="47"/>
      <c r="F344" s="21"/>
      <c r="G344" s="42" t="s">
        <v>227</v>
      </c>
      <c r="H344" s="43" t="s">
        <v>27</v>
      </c>
      <c r="I344" s="7">
        <f>1.2/15</f>
        <v>0.08</v>
      </c>
      <c r="J344" s="37">
        <f>I344*D341</f>
        <v>68.1648</v>
      </c>
      <c r="K344" s="38"/>
      <c r="L344" s="24">
        <f t="shared" si="46"/>
        <v>0</v>
      </c>
    </row>
    <row r="345" spans="1:12" ht="14.5" x14ac:dyDescent="0.35">
      <c r="A345" s="25"/>
      <c r="B345" s="27"/>
      <c r="C345" s="19"/>
      <c r="D345" s="20"/>
      <c r="E345" s="47"/>
      <c r="F345" s="21"/>
      <c r="G345" s="42" t="s">
        <v>228</v>
      </c>
      <c r="H345" s="43" t="s">
        <v>27</v>
      </c>
      <c r="I345" s="7">
        <f>0.2/5</f>
        <v>0.04</v>
      </c>
      <c r="J345" s="22">
        <f>I345*D341</f>
        <v>34.0824</v>
      </c>
      <c r="K345" s="38"/>
      <c r="L345" s="24">
        <f t="shared" si="46"/>
        <v>0</v>
      </c>
    </row>
    <row r="346" spans="1:12" ht="14.5" x14ac:dyDescent="0.35">
      <c r="A346" s="25"/>
      <c r="B346" s="27"/>
      <c r="C346" s="19"/>
      <c r="D346" s="20"/>
      <c r="E346" s="47"/>
      <c r="F346" s="21"/>
      <c r="G346" s="44" t="s">
        <v>229</v>
      </c>
      <c r="H346" s="43" t="s">
        <v>27</v>
      </c>
      <c r="I346" s="7">
        <f>0.1/3</f>
        <v>3.3333333333333333E-2</v>
      </c>
      <c r="J346" s="22">
        <f>I346*D341</f>
        <v>28.401999999999997</v>
      </c>
      <c r="K346" s="38"/>
      <c r="L346" s="24">
        <f t="shared" si="46"/>
        <v>0</v>
      </c>
    </row>
    <row r="347" spans="1:12" ht="29" x14ac:dyDescent="0.35">
      <c r="A347" s="25"/>
      <c r="B347" s="27"/>
      <c r="C347" s="19"/>
      <c r="D347" s="20"/>
      <c r="E347" s="47"/>
      <c r="F347" s="21"/>
      <c r="G347" s="44" t="s">
        <v>232</v>
      </c>
      <c r="H347" s="43" t="s">
        <v>27</v>
      </c>
      <c r="I347" s="7">
        <f>0.02</f>
        <v>0.02</v>
      </c>
      <c r="J347" s="37">
        <f>I347*D341</f>
        <v>17.0412</v>
      </c>
      <c r="K347" s="38"/>
      <c r="L347" s="24">
        <f t="shared" si="46"/>
        <v>0</v>
      </c>
    </row>
    <row r="348" spans="1:12" ht="29" x14ac:dyDescent="0.35">
      <c r="A348" s="25"/>
      <c r="B348" s="27"/>
      <c r="C348" s="19"/>
      <c r="D348" s="20"/>
      <c r="E348" s="47"/>
      <c r="F348" s="21"/>
      <c r="G348" s="44" t="s">
        <v>233</v>
      </c>
      <c r="H348" s="43" t="s">
        <v>27</v>
      </c>
      <c r="I348" s="7">
        <f>0.02</f>
        <v>0.02</v>
      </c>
      <c r="J348" s="37">
        <f>I348*D341</f>
        <v>17.0412</v>
      </c>
      <c r="K348" s="38"/>
      <c r="L348" s="24">
        <f t="shared" si="46"/>
        <v>0</v>
      </c>
    </row>
    <row r="349" spans="1:12" ht="14.5" x14ac:dyDescent="0.35">
      <c r="A349" s="25"/>
      <c r="B349" s="27"/>
      <c r="C349" s="19"/>
      <c r="D349" s="20"/>
      <c r="E349" s="47"/>
      <c r="F349" s="21"/>
      <c r="G349" s="44" t="s">
        <v>236</v>
      </c>
      <c r="H349" s="43" t="s">
        <v>27</v>
      </c>
      <c r="I349" s="7">
        <f>0.005</f>
        <v>5.0000000000000001E-3</v>
      </c>
      <c r="J349" s="37">
        <f>I349*D341</f>
        <v>4.2603</v>
      </c>
      <c r="K349" s="38"/>
      <c r="L349" s="24">
        <f t="shared" si="46"/>
        <v>0</v>
      </c>
    </row>
    <row r="350" spans="1:12" ht="14.5" x14ac:dyDescent="0.35">
      <c r="A350" s="25"/>
      <c r="B350" s="27"/>
      <c r="C350" s="19"/>
      <c r="D350" s="20"/>
      <c r="E350" s="47"/>
      <c r="F350" s="21"/>
      <c r="G350" s="44" t="s">
        <v>234</v>
      </c>
      <c r="H350" s="43" t="s">
        <v>27</v>
      </c>
      <c r="I350" s="7">
        <f>0.005</f>
        <v>5.0000000000000001E-3</v>
      </c>
      <c r="J350" s="22">
        <f>I350*D341</f>
        <v>4.2603</v>
      </c>
      <c r="K350" s="38"/>
      <c r="L350" s="24">
        <f t="shared" si="46"/>
        <v>0</v>
      </c>
    </row>
    <row r="351" spans="1:12" ht="14.5" x14ac:dyDescent="0.35">
      <c r="A351" s="25"/>
      <c r="B351" s="27"/>
      <c r="C351" s="19"/>
      <c r="D351" s="20"/>
      <c r="E351" s="47"/>
      <c r="F351" s="21"/>
      <c r="G351" s="42" t="s">
        <v>235</v>
      </c>
      <c r="H351" s="43" t="s">
        <v>27</v>
      </c>
      <c r="I351" s="7">
        <f>0.005</f>
        <v>5.0000000000000001E-3</v>
      </c>
      <c r="J351" s="22">
        <f>I351*D341</f>
        <v>4.2603</v>
      </c>
      <c r="K351" s="38"/>
      <c r="L351" s="24">
        <f t="shared" si="46"/>
        <v>0</v>
      </c>
    </row>
    <row r="352" spans="1:12" ht="14.5" x14ac:dyDescent="0.35">
      <c r="A352" s="25" t="s">
        <v>238</v>
      </c>
      <c r="B352" s="46" t="s">
        <v>230</v>
      </c>
      <c r="C352" s="43" t="s">
        <v>231</v>
      </c>
      <c r="D352" s="20">
        <v>1</v>
      </c>
      <c r="E352" s="47">
        <v>5500</v>
      </c>
      <c r="F352" s="48">
        <f>E352*D352</f>
        <v>5500</v>
      </c>
      <c r="G352" s="36"/>
      <c r="H352" s="33"/>
      <c r="I352" s="7"/>
      <c r="J352" s="22"/>
      <c r="K352" s="23"/>
      <c r="L352" s="39"/>
    </row>
    <row r="353" spans="1:12" ht="29" x14ac:dyDescent="0.35">
      <c r="A353" s="25" t="s">
        <v>240</v>
      </c>
      <c r="B353" s="27" t="s">
        <v>239</v>
      </c>
      <c r="C353" s="19" t="s">
        <v>23</v>
      </c>
      <c r="D353" s="20">
        <v>156.80000000000001</v>
      </c>
      <c r="E353" s="47">
        <v>44</v>
      </c>
      <c r="F353" s="48">
        <f>E353*D353</f>
        <v>6899.2000000000007</v>
      </c>
      <c r="G353" s="36"/>
      <c r="H353" s="33"/>
      <c r="I353" s="7"/>
      <c r="J353" s="37"/>
      <c r="K353" s="38"/>
      <c r="L353" s="39"/>
    </row>
    <row r="354" spans="1:12" ht="29" x14ac:dyDescent="0.35">
      <c r="A354" s="25"/>
      <c r="B354" s="27"/>
      <c r="C354" s="19"/>
      <c r="D354" s="20"/>
      <c r="E354" s="47"/>
      <c r="F354" s="21"/>
      <c r="G354" s="28" t="s">
        <v>241</v>
      </c>
      <c r="H354" s="33" t="s">
        <v>27</v>
      </c>
      <c r="I354" s="7"/>
      <c r="J354" s="37"/>
      <c r="K354" s="38"/>
      <c r="L354" s="39" t="s">
        <v>42</v>
      </c>
    </row>
    <row r="355" spans="1:12" ht="14.5" x14ac:dyDescent="0.35">
      <c r="A355" s="25" t="s">
        <v>243</v>
      </c>
      <c r="B355" s="27" t="s">
        <v>242</v>
      </c>
      <c r="C355" s="19" t="s">
        <v>1</v>
      </c>
      <c r="D355" s="20">
        <v>55.64</v>
      </c>
      <c r="E355" s="47">
        <v>220.00000000000003</v>
      </c>
      <c r="F355" s="48">
        <f>E355*D355</f>
        <v>12240.800000000001</v>
      </c>
      <c r="G355" s="36"/>
      <c r="H355" s="33"/>
      <c r="I355" s="7"/>
      <c r="J355" s="37"/>
      <c r="K355" s="38"/>
      <c r="L355" s="39"/>
    </row>
    <row r="356" spans="1:12" ht="29" x14ac:dyDescent="0.35">
      <c r="A356" s="25"/>
      <c r="B356" s="27"/>
      <c r="C356" s="19"/>
      <c r="D356" s="20"/>
      <c r="E356" s="47"/>
      <c r="F356" s="21"/>
      <c r="G356" s="42" t="s">
        <v>41</v>
      </c>
      <c r="H356" s="43" t="s">
        <v>20</v>
      </c>
      <c r="I356" s="7"/>
      <c r="J356" s="22"/>
      <c r="K356" s="23"/>
      <c r="L356" s="39" t="s">
        <v>42</v>
      </c>
    </row>
    <row r="357" spans="1:12" ht="29" x14ac:dyDescent="0.35">
      <c r="A357" s="25"/>
      <c r="B357" s="27"/>
      <c r="C357" s="19"/>
      <c r="D357" s="20"/>
      <c r="E357" s="47"/>
      <c r="F357" s="21"/>
      <c r="G357" s="42" t="s">
        <v>167</v>
      </c>
      <c r="H357" s="43" t="s">
        <v>16</v>
      </c>
      <c r="I357" s="7"/>
      <c r="J357" s="22"/>
      <c r="K357" s="23"/>
      <c r="L357" s="39" t="s">
        <v>42</v>
      </c>
    </row>
    <row r="358" spans="1:12" ht="14.5" x14ac:dyDescent="0.35">
      <c r="A358" s="25"/>
      <c r="B358" s="27"/>
      <c r="C358" s="19"/>
      <c r="D358" s="20"/>
      <c r="E358" s="47"/>
      <c r="F358" s="21"/>
      <c r="G358" s="42" t="s">
        <v>168</v>
      </c>
      <c r="H358" s="43" t="s">
        <v>39</v>
      </c>
      <c r="I358" s="7">
        <f>0.0085/0.1</f>
        <v>8.5000000000000006E-2</v>
      </c>
      <c r="J358" s="37">
        <f>I358*D355</f>
        <v>4.7294</v>
      </c>
      <c r="K358" s="38"/>
      <c r="L358" s="24">
        <f t="shared" ref="L358" si="47">K358*J358</f>
        <v>0</v>
      </c>
    </row>
    <row r="359" spans="1:12" ht="14.5" x14ac:dyDescent="0.35">
      <c r="A359" s="25" t="s">
        <v>245</v>
      </c>
      <c r="B359" s="27" t="s">
        <v>244</v>
      </c>
      <c r="C359" s="19" t="s">
        <v>1</v>
      </c>
      <c r="D359" s="20">
        <v>55.64</v>
      </c>
      <c r="E359" s="47">
        <v>220.00000000000003</v>
      </c>
      <c r="F359" s="48">
        <f>E359*D359</f>
        <v>12240.800000000001</v>
      </c>
      <c r="G359" s="36"/>
      <c r="H359" s="33"/>
      <c r="I359" s="7"/>
      <c r="J359" s="37"/>
      <c r="K359" s="38"/>
      <c r="L359" s="39"/>
    </row>
    <row r="360" spans="1:12" ht="29" x14ac:dyDescent="0.35">
      <c r="A360" s="25"/>
      <c r="B360" s="27"/>
      <c r="C360" s="19"/>
      <c r="D360" s="20"/>
      <c r="E360" s="47"/>
      <c r="F360" s="21"/>
      <c r="G360" s="42" t="s">
        <v>173</v>
      </c>
      <c r="H360" s="43" t="s">
        <v>16</v>
      </c>
      <c r="I360" s="7"/>
      <c r="J360" s="37"/>
      <c r="K360" s="38"/>
      <c r="L360" s="39" t="s">
        <v>42</v>
      </c>
    </row>
    <row r="361" spans="1:12" ht="14.5" x14ac:dyDescent="0.35">
      <c r="A361" s="25"/>
      <c r="B361" s="27"/>
      <c r="C361" s="19"/>
      <c r="D361" s="20"/>
      <c r="E361" s="47"/>
      <c r="F361" s="21"/>
      <c r="G361" s="42" t="s">
        <v>168</v>
      </c>
      <c r="H361" s="43" t="s">
        <v>39</v>
      </c>
      <c r="I361" s="7">
        <f>0.025</f>
        <v>2.5000000000000001E-2</v>
      </c>
      <c r="J361" s="22">
        <f>I361*D359</f>
        <v>1.391</v>
      </c>
      <c r="K361" s="38"/>
      <c r="L361" s="24">
        <f t="shared" ref="L361" si="48">K361*J361</f>
        <v>0</v>
      </c>
    </row>
    <row r="362" spans="1:12" ht="14.5" x14ac:dyDescent="0.35">
      <c r="A362" s="25" t="s">
        <v>247</v>
      </c>
      <c r="B362" s="27" t="s">
        <v>246</v>
      </c>
      <c r="C362" s="19" t="s">
        <v>1</v>
      </c>
      <c r="D362" s="20">
        <v>55.64</v>
      </c>
      <c r="E362" s="47">
        <v>132</v>
      </c>
      <c r="F362" s="48">
        <f>E362*D362</f>
        <v>7344.4800000000005</v>
      </c>
      <c r="G362" s="28"/>
      <c r="H362" s="33"/>
      <c r="I362" s="7"/>
      <c r="J362" s="22"/>
      <c r="K362" s="23"/>
      <c r="L362" s="29"/>
    </row>
    <row r="363" spans="1:12" ht="29" x14ac:dyDescent="0.35">
      <c r="A363" s="25"/>
      <c r="B363" s="27"/>
      <c r="C363" s="19"/>
      <c r="D363" s="20"/>
      <c r="E363" s="47"/>
      <c r="F363" s="21"/>
      <c r="G363" s="42" t="s">
        <v>41</v>
      </c>
      <c r="H363" s="43" t="s">
        <v>20</v>
      </c>
      <c r="I363" s="7"/>
      <c r="J363" s="22"/>
      <c r="K363" s="23"/>
      <c r="L363" s="39" t="s">
        <v>42</v>
      </c>
    </row>
    <row r="364" spans="1:12" ht="29" x14ac:dyDescent="0.35">
      <c r="A364" s="25"/>
      <c r="B364" s="27"/>
      <c r="C364" s="19"/>
      <c r="D364" s="20"/>
      <c r="E364" s="47"/>
      <c r="F364" s="21"/>
      <c r="G364" s="45" t="s">
        <v>211</v>
      </c>
      <c r="H364" s="51" t="s">
        <v>20</v>
      </c>
      <c r="I364" s="7"/>
      <c r="J364" s="22"/>
      <c r="K364" s="23"/>
      <c r="L364" s="39" t="s">
        <v>42</v>
      </c>
    </row>
    <row r="365" spans="1:12" ht="14.5" x14ac:dyDescent="0.35">
      <c r="A365" s="25"/>
      <c r="B365" s="27"/>
      <c r="C365" s="19"/>
      <c r="D365" s="20"/>
      <c r="E365" s="47"/>
      <c r="F365" s="21"/>
      <c r="G365" s="45" t="s">
        <v>207</v>
      </c>
      <c r="H365" s="43" t="s">
        <v>27</v>
      </c>
      <c r="I365" s="7">
        <v>0.05</v>
      </c>
      <c r="J365" s="37">
        <f>I365*D362</f>
        <v>2.782</v>
      </c>
      <c r="K365" s="38"/>
      <c r="L365" s="24">
        <f t="shared" ref="L365" si="49">K365*J365</f>
        <v>0</v>
      </c>
    </row>
    <row r="366" spans="1:12" ht="14.5" x14ac:dyDescent="0.35">
      <c r="A366" s="25"/>
      <c r="B366" s="27"/>
      <c r="C366" s="19"/>
      <c r="D366" s="20"/>
      <c r="E366" s="47"/>
      <c r="F366" s="21"/>
      <c r="G366" s="44" t="s">
        <v>208</v>
      </c>
      <c r="H366" s="43" t="s">
        <v>27</v>
      </c>
      <c r="I366" s="7">
        <v>0.02</v>
      </c>
      <c r="J366" s="37">
        <f>I366*D362</f>
        <v>1.1128</v>
      </c>
      <c r="K366" s="38"/>
      <c r="L366" s="24">
        <f t="shared" ref="L366:L367" si="50">K366*J366</f>
        <v>0</v>
      </c>
    </row>
    <row r="367" spans="1:12" ht="14.5" x14ac:dyDescent="0.35">
      <c r="A367" s="25"/>
      <c r="B367" s="27"/>
      <c r="C367" s="19"/>
      <c r="D367" s="20"/>
      <c r="E367" s="47"/>
      <c r="F367" s="21"/>
      <c r="G367" s="45" t="s">
        <v>209</v>
      </c>
      <c r="H367" s="43" t="s">
        <v>1</v>
      </c>
      <c r="I367" s="7">
        <v>1.05</v>
      </c>
      <c r="J367" s="37">
        <f>I367*D362</f>
        <v>58.422000000000004</v>
      </c>
      <c r="K367" s="38"/>
      <c r="L367" s="24">
        <f t="shared" si="50"/>
        <v>0</v>
      </c>
    </row>
    <row r="368" spans="1:12" ht="14.5" x14ac:dyDescent="0.35">
      <c r="A368" s="25" t="s">
        <v>249</v>
      </c>
      <c r="B368" s="27" t="s">
        <v>248</v>
      </c>
      <c r="C368" s="19" t="s">
        <v>23</v>
      </c>
      <c r="D368" s="20">
        <v>79.73</v>
      </c>
      <c r="E368" s="47">
        <v>154</v>
      </c>
      <c r="F368" s="48">
        <f>E368*D368</f>
        <v>12278.42</v>
      </c>
      <c r="G368" s="30"/>
      <c r="H368" s="26"/>
      <c r="I368" s="7"/>
      <c r="J368" s="22"/>
      <c r="K368" s="23"/>
      <c r="L368" s="24"/>
    </row>
    <row r="369" spans="1:12" ht="14.5" x14ac:dyDescent="0.35">
      <c r="A369" s="25"/>
      <c r="B369" s="27"/>
      <c r="C369" s="19"/>
      <c r="D369" s="20"/>
      <c r="E369" s="47"/>
      <c r="F369" s="21"/>
      <c r="G369" s="60" t="s">
        <v>250</v>
      </c>
      <c r="H369" s="61" t="s">
        <v>23</v>
      </c>
      <c r="I369" s="7">
        <v>1.05</v>
      </c>
      <c r="J369" s="22">
        <f>I369*D368</f>
        <v>83.716500000000011</v>
      </c>
      <c r="K369" s="38"/>
      <c r="L369" s="24">
        <f t="shared" ref="L369:L371" si="51">K369*J369</f>
        <v>0</v>
      </c>
    </row>
    <row r="370" spans="1:12" ht="14.5" x14ac:dyDescent="0.35">
      <c r="A370" s="25"/>
      <c r="B370" s="27"/>
      <c r="C370" s="19"/>
      <c r="D370" s="20"/>
      <c r="E370" s="47"/>
      <c r="F370" s="21"/>
      <c r="G370" s="60" t="s">
        <v>251</v>
      </c>
      <c r="H370" s="61" t="s">
        <v>21</v>
      </c>
      <c r="I370" s="7">
        <v>0.03</v>
      </c>
      <c r="J370" s="22">
        <f>I370*D368</f>
        <v>2.3919000000000001</v>
      </c>
      <c r="K370" s="38"/>
      <c r="L370" s="24">
        <f t="shared" si="51"/>
        <v>0</v>
      </c>
    </row>
    <row r="371" spans="1:12" ht="14.5" x14ac:dyDescent="0.35">
      <c r="A371" s="25"/>
      <c r="B371" s="27"/>
      <c r="C371" s="19"/>
      <c r="D371" s="20"/>
      <c r="E371" s="47"/>
      <c r="F371" s="21"/>
      <c r="G371" s="60" t="s">
        <v>252</v>
      </c>
      <c r="H371" s="61" t="s">
        <v>21</v>
      </c>
      <c r="I371" s="7">
        <v>0.3</v>
      </c>
      <c r="J371" s="37">
        <f>I371*D368</f>
        <v>23.919</v>
      </c>
      <c r="K371" s="38"/>
      <c r="L371" s="24">
        <f t="shared" si="51"/>
        <v>0</v>
      </c>
    </row>
    <row r="372" spans="1:12" ht="14.5" x14ac:dyDescent="0.35">
      <c r="A372" s="25" t="s">
        <v>254</v>
      </c>
      <c r="B372" s="27" t="s">
        <v>253</v>
      </c>
      <c r="C372" s="19" t="s">
        <v>23</v>
      </c>
      <c r="D372" s="20">
        <v>428.18</v>
      </c>
      <c r="E372" s="47">
        <v>154</v>
      </c>
      <c r="F372" s="48">
        <f>E372*D372</f>
        <v>65939.72</v>
      </c>
      <c r="G372" s="36"/>
      <c r="H372" s="33"/>
      <c r="I372" s="7"/>
      <c r="J372" s="37"/>
      <c r="K372" s="38"/>
      <c r="L372" s="39"/>
    </row>
    <row r="373" spans="1:12" ht="14.5" x14ac:dyDescent="0.35">
      <c r="A373" s="25"/>
      <c r="B373" s="27"/>
      <c r="C373" s="19"/>
      <c r="D373" s="20"/>
      <c r="E373" s="47"/>
      <c r="F373" s="21"/>
      <c r="G373" s="60" t="s">
        <v>255</v>
      </c>
      <c r="H373" s="61" t="s">
        <v>23</v>
      </c>
      <c r="I373" s="7">
        <v>1.05</v>
      </c>
      <c r="J373" s="22">
        <f>I373*D372</f>
        <v>449.589</v>
      </c>
      <c r="K373" s="38"/>
      <c r="L373" s="24">
        <f t="shared" ref="L373:L375" si="52">K373*J373</f>
        <v>0</v>
      </c>
    </row>
    <row r="374" spans="1:12" ht="14.5" x14ac:dyDescent="0.35">
      <c r="A374" s="25"/>
      <c r="B374" s="27"/>
      <c r="C374" s="19"/>
      <c r="D374" s="20"/>
      <c r="E374" s="47"/>
      <c r="F374" s="21"/>
      <c r="G374" s="60" t="s">
        <v>251</v>
      </c>
      <c r="H374" s="61" t="s">
        <v>21</v>
      </c>
      <c r="I374" s="7">
        <v>0.03</v>
      </c>
      <c r="J374" s="22">
        <f>I374*D372</f>
        <v>12.8454</v>
      </c>
      <c r="K374" s="38"/>
      <c r="L374" s="24">
        <f t="shared" si="52"/>
        <v>0</v>
      </c>
    </row>
    <row r="375" spans="1:12" ht="14.5" x14ac:dyDescent="0.35">
      <c r="A375" s="25"/>
      <c r="B375" s="27"/>
      <c r="C375" s="19"/>
      <c r="D375" s="20"/>
      <c r="E375" s="47"/>
      <c r="F375" s="21"/>
      <c r="G375" s="60" t="s">
        <v>252</v>
      </c>
      <c r="H375" s="61" t="s">
        <v>21</v>
      </c>
      <c r="I375" s="7">
        <v>0.3</v>
      </c>
      <c r="J375" s="37">
        <f>I375*D372</f>
        <v>128.45400000000001</v>
      </c>
      <c r="K375" s="38"/>
      <c r="L375" s="24">
        <f t="shared" si="52"/>
        <v>0</v>
      </c>
    </row>
    <row r="376" spans="1:12" ht="14.5" x14ac:dyDescent="0.35">
      <c r="A376" s="25" t="s">
        <v>257</v>
      </c>
      <c r="B376" s="27" t="s">
        <v>256</v>
      </c>
      <c r="C376" s="19" t="s">
        <v>23</v>
      </c>
      <c r="D376" s="20">
        <v>1015.82</v>
      </c>
      <c r="E376" s="47">
        <v>44</v>
      </c>
      <c r="F376" s="48">
        <f>E376*D376</f>
        <v>44696.08</v>
      </c>
      <c r="G376" s="36"/>
      <c r="H376" s="33"/>
      <c r="I376" s="7"/>
      <c r="J376" s="22"/>
      <c r="K376" s="23"/>
      <c r="L376" s="39"/>
    </row>
    <row r="377" spans="1:12" ht="29" x14ac:dyDescent="0.35">
      <c r="A377" s="25"/>
      <c r="B377" s="27"/>
      <c r="C377" s="19"/>
      <c r="D377" s="20"/>
      <c r="E377" s="47"/>
      <c r="F377" s="21"/>
      <c r="G377" s="36" t="s">
        <v>241</v>
      </c>
      <c r="H377" s="61" t="s">
        <v>21</v>
      </c>
      <c r="I377" s="7"/>
      <c r="J377" s="37"/>
      <c r="K377" s="38"/>
      <c r="L377" s="39" t="s">
        <v>42</v>
      </c>
    </row>
    <row r="378" spans="1:12" ht="14.5" x14ac:dyDescent="0.35">
      <c r="A378" s="25" t="s">
        <v>259</v>
      </c>
      <c r="B378" s="27" t="s">
        <v>258</v>
      </c>
      <c r="C378" s="19" t="s">
        <v>23</v>
      </c>
      <c r="D378" s="20">
        <v>161.80000000000001</v>
      </c>
      <c r="E378" s="47">
        <v>132</v>
      </c>
      <c r="F378" s="48">
        <f>E378*D378</f>
        <v>21357.600000000002</v>
      </c>
      <c r="G378" s="36"/>
      <c r="H378" s="33"/>
      <c r="I378" s="7"/>
      <c r="J378" s="37"/>
      <c r="K378" s="38"/>
      <c r="L378" s="39"/>
    </row>
    <row r="379" spans="1:12" ht="29" x14ac:dyDescent="0.35">
      <c r="A379" s="25"/>
      <c r="B379" s="27"/>
      <c r="C379" s="19"/>
      <c r="D379" s="20"/>
      <c r="E379" s="47"/>
      <c r="F379" s="21"/>
      <c r="G379" s="42" t="s">
        <v>41</v>
      </c>
      <c r="H379" s="51" t="s">
        <v>20</v>
      </c>
      <c r="I379" s="7"/>
      <c r="J379" s="37"/>
      <c r="K379" s="38"/>
      <c r="L379" s="39" t="s">
        <v>42</v>
      </c>
    </row>
    <row r="380" spans="1:12" ht="29" x14ac:dyDescent="0.35">
      <c r="A380" s="25"/>
      <c r="B380" s="27"/>
      <c r="C380" s="19"/>
      <c r="D380" s="20"/>
      <c r="E380" s="47"/>
      <c r="F380" s="21"/>
      <c r="G380" s="45" t="s">
        <v>211</v>
      </c>
      <c r="H380" s="51" t="s">
        <v>20</v>
      </c>
      <c r="I380" s="7"/>
      <c r="J380" s="22"/>
      <c r="K380" s="23"/>
      <c r="L380" s="39" t="s">
        <v>42</v>
      </c>
    </row>
    <row r="381" spans="1:12" ht="14.5" x14ac:dyDescent="0.35">
      <c r="A381" s="25"/>
      <c r="B381" s="27"/>
      <c r="C381" s="19"/>
      <c r="D381" s="20"/>
      <c r="E381" s="47"/>
      <c r="F381" s="21"/>
      <c r="G381" s="45" t="s">
        <v>207</v>
      </c>
      <c r="H381" s="43" t="s">
        <v>27</v>
      </c>
      <c r="I381" s="7">
        <v>0.05</v>
      </c>
      <c r="J381" s="37">
        <f>I381*D378</f>
        <v>8.0900000000000016</v>
      </c>
      <c r="K381" s="38"/>
      <c r="L381" s="24">
        <f t="shared" ref="L381:L383" si="53">K381*J381</f>
        <v>0</v>
      </c>
    </row>
    <row r="382" spans="1:12" ht="14.5" x14ac:dyDescent="0.35">
      <c r="A382" s="25"/>
      <c r="B382" s="27"/>
      <c r="C382" s="19"/>
      <c r="D382" s="20"/>
      <c r="E382" s="47"/>
      <c r="F382" s="21"/>
      <c r="G382" s="44" t="s">
        <v>208</v>
      </c>
      <c r="H382" s="43" t="s">
        <v>27</v>
      </c>
      <c r="I382" s="7">
        <v>0.01</v>
      </c>
      <c r="J382" s="37">
        <f>I382*D378</f>
        <v>1.6180000000000001</v>
      </c>
      <c r="K382" s="38"/>
      <c r="L382" s="24">
        <f t="shared" si="53"/>
        <v>0</v>
      </c>
    </row>
    <row r="383" spans="1:12" ht="14.5" x14ac:dyDescent="0.35">
      <c r="A383" s="25"/>
      <c r="B383" s="27"/>
      <c r="C383" s="19"/>
      <c r="D383" s="20"/>
      <c r="E383" s="47"/>
      <c r="F383" s="21"/>
      <c r="G383" s="45" t="s">
        <v>209</v>
      </c>
      <c r="H383" s="43" t="s">
        <v>1</v>
      </c>
      <c r="I383" s="7">
        <v>0.5</v>
      </c>
      <c r="J383" s="37">
        <f>I383*D378</f>
        <v>80.900000000000006</v>
      </c>
      <c r="K383" s="38"/>
      <c r="L383" s="24">
        <f t="shared" si="53"/>
        <v>0</v>
      </c>
    </row>
    <row r="384" spans="1:12" ht="34.25" customHeight="1" x14ac:dyDescent="0.35">
      <c r="A384" s="41">
        <v>4</v>
      </c>
      <c r="B384" s="91" t="s">
        <v>260</v>
      </c>
      <c r="C384" s="92"/>
      <c r="D384" s="92"/>
      <c r="E384" s="92"/>
      <c r="F384" s="92"/>
      <c r="G384" s="92"/>
      <c r="H384" s="92"/>
      <c r="I384" s="92"/>
      <c r="J384" s="92"/>
      <c r="K384" s="92"/>
      <c r="L384" s="93"/>
    </row>
    <row r="385" spans="1:12" ht="14.5" x14ac:dyDescent="0.35">
      <c r="A385" s="25" t="s">
        <v>25</v>
      </c>
      <c r="B385" s="27" t="s">
        <v>261</v>
      </c>
      <c r="C385" s="19" t="s">
        <v>1</v>
      </c>
      <c r="D385" s="20">
        <v>8.32</v>
      </c>
      <c r="E385" s="47">
        <v>715.00000000000011</v>
      </c>
      <c r="F385" s="48">
        <f>E385*D385</f>
        <v>5948.8000000000011</v>
      </c>
      <c r="G385" s="36"/>
      <c r="H385" s="33"/>
      <c r="I385" s="7"/>
      <c r="J385" s="37"/>
      <c r="K385" s="38"/>
      <c r="L385" s="39"/>
    </row>
    <row r="386" spans="1:12" ht="29" x14ac:dyDescent="0.35">
      <c r="A386" s="25"/>
      <c r="B386" s="27"/>
      <c r="C386" s="19"/>
      <c r="D386" s="20"/>
      <c r="E386" s="47"/>
      <c r="F386" s="21"/>
      <c r="G386" s="55" t="s">
        <v>262</v>
      </c>
      <c r="H386" s="53" t="s">
        <v>1</v>
      </c>
      <c r="I386" s="7"/>
      <c r="J386" s="37"/>
      <c r="K386" s="38"/>
      <c r="L386" s="39" t="s">
        <v>265</v>
      </c>
    </row>
    <row r="387" spans="1:12" ht="29" x14ac:dyDescent="0.35">
      <c r="A387" s="25"/>
      <c r="B387" s="27"/>
      <c r="C387" s="19"/>
      <c r="D387" s="20"/>
      <c r="E387" s="47"/>
      <c r="F387" s="21"/>
      <c r="G387" s="55" t="s">
        <v>41</v>
      </c>
      <c r="H387" s="53" t="s">
        <v>20</v>
      </c>
      <c r="I387" s="7"/>
      <c r="J387" s="22"/>
      <c r="K387" s="23"/>
      <c r="L387" s="39" t="s">
        <v>42</v>
      </c>
    </row>
    <row r="388" spans="1:12" ht="29" x14ac:dyDescent="0.35">
      <c r="A388" s="25"/>
      <c r="B388" s="27"/>
      <c r="C388" s="19"/>
      <c r="D388" s="20"/>
      <c r="E388" s="47"/>
      <c r="F388" s="21"/>
      <c r="G388" s="55" t="s">
        <v>263</v>
      </c>
      <c r="H388" s="53" t="s">
        <v>16</v>
      </c>
      <c r="I388" s="7"/>
      <c r="J388" s="22"/>
      <c r="K388" s="23"/>
      <c r="L388" s="39" t="s">
        <v>42</v>
      </c>
    </row>
    <row r="389" spans="1:12" ht="14.5" x14ac:dyDescent="0.35">
      <c r="A389" s="25"/>
      <c r="B389" s="27"/>
      <c r="C389" s="19"/>
      <c r="D389" s="20"/>
      <c r="E389" s="47"/>
      <c r="F389" s="21"/>
      <c r="G389" s="55" t="s">
        <v>264</v>
      </c>
      <c r="H389" s="53" t="s">
        <v>16</v>
      </c>
      <c r="I389" s="7">
        <f>0.46</f>
        <v>0.46</v>
      </c>
      <c r="J389" s="22">
        <f>I389*D385</f>
        <v>3.8272000000000004</v>
      </c>
      <c r="K389" s="38"/>
      <c r="L389" s="24">
        <f t="shared" ref="L389" si="54">K389*J389</f>
        <v>0</v>
      </c>
    </row>
    <row r="390" spans="1:12" ht="14.5" x14ac:dyDescent="0.35">
      <c r="A390" s="25" t="s">
        <v>267</v>
      </c>
      <c r="B390" s="27" t="s">
        <v>266</v>
      </c>
      <c r="C390" s="19" t="s">
        <v>1</v>
      </c>
      <c r="D390" s="20">
        <v>32.19</v>
      </c>
      <c r="E390" s="47">
        <v>715.00000000000011</v>
      </c>
      <c r="F390" s="48">
        <f>E390*D390</f>
        <v>23015.850000000002</v>
      </c>
      <c r="G390" s="36"/>
      <c r="H390" s="33"/>
      <c r="I390" s="7"/>
      <c r="J390" s="37"/>
      <c r="K390" s="38"/>
      <c r="L390" s="39"/>
    </row>
    <row r="391" spans="1:12" ht="29" x14ac:dyDescent="0.35">
      <c r="A391" s="25"/>
      <c r="B391" s="27"/>
      <c r="C391" s="19"/>
      <c r="D391" s="20"/>
      <c r="E391" s="47"/>
      <c r="F391" s="21"/>
      <c r="G391" s="55" t="s">
        <v>262</v>
      </c>
      <c r="H391" s="53" t="s">
        <v>1</v>
      </c>
      <c r="I391" s="7"/>
      <c r="J391" s="37"/>
      <c r="K391" s="38"/>
      <c r="L391" s="39" t="s">
        <v>265</v>
      </c>
    </row>
    <row r="392" spans="1:12" ht="29" x14ac:dyDescent="0.35">
      <c r="A392" s="25"/>
      <c r="B392" s="27"/>
      <c r="C392" s="19"/>
      <c r="D392" s="20"/>
      <c r="E392" s="47"/>
      <c r="F392" s="21"/>
      <c r="G392" s="42" t="s">
        <v>41</v>
      </c>
      <c r="H392" s="53" t="s">
        <v>20</v>
      </c>
      <c r="I392" s="7"/>
      <c r="J392" s="22"/>
      <c r="K392" s="23"/>
      <c r="L392" s="39" t="s">
        <v>42</v>
      </c>
    </row>
    <row r="393" spans="1:12" ht="29" x14ac:dyDescent="0.35">
      <c r="A393" s="25"/>
      <c r="B393" s="27"/>
      <c r="C393" s="19"/>
      <c r="D393" s="20"/>
      <c r="E393" s="47"/>
      <c r="F393" s="21"/>
      <c r="G393" s="55" t="s">
        <v>263</v>
      </c>
      <c r="H393" s="53" t="s">
        <v>16</v>
      </c>
      <c r="I393" s="7"/>
      <c r="J393" s="22"/>
      <c r="K393" s="23"/>
      <c r="L393" s="39" t="s">
        <v>42</v>
      </c>
    </row>
    <row r="394" spans="1:12" ht="14.5" x14ac:dyDescent="0.35">
      <c r="A394" s="25"/>
      <c r="B394" s="27"/>
      <c r="C394" s="19"/>
      <c r="D394" s="20"/>
      <c r="E394" s="47"/>
      <c r="F394" s="21"/>
      <c r="G394" s="55" t="s">
        <v>268</v>
      </c>
      <c r="H394" s="53" t="s">
        <v>16</v>
      </c>
      <c r="I394" s="7">
        <f>0.46</f>
        <v>0.46</v>
      </c>
      <c r="J394" s="22">
        <f>I394*D390</f>
        <v>14.807399999999999</v>
      </c>
      <c r="K394" s="38"/>
      <c r="L394" s="24">
        <f t="shared" ref="L394" si="55">K394*J394</f>
        <v>0</v>
      </c>
    </row>
    <row r="395" spans="1:12" ht="14.5" x14ac:dyDescent="0.35">
      <c r="A395" s="25" t="s">
        <v>270</v>
      </c>
      <c r="B395" s="27" t="s">
        <v>269</v>
      </c>
      <c r="C395" s="19" t="s">
        <v>1</v>
      </c>
      <c r="D395" s="20">
        <v>125.32</v>
      </c>
      <c r="E395" s="47">
        <v>715.00000000000011</v>
      </c>
      <c r="F395" s="48">
        <f>E395*D395</f>
        <v>89603.8</v>
      </c>
      <c r="G395" s="36"/>
      <c r="H395" s="33"/>
      <c r="I395" s="7"/>
      <c r="J395" s="37"/>
      <c r="K395" s="38"/>
      <c r="L395" s="39"/>
    </row>
    <row r="396" spans="1:12" ht="29" x14ac:dyDescent="0.35">
      <c r="A396" s="25"/>
      <c r="B396" s="27"/>
      <c r="C396" s="19"/>
      <c r="D396" s="20"/>
      <c r="E396" s="47"/>
      <c r="F396" s="21"/>
      <c r="G396" s="55" t="s">
        <v>262</v>
      </c>
      <c r="H396" s="53" t="s">
        <v>1</v>
      </c>
      <c r="I396" s="7"/>
      <c r="J396" s="37"/>
      <c r="K396" s="38"/>
      <c r="L396" s="39" t="s">
        <v>265</v>
      </c>
    </row>
    <row r="397" spans="1:12" ht="29" x14ac:dyDescent="0.35">
      <c r="A397" s="25"/>
      <c r="B397" s="27"/>
      <c r="C397" s="19"/>
      <c r="D397" s="20"/>
      <c r="E397" s="47"/>
      <c r="F397" s="21"/>
      <c r="G397" s="55" t="s">
        <v>41</v>
      </c>
      <c r="H397" s="53" t="s">
        <v>20</v>
      </c>
      <c r="I397" s="7"/>
      <c r="J397" s="22"/>
      <c r="K397" s="23"/>
      <c r="L397" s="39" t="s">
        <v>42</v>
      </c>
    </row>
    <row r="398" spans="1:12" ht="29" x14ac:dyDescent="0.35">
      <c r="A398" s="25"/>
      <c r="B398" s="27"/>
      <c r="C398" s="19"/>
      <c r="D398" s="20"/>
      <c r="E398" s="47"/>
      <c r="F398" s="21"/>
      <c r="G398" s="55" t="s">
        <v>263</v>
      </c>
      <c r="H398" s="53" t="s">
        <v>16</v>
      </c>
      <c r="I398" s="7"/>
      <c r="J398" s="22"/>
      <c r="K398" s="23"/>
      <c r="L398" s="39" t="s">
        <v>42</v>
      </c>
    </row>
    <row r="399" spans="1:12" ht="14.5" x14ac:dyDescent="0.35">
      <c r="A399" s="25"/>
      <c r="B399" s="27"/>
      <c r="C399" s="19"/>
      <c r="D399" s="20"/>
      <c r="E399" s="47"/>
      <c r="F399" s="21"/>
      <c r="G399" s="55" t="s">
        <v>264</v>
      </c>
      <c r="H399" s="53" t="s">
        <v>16</v>
      </c>
      <c r="I399" s="7">
        <f>0.46</f>
        <v>0.46</v>
      </c>
      <c r="J399" s="22">
        <f>I399*D395</f>
        <v>57.647199999999998</v>
      </c>
      <c r="K399" s="38"/>
      <c r="L399" s="24">
        <f t="shared" ref="L399" si="56">K399*J399</f>
        <v>0</v>
      </c>
    </row>
    <row r="400" spans="1:12" ht="14.5" x14ac:dyDescent="0.35">
      <c r="A400" s="25" t="s">
        <v>272</v>
      </c>
      <c r="B400" s="27" t="s">
        <v>271</v>
      </c>
      <c r="C400" s="19" t="s">
        <v>23</v>
      </c>
      <c r="D400" s="20">
        <v>14.6</v>
      </c>
      <c r="E400" s="47">
        <v>715.00000000000011</v>
      </c>
      <c r="F400" s="48">
        <f>E400*D400</f>
        <v>10439.000000000002</v>
      </c>
      <c r="G400" s="36"/>
      <c r="H400" s="33"/>
      <c r="I400" s="7"/>
      <c r="J400" s="37"/>
      <c r="K400" s="38"/>
      <c r="L400" s="39"/>
    </row>
    <row r="401" spans="1:12" ht="29" x14ac:dyDescent="0.35">
      <c r="A401" s="25"/>
      <c r="B401" s="27"/>
      <c r="C401" s="19"/>
      <c r="D401" s="20"/>
      <c r="E401" s="47"/>
      <c r="F401" s="21"/>
      <c r="G401" s="55" t="s">
        <v>262</v>
      </c>
      <c r="H401" s="53" t="s">
        <v>1</v>
      </c>
      <c r="I401" s="7"/>
      <c r="J401" s="37"/>
      <c r="K401" s="38"/>
      <c r="L401" s="39" t="s">
        <v>265</v>
      </c>
    </row>
    <row r="402" spans="1:12" ht="29" x14ac:dyDescent="0.35">
      <c r="A402" s="25"/>
      <c r="B402" s="27"/>
      <c r="C402" s="19"/>
      <c r="D402" s="20"/>
      <c r="E402" s="47"/>
      <c r="F402" s="21"/>
      <c r="G402" s="55" t="s">
        <v>137</v>
      </c>
      <c r="H402" s="53" t="s">
        <v>20</v>
      </c>
      <c r="I402" s="7"/>
      <c r="J402" s="22"/>
      <c r="K402" s="23"/>
      <c r="L402" s="39" t="s">
        <v>42</v>
      </c>
    </row>
    <row r="403" spans="1:12" ht="29" x14ac:dyDescent="0.35">
      <c r="A403" s="25"/>
      <c r="B403" s="27"/>
      <c r="C403" s="19"/>
      <c r="D403" s="20"/>
      <c r="E403" s="47"/>
      <c r="F403" s="21"/>
      <c r="G403" s="55" t="s">
        <v>263</v>
      </c>
      <c r="H403" s="53" t="s">
        <v>16</v>
      </c>
      <c r="I403" s="7"/>
      <c r="J403" s="22"/>
      <c r="K403" s="23"/>
      <c r="L403" s="39" t="s">
        <v>42</v>
      </c>
    </row>
    <row r="404" spans="1:12" ht="14.5" x14ac:dyDescent="0.35">
      <c r="A404" s="25"/>
      <c r="B404" s="27"/>
      <c r="C404" s="19"/>
      <c r="D404" s="20"/>
      <c r="E404" s="47"/>
      <c r="F404" s="21"/>
      <c r="G404" s="55" t="s">
        <v>268</v>
      </c>
      <c r="H404" s="53" t="s">
        <v>16</v>
      </c>
      <c r="I404" s="7">
        <f>0.46</f>
        <v>0.46</v>
      </c>
      <c r="J404" s="22">
        <f>I404*D400</f>
        <v>6.7160000000000002</v>
      </c>
      <c r="K404" s="38"/>
      <c r="L404" s="24">
        <f t="shared" ref="L404" si="57">K404*J404</f>
        <v>0</v>
      </c>
    </row>
    <row r="405" spans="1:12" ht="14.5" x14ac:dyDescent="0.35">
      <c r="A405" s="25" t="s">
        <v>274</v>
      </c>
      <c r="B405" s="27" t="s">
        <v>273</v>
      </c>
      <c r="C405" s="19" t="s">
        <v>23</v>
      </c>
      <c r="D405" s="20">
        <v>57.7</v>
      </c>
      <c r="E405" s="47">
        <v>165</v>
      </c>
      <c r="F405" s="48">
        <f>E405*D405</f>
        <v>9520.5</v>
      </c>
      <c r="G405" s="36"/>
      <c r="H405" s="33"/>
      <c r="I405" s="7"/>
      <c r="J405" s="37"/>
      <c r="K405" s="38"/>
      <c r="L405" s="39"/>
    </row>
    <row r="406" spans="1:12" ht="14.5" x14ac:dyDescent="0.35">
      <c r="A406" s="25" t="s">
        <v>276</v>
      </c>
      <c r="B406" s="27" t="s">
        <v>275</v>
      </c>
      <c r="C406" s="19" t="s">
        <v>23</v>
      </c>
      <c r="D406" s="20">
        <v>28.85</v>
      </c>
      <c r="E406" s="47">
        <v>110.00000000000001</v>
      </c>
      <c r="F406" s="48">
        <f>E406*D406</f>
        <v>3173.5000000000005</v>
      </c>
      <c r="G406" s="36"/>
      <c r="H406" s="33"/>
      <c r="I406" s="7"/>
      <c r="J406" s="37"/>
      <c r="K406" s="38"/>
      <c r="L406" s="39"/>
    </row>
    <row r="407" spans="1:12" ht="29" x14ac:dyDescent="0.35">
      <c r="A407" s="25"/>
      <c r="B407" s="27"/>
      <c r="C407" s="19"/>
      <c r="D407" s="20"/>
      <c r="E407" s="47"/>
      <c r="F407" s="21"/>
      <c r="G407" s="28" t="s">
        <v>277</v>
      </c>
      <c r="H407" s="33" t="s">
        <v>23</v>
      </c>
      <c r="I407" s="7">
        <v>1.05</v>
      </c>
      <c r="J407" s="22">
        <f>I407*D406</f>
        <v>30.292500000000004</v>
      </c>
      <c r="K407" s="38"/>
      <c r="L407" s="24">
        <f t="shared" ref="L407" si="58">K407*J407</f>
        <v>0</v>
      </c>
    </row>
    <row r="408" spans="1:12" ht="14.5" x14ac:dyDescent="0.35">
      <c r="A408" s="25" t="s">
        <v>279</v>
      </c>
      <c r="B408" s="27" t="s">
        <v>278</v>
      </c>
      <c r="C408" s="19" t="s">
        <v>27</v>
      </c>
      <c r="D408" s="20">
        <v>140</v>
      </c>
      <c r="E408" s="47">
        <v>165</v>
      </c>
      <c r="F408" s="48">
        <f>E408*D408</f>
        <v>23100</v>
      </c>
      <c r="G408" s="35"/>
      <c r="H408" s="34"/>
      <c r="I408" s="7"/>
      <c r="J408" s="22"/>
      <c r="K408" s="23"/>
      <c r="L408" s="24"/>
    </row>
    <row r="409" spans="1:12" ht="14.5" x14ac:dyDescent="0.35">
      <c r="A409" s="25" t="s">
        <v>281</v>
      </c>
      <c r="B409" s="27" t="s">
        <v>280</v>
      </c>
      <c r="C409" s="19" t="s">
        <v>23</v>
      </c>
      <c r="D409" s="20">
        <v>102.99</v>
      </c>
      <c r="E409" s="47">
        <v>44</v>
      </c>
      <c r="F409" s="48">
        <f>E409*D409</f>
        <v>4531.5599999999995</v>
      </c>
      <c r="G409" s="36"/>
      <c r="H409" s="33"/>
      <c r="I409" s="7"/>
      <c r="J409" s="37"/>
      <c r="K409" s="38"/>
      <c r="L409" s="39"/>
    </row>
    <row r="410" spans="1:12" ht="14.5" x14ac:dyDescent="0.35">
      <c r="A410" s="25"/>
      <c r="B410" s="27"/>
      <c r="C410" s="19"/>
      <c r="D410" s="20"/>
      <c r="E410" s="47"/>
      <c r="F410" s="21"/>
      <c r="G410" s="36" t="s">
        <v>282</v>
      </c>
      <c r="H410" s="33" t="s">
        <v>27</v>
      </c>
      <c r="I410" s="7">
        <v>0.2</v>
      </c>
      <c r="J410" s="37">
        <f>I410*D409</f>
        <v>20.597999999999999</v>
      </c>
      <c r="K410" s="38"/>
      <c r="L410" s="24">
        <f t="shared" ref="L410" si="59">K410*J410</f>
        <v>0</v>
      </c>
    </row>
    <row r="411" spans="1:12" ht="14.5" x14ac:dyDescent="0.35">
      <c r="A411" s="25" t="s">
        <v>284</v>
      </c>
      <c r="B411" s="27" t="s">
        <v>283</v>
      </c>
      <c r="C411" s="19" t="s">
        <v>1</v>
      </c>
      <c r="D411" s="20">
        <v>33.770000000000003</v>
      </c>
      <c r="E411" s="47">
        <v>165</v>
      </c>
      <c r="F411" s="48">
        <f>E411*D411</f>
        <v>5572.05</v>
      </c>
      <c r="G411" s="28"/>
      <c r="H411" s="33"/>
      <c r="I411" s="7"/>
      <c r="J411" s="22"/>
      <c r="K411" s="23"/>
      <c r="L411" s="29"/>
    </row>
    <row r="412" spans="1:12" ht="14.5" x14ac:dyDescent="0.35">
      <c r="A412" s="25"/>
      <c r="B412" s="27"/>
      <c r="C412" s="19"/>
      <c r="D412" s="20"/>
      <c r="E412" s="47"/>
      <c r="F412" s="21"/>
      <c r="G412" s="55" t="s">
        <v>285</v>
      </c>
      <c r="H412" s="53" t="s">
        <v>16</v>
      </c>
      <c r="I412" s="7">
        <v>0.3</v>
      </c>
      <c r="J412" s="22">
        <f>I412*D411</f>
        <v>10.131</v>
      </c>
      <c r="K412" s="38"/>
      <c r="L412" s="24">
        <f t="shared" ref="L412:L413" si="60">K412*J412</f>
        <v>0</v>
      </c>
    </row>
    <row r="413" spans="1:12" ht="14.5" x14ac:dyDescent="0.35">
      <c r="A413" s="25"/>
      <c r="B413" s="27"/>
      <c r="C413" s="19"/>
      <c r="D413" s="20"/>
      <c r="E413" s="47"/>
      <c r="F413" s="21"/>
      <c r="G413" s="42" t="s">
        <v>286</v>
      </c>
      <c r="H413" s="43" t="s">
        <v>20</v>
      </c>
      <c r="I413" s="7">
        <v>0.05</v>
      </c>
      <c r="J413" s="22">
        <f>I413*D411</f>
        <v>1.6885000000000003</v>
      </c>
      <c r="K413" s="38"/>
      <c r="L413" s="24">
        <f t="shared" si="60"/>
        <v>0</v>
      </c>
    </row>
    <row r="414" spans="1:12" ht="14.5" x14ac:dyDescent="0.35">
      <c r="A414" s="25" t="s">
        <v>288</v>
      </c>
      <c r="B414" s="27" t="s">
        <v>287</v>
      </c>
      <c r="C414" s="19" t="s">
        <v>1</v>
      </c>
      <c r="D414" s="20">
        <v>33.770000000000003</v>
      </c>
      <c r="E414" s="47">
        <v>275</v>
      </c>
      <c r="F414" s="48">
        <f>E414*D414</f>
        <v>9286.75</v>
      </c>
      <c r="G414" s="36"/>
      <c r="H414" s="33"/>
      <c r="I414" s="7"/>
      <c r="J414" s="37"/>
      <c r="K414" s="38"/>
      <c r="L414" s="39"/>
    </row>
    <row r="415" spans="1:12" ht="29" x14ac:dyDescent="0.35">
      <c r="A415" s="25"/>
      <c r="B415" s="27"/>
      <c r="C415" s="19"/>
      <c r="D415" s="20"/>
      <c r="E415" s="47"/>
      <c r="F415" s="21"/>
      <c r="G415" s="44" t="s">
        <v>289</v>
      </c>
      <c r="H415" s="56" t="s">
        <v>16</v>
      </c>
      <c r="I415" s="7"/>
      <c r="J415" s="37"/>
      <c r="K415" s="38"/>
      <c r="L415" s="39" t="s">
        <v>42</v>
      </c>
    </row>
    <row r="416" spans="1:12" ht="14.5" x14ac:dyDescent="0.35">
      <c r="A416" s="25"/>
      <c r="B416" s="27"/>
      <c r="C416" s="19"/>
      <c r="D416" s="20"/>
      <c r="E416" s="47"/>
      <c r="F416" s="21"/>
      <c r="G416" s="44" t="s">
        <v>290</v>
      </c>
      <c r="H416" s="51" t="s">
        <v>23</v>
      </c>
      <c r="I416" s="7">
        <v>2</v>
      </c>
      <c r="J416" s="37">
        <f>I416*D414</f>
        <v>67.540000000000006</v>
      </c>
      <c r="K416" s="38"/>
      <c r="L416" s="24">
        <f t="shared" ref="L416:L418" si="61">K416*J416</f>
        <v>0</v>
      </c>
    </row>
    <row r="417" spans="1:12" ht="14.5" x14ac:dyDescent="0.35">
      <c r="A417" s="25"/>
      <c r="B417" s="27"/>
      <c r="C417" s="19"/>
      <c r="D417" s="20"/>
      <c r="E417" s="47"/>
      <c r="F417" s="21"/>
      <c r="G417" s="44" t="s">
        <v>291</v>
      </c>
      <c r="H417" s="57" t="s">
        <v>1</v>
      </c>
      <c r="I417" s="7">
        <f>1.05</f>
        <v>1.05</v>
      </c>
      <c r="J417" s="22">
        <f>I417*D414</f>
        <v>35.458500000000008</v>
      </c>
      <c r="K417" s="38"/>
      <c r="L417" s="24">
        <f t="shared" si="61"/>
        <v>0</v>
      </c>
    </row>
    <row r="418" spans="1:12" ht="14.5" x14ac:dyDescent="0.35">
      <c r="A418" s="25"/>
      <c r="B418" s="27"/>
      <c r="C418" s="19"/>
      <c r="D418" s="20"/>
      <c r="E418" s="47"/>
      <c r="F418" s="21"/>
      <c r="G418" s="42" t="s">
        <v>41</v>
      </c>
      <c r="H418" s="51" t="s">
        <v>20</v>
      </c>
      <c r="I418" s="7">
        <v>0.2</v>
      </c>
      <c r="J418" s="22">
        <f>I418*D414</f>
        <v>6.7540000000000013</v>
      </c>
      <c r="K418" s="38"/>
      <c r="L418" s="24">
        <f t="shared" si="61"/>
        <v>0</v>
      </c>
    </row>
    <row r="419" spans="1:12" ht="29" x14ac:dyDescent="0.35">
      <c r="A419" s="25" t="s">
        <v>295</v>
      </c>
      <c r="B419" s="27" t="s">
        <v>292</v>
      </c>
      <c r="C419" s="19" t="s">
        <v>1</v>
      </c>
      <c r="D419" s="20">
        <v>56.23</v>
      </c>
      <c r="E419" s="47">
        <v>275</v>
      </c>
      <c r="F419" s="48">
        <f>E419*D419</f>
        <v>15463.25</v>
      </c>
      <c r="G419" s="36"/>
      <c r="H419" s="33"/>
      <c r="I419" s="7"/>
      <c r="J419" s="22"/>
      <c r="K419" s="23"/>
      <c r="L419" s="39"/>
    </row>
    <row r="420" spans="1:12" ht="29" x14ac:dyDescent="0.35">
      <c r="A420" s="25"/>
      <c r="B420" s="27"/>
      <c r="C420" s="19"/>
      <c r="D420" s="20"/>
      <c r="E420" s="47"/>
      <c r="F420" s="21"/>
      <c r="G420" s="42" t="s">
        <v>41</v>
      </c>
      <c r="H420" s="51" t="s">
        <v>20</v>
      </c>
      <c r="I420" s="7"/>
      <c r="J420" s="37"/>
      <c r="K420" s="38"/>
      <c r="L420" s="39" t="s">
        <v>42</v>
      </c>
    </row>
    <row r="421" spans="1:12" ht="29" x14ac:dyDescent="0.35">
      <c r="A421" s="25"/>
      <c r="B421" s="27"/>
      <c r="C421" s="19"/>
      <c r="D421" s="20"/>
      <c r="E421" s="47"/>
      <c r="F421" s="21"/>
      <c r="G421" s="58" t="s">
        <v>293</v>
      </c>
      <c r="H421" s="59" t="s">
        <v>1</v>
      </c>
      <c r="I421" s="7"/>
      <c r="J421" s="37"/>
      <c r="K421" s="38"/>
      <c r="L421" s="39" t="s">
        <v>42</v>
      </c>
    </row>
    <row r="422" spans="1:12" ht="14.5" x14ac:dyDescent="0.35">
      <c r="A422" s="25" t="s">
        <v>296</v>
      </c>
      <c r="B422" s="27" t="s">
        <v>294</v>
      </c>
      <c r="C422" s="19" t="s">
        <v>23</v>
      </c>
      <c r="D422" s="20">
        <v>40.94</v>
      </c>
      <c r="E422" s="47">
        <v>66</v>
      </c>
      <c r="F422" s="48">
        <f>E422*D422</f>
        <v>2702.04</v>
      </c>
      <c r="G422" s="36"/>
      <c r="H422" s="33"/>
      <c r="I422" s="7"/>
      <c r="J422" s="37"/>
      <c r="K422" s="38"/>
      <c r="L422" s="39"/>
    </row>
    <row r="423" spans="1:12" ht="29" x14ac:dyDescent="0.35">
      <c r="A423" s="25"/>
      <c r="B423" s="27"/>
      <c r="C423" s="19"/>
      <c r="D423" s="20"/>
      <c r="E423" s="47"/>
      <c r="F423" s="21"/>
      <c r="G423" s="58" t="s">
        <v>297</v>
      </c>
      <c r="H423" s="59" t="s">
        <v>23</v>
      </c>
      <c r="I423" s="7"/>
      <c r="J423" s="22"/>
      <c r="K423" s="23"/>
      <c r="L423" s="39" t="s">
        <v>42</v>
      </c>
    </row>
    <row r="424" spans="1:12" ht="14.5" x14ac:dyDescent="0.35">
      <c r="A424" s="25" t="s">
        <v>300</v>
      </c>
      <c r="B424" s="27" t="s">
        <v>298</v>
      </c>
      <c r="C424" s="19" t="s">
        <v>1</v>
      </c>
      <c r="D424" s="20">
        <v>33.770000000000003</v>
      </c>
      <c r="E424" s="47">
        <v>715.00000000000011</v>
      </c>
      <c r="F424" s="48">
        <f>E424*D424</f>
        <v>24145.550000000007</v>
      </c>
      <c r="G424" s="35"/>
      <c r="H424" s="34"/>
      <c r="I424" s="7"/>
      <c r="J424" s="22"/>
      <c r="K424" s="23"/>
      <c r="L424" s="24"/>
    </row>
    <row r="425" spans="1:12" ht="29" x14ac:dyDescent="0.35">
      <c r="A425" s="25"/>
      <c r="B425" s="27"/>
      <c r="C425" s="19"/>
      <c r="D425" s="20"/>
      <c r="E425" s="47"/>
      <c r="F425" s="21"/>
      <c r="G425" s="55" t="s">
        <v>299</v>
      </c>
      <c r="H425" s="53" t="s">
        <v>1</v>
      </c>
      <c r="I425" s="7"/>
      <c r="J425" s="22"/>
      <c r="K425" s="23"/>
      <c r="L425" s="39" t="s">
        <v>265</v>
      </c>
    </row>
    <row r="426" spans="1:12" ht="29" x14ac:dyDescent="0.35">
      <c r="A426" s="25"/>
      <c r="B426" s="27"/>
      <c r="C426" s="19"/>
      <c r="D426" s="20"/>
      <c r="E426" s="47"/>
      <c r="F426" s="21"/>
      <c r="G426" s="55" t="s">
        <v>41</v>
      </c>
      <c r="H426" s="53" t="s">
        <v>20</v>
      </c>
      <c r="I426" s="7"/>
      <c r="J426" s="37"/>
      <c r="K426" s="38"/>
      <c r="L426" s="39" t="s">
        <v>42</v>
      </c>
    </row>
    <row r="427" spans="1:12" ht="29" x14ac:dyDescent="0.35">
      <c r="A427" s="25"/>
      <c r="B427" s="27"/>
      <c r="C427" s="19"/>
      <c r="D427" s="20"/>
      <c r="E427" s="47"/>
      <c r="F427" s="21"/>
      <c r="G427" s="55" t="s">
        <v>263</v>
      </c>
      <c r="H427" s="53" t="s">
        <v>16</v>
      </c>
      <c r="I427" s="7"/>
      <c r="J427" s="37"/>
      <c r="K427" s="38"/>
      <c r="L427" s="39" t="s">
        <v>42</v>
      </c>
    </row>
    <row r="428" spans="1:12" ht="14.5" x14ac:dyDescent="0.35">
      <c r="A428" s="25"/>
      <c r="B428" s="27"/>
      <c r="C428" s="19"/>
      <c r="D428" s="20"/>
      <c r="E428" s="47"/>
      <c r="F428" s="21"/>
      <c r="G428" s="55" t="s">
        <v>264</v>
      </c>
      <c r="H428" s="53" t="s">
        <v>16</v>
      </c>
      <c r="I428" s="7">
        <f>0.46</f>
        <v>0.46</v>
      </c>
      <c r="J428" s="22">
        <f>I428*D424</f>
        <v>15.534200000000002</v>
      </c>
      <c r="K428" s="38"/>
      <c r="L428" s="24">
        <f t="shared" ref="L428" si="62">K428*J428</f>
        <v>0</v>
      </c>
    </row>
    <row r="429" spans="1:12" ht="14.5" x14ac:dyDescent="0.35">
      <c r="A429" s="25" t="s">
        <v>304</v>
      </c>
      <c r="B429" s="27" t="s">
        <v>301</v>
      </c>
      <c r="C429" s="19" t="s">
        <v>27</v>
      </c>
      <c r="D429" s="20">
        <v>62</v>
      </c>
      <c r="E429" s="47">
        <v>88</v>
      </c>
      <c r="F429" s="48">
        <f>E429*D429</f>
        <v>5456</v>
      </c>
      <c r="G429" s="31"/>
      <c r="H429" s="32"/>
      <c r="I429" s="7"/>
      <c r="J429" s="22"/>
      <c r="K429" s="23"/>
      <c r="L429" s="39"/>
    </row>
    <row r="430" spans="1:12" ht="14.5" x14ac:dyDescent="0.35">
      <c r="A430" s="25"/>
      <c r="B430" s="27"/>
      <c r="C430" s="19"/>
      <c r="D430" s="20"/>
      <c r="E430" s="47"/>
      <c r="F430" s="21"/>
      <c r="G430" s="44" t="s">
        <v>302</v>
      </c>
      <c r="H430" s="43" t="s">
        <v>27</v>
      </c>
      <c r="I430" s="7">
        <v>1</v>
      </c>
      <c r="J430" s="22">
        <f>I430*D429</f>
        <v>62</v>
      </c>
      <c r="K430" s="38"/>
      <c r="L430" s="24">
        <f t="shared" ref="L430:L431" si="63">K430*J430</f>
        <v>0</v>
      </c>
    </row>
    <row r="431" spans="1:12" ht="14.5" x14ac:dyDescent="0.35">
      <c r="A431" s="25"/>
      <c r="B431" s="27"/>
      <c r="C431" s="19"/>
      <c r="D431" s="20"/>
      <c r="E431" s="47"/>
      <c r="F431" s="21"/>
      <c r="G431" s="44" t="s">
        <v>303</v>
      </c>
      <c r="H431" s="43" t="s">
        <v>27</v>
      </c>
      <c r="I431" s="7">
        <v>1</v>
      </c>
      <c r="J431" s="37">
        <f>I431*D429</f>
        <v>62</v>
      </c>
      <c r="K431" s="38"/>
      <c r="L431" s="24">
        <f t="shared" si="63"/>
        <v>0</v>
      </c>
    </row>
    <row r="432" spans="1:12" ht="14.5" x14ac:dyDescent="0.35">
      <c r="A432" s="25" t="s">
        <v>306</v>
      </c>
      <c r="B432" s="27" t="s">
        <v>305</v>
      </c>
      <c r="C432" s="19" t="s">
        <v>23</v>
      </c>
      <c r="D432" s="20">
        <v>20.83</v>
      </c>
      <c r="E432" s="47">
        <v>154</v>
      </c>
      <c r="F432" s="48">
        <f>E432*D432</f>
        <v>3207.8199999999997</v>
      </c>
      <c r="G432" s="36"/>
      <c r="H432" s="33"/>
      <c r="I432" s="7"/>
      <c r="J432" s="37"/>
      <c r="K432" s="38"/>
      <c r="L432" s="39"/>
    </row>
    <row r="433" spans="1:12" ht="14.5" x14ac:dyDescent="0.35">
      <c r="A433" s="25"/>
      <c r="B433" s="27"/>
      <c r="C433" s="19"/>
      <c r="D433" s="20"/>
      <c r="E433" s="47"/>
      <c r="F433" s="21"/>
      <c r="G433" s="52" t="s">
        <v>307</v>
      </c>
      <c r="H433" s="53" t="s">
        <v>23</v>
      </c>
      <c r="I433" s="7">
        <f>1.05</f>
        <v>1.05</v>
      </c>
      <c r="J433" s="37">
        <f>I433*D432</f>
        <v>21.871499999999997</v>
      </c>
      <c r="K433" s="38"/>
      <c r="L433" s="24">
        <f t="shared" ref="L433:L438" si="64">K433*J433</f>
        <v>0</v>
      </c>
    </row>
    <row r="434" spans="1:12" ht="14.5" x14ac:dyDescent="0.35">
      <c r="A434" s="25"/>
      <c r="B434" s="27"/>
      <c r="C434" s="19"/>
      <c r="D434" s="20"/>
      <c r="E434" s="47"/>
      <c r="F434" s="21"/>
      <c r="G434" s="52" t="s">
        <v>308</v>
      </c>
      <c r="H434" s="53" t="s">
        <v>27</v>
      </c>
      <c r="I434" s="7">
        <v>0.1</v>
      </c>
      <c r="J434" s="22">
        <f>I434*D432</f>
        <v>2.0829999999999997</v>
      </c>
      <c r="K434" s="38"/>
      <c r="L434" s="24">
        <f t="shared" si="64"/>
        <v>0</v>
      </c>
    </row>
    <row r="435" spans="1:12" ht="14.5" x14ac:dyDescent="0.35">
      <c r="A435" s="25"/>
      <c r="B435" s="27"/>
      <c r="C435" s="19"/>
      <c r="D435" s="20"/>
      <c r="E435" s="47"/>
      <c r="F435" s="21"/>
      <c r="G435" s="52" t="s">
        <v>309</v>
      </c>
      <c r="H435" s="53" t="s">
        <v>27</v>
      </c>
      <c r="I435" s="7">
        <v>0.1</v>
      </c>
      <c r="J435" s="22">
        <f>I435*D432</f>
        <v>2.0829999999999997</v>
      </c>
      <c r="K435" s="38"/>
      <c r="L435" s="24">
        <f t="shared" si="64"/>
        <v>0</v>
      </c>
    </row>
    <row r="436" spans="1:12" ht="14.5" x14ac:dyDescent="0.35">
      <c r="A436" s="25"/>
      <c r="B436" s="27"/>
      <c r="C436" s="19"/>
      <c r="D436" s="20"/>
      <c r="E436" s="47"/>
      <c r="F436" s="21"/>
      <c r="G436" s="52" t="s">
        <v>310</v>
      </c>
      <c r="H436" s="53" t="s">
        <v>27</v>
      </c>
      <c r="I436" s="7">
        <v>0.1</v>
      </c>
      <c r="J436" s="22">
        <f>I436*D432</f>
        <v>2.0829999999999997</v>
      </c>
      <c r="K436" s="38"/>
      <c r="L436" s="24">
        <f t="shared" si="64"/>
        <v>0</v>
      </c>
    </row>
    <row r="437" spans="1:12" ht="14.5" x14ac:dyDescent="0.35">
      <c r="A437" s="25"/>
      <c r="B437" s="27"/>
      <c r="C437" s="19"/>
      <c r="D437" s="20"/>
      <c r="E437" s="47"/>
      <c r="F437" s="21"/>
      <c r="G437" s="52" t="s">
        <v>311</v>
      </c>
      <c r="H437" s="53" t="s">
        <v>27</v>
      </c>
      <c r="I437" s="7">
        <v>0.1</v>
      </c>
      <c r="J437" s="37">
        <f>I437*D432</f>
        <v>2.0829999999999997</v>
      </c>
      <c r="K437" s="38"/>
      <c r="L437" s="24">
        <f t="shared" si="64"/>
        <v>0</v>
      </c>
    </row>
    <row r="438" spans="1:12" ht="14.5" x14ac:dyDescent="0.35">
      <c r="A438" s="25"/>
      <c r="B438" s="27"/>
      <c r="C438" s="19"/>
      <c r="D438" s="20"/>
      <c r="E438" s="47"/>
      <c r="F438" s="21"/>
      <c r="G438" s="52" t="s">
        <v>312</v>
      </c>
      <c r="H438" s="53" t="s">
        <v>27</v>
      </c>
      <c r="I438" s="7">
        <v>0.1</v>
      </c>
      <c r="J438" s="37">
        <f>I438*D432</f>
        <v>2.0829999999999997</v>
      </c>
      <c r="K438" s="38"/>
      <c r="L438" s="24">
        <f t="shared" si="64"/>
        <v>0</v>
      </c>
    </row>
    <row r="439" spans="1:12" ht="29" x14ac:dyDescent="0.35">
      <c r="A439" s="25"/>
      <c r="B439" s="27"/>
      <c r="C439" s="19"/>
      <c r="D439" s="20"/>
      <c r="E439" s="47"/>
      <c r="F439" s="21"/>
      <c r="G439" s="44" t="s">
        <v>313</v>
      </c>
      <c r="H439" s="54" t="s">
        <v>27</v>
      </c>
      <c r="I439" s="7"/>
      <c r="J439" s="37"/>
      <c r="K439" s="38"/>
      <c r="L439" s="39" t="s">
        <v>42</v>
      </c>
    </row>
    <row r="440" spans="1:12" ht="14.5" x14ac:dyDescent="0.35">
      <c r="A440" s="25" t="s">
        <v>318</v>
      </c>
      <c r="B440" s="27" t="s">
        <v>314</v>
      </c>
      <c r="C440" s="19" t="s">
        <v>23</v>
      </c>
      <c r="D440" s="20">
        <v>106.69</v>
      </c>
      <c r="E440" s="47">
        <v>154</v>
      </c>
      <c r="F440" s="48">
        <f>E440*D440</f>
        <v>16430.259999999998</v>
      </c>
      <c r="G440" s="28"/>
      <c r="H440" s="33"/>
      <c r="I440" s="7"/>
      <c r="J440" s="22"/>
      <c r="K440" s="23"/>
      <c r="L440" s="29"/>
    </row>
    <row r="441" spans="1:12" ht="14.5" x14ac:dyDescent="0.35">
      <c r="A441" s="25"/>
      <c r="B441" s="27"/>
      <c r="C441" s="19"/>
      <c r="D441" s="20"/>
      <c r="E441" s="47"/>
      <c r="F441" s="21"/>
      <c r="G441" s="52" t="s">
        <v>307</v>
      </c>
      <c r="H441" s="53" t="s">
        <v>23</v>
      </c>
      <c r="I441" s="7">
        <v>1.05</v>
      </c>
      <c r="J441" s="37">
        <f>I441*D440</f>
        <v>112.0245</v>
      </c>
      <c r="K441" s="38"/>
      <c r="L441" s="24">
        <f t="shared" ref="L441:L446" si="65">K441*J441</f>
        <v>0</v>
      </c>
    </row>
    <row r="442" spans="1:12" ht="14.5" x14ac:dyDescent="0.35">
      <c r="A442" s="25"/>
      <c r="B442" s="27"/>
      <c r="C442" s="19"/>
      <c r="D442" s="20"/>
      <c r="E442" s="47"/>
      <c r="F442" s="21"/>
      <c r="G442" s="52" t="s">
        <v>308</v>
      </c>
      <c r="H442" s="53" t="s">
        <v>27</v>
      </c>
      <c r="I442" s="7">
        <v>0.1</v>
      </c>
      <c r="J442" s="22">
        <f>I442*D440</f>
        <v>10.669</v>
      </c>
      <c r="K442" s="38"/>
      <c r="L442" s="24">
        <f t="shared" si="65"/>
        <v>0</v>
      </c>
    </row>
    <row r="443" spans="1:12" ht="14.5" x14ac:dyDescent="0.35">
      <c r="A443" s="25"/>
      <c r="B443" s="27"/>
      <c r="C443" s="19"/>
      <c r="D443" s="20"/>
      <c r="E443" s="47"/>
      <c r="F443" s="21"/>
      <c r="G443" s="52" t="s">
        <v>315</v>
      </c>
      <c r="H443" s="53" t="s">
        <v>27</v>
      </c>
      <c r="I443" s="7">
        <v>0.1</v>
      </c>
      <c r="J443" s="22">
        <f>I443*D440</f>
        <v>10.669</v>
      </c>
      <c r="K443" s="38"/>
      <c r="L443" s="24">
        <f t="shared" si="65"/>
        <v>0</v>
      </c>
    </row>
    <row r="444" spans="1:12" ht="14.5" x14ac:dyDescent="0.35">
      <c r="A444" s="25"/>
      <c r="B444" s="27"/>
      <c r="C444" s="19"/>
      <c r="D444" s="20"/>
      <c r="E444" s="47"/>
      <c r="F444" s="21"/>
      <c r="G444" s="52" t="s">
        <v>316</v>
      </c>
      <c r="H444" s="53" t="s">
        <v>27</v>
      </c>
      <c r="I444" s="7">
        <v>0.1</v>
      </c>
      <c r="J444" s="22">
        <f>I444*D440</f>
        <v>10.669</v>
      </c>
      <c r="K444" s="38"/>
      <c r="L444" s="24">
        <f t="shared" si="65"/>
        <v>0</v>
      </c>
    </row>
    <row r="445" spans="1:12" ht="14.5" x14ac:dyDescent="0.35">
      <c r="A445" s="25"/>
      <c r="B445" s="27"/>
      <c r="C445" s="19"/>
      <c r="D445" s="20"/>
      <c r="E445" s="47"/>
      <c r="F445" s="21"/>
      <c r="G445" s="52" t="s">
        <v>311</v>
      </c>
      <c r="H445" s="53" t="s">
        <v>27</v>
      </c>
      <c r="I445" s="7">
        <v>0.1</v>
      </c>
      <c r="J445" s="37">
        <f>I445*D440</f>
        <v>10.669</v>
      </c>
      <c r="K445" s="38"/>
      <c r="L445" s="24">
        <f t="shared" si="65"/>
        <v>0</v>
      </c>
    </row>
    <row r="446" spans="1:12" ht="14.5" x14ac:dyDescent="0.35">
      <c r="A446" s="25"/>
      <c r="B446" s="27"/>
      <c r="C446" s="19"/>
      <c r="D446" s="20"/>
      <c r="E446" s="47"/>
      <c r="F446" s="21"/>
      <c r="G446" s="52" t="s">
        <v>317</v>
      </c>
      <c r="H446" s="53" t="s">
        <v>27</v>
      </c>
      <c r="I446" s="7">
        <v>0.1</v>
      </c>
      <c r="J446" s="37">
        <f>I446*D440</f>
        <v>10.669</v>
      </c>
      <c r="K446" s="38"/>
      <c r="L446" s="24">
        <f t="shared" si="65"/>
        <v>0</v>
      </c>
    </row>
    <row r="447" spans="1:12" ht="29" x14ac:dyDescent="0.35">
      <c r="A447" s="25"/>
      <c r="B447" s="27"/>
      <c r="C447" s="19"/>
      <c r="D447" s="20"/>
      <c r="E447" s="47"/>
      <c r="F447" s="21"/>
      <c r="G447" s="44" t="s">
        <v>313</v>
      </c>
      <c r="H447" s="54" t="s">
        <v>27</v>
      </c>
      <c r="I447" s="7"/>
      <c r="J447" s="37"/>
      <c r="K447" s="23"/>
      <c r="L447" s="39" t="s">
        <v>42</v>
      </c>
    </row>
    <row r="448" spans="1:12" ht="14.5" x14ac:dyDescent="0.35">
      <c r="A448" s="25" t="s">
        <v>320</v>
      </c>
      <c r="B448" s="27" t="s">
        <v>319</v>
      </c>
      <c r="C448" s="19" t="s">
        <v>1</v>
      </c>
      <c r="D448" s="20">
        <v>1164.98</v>
      </c>
      <c r="E448" s="47">
        <v>22</v>
      </c>
      <c r="F448" s="48">
        <f>E448*D448</f>
        <v>25629.56</v>
      </c>
      <c r="G448" s="36"/>
      <c r="H448" s="33"/>
      <c r="I448" s="7"/>
      <c r="J448" s="22"/>
      <c r="K448" s="23"/>
      <c r="L448" s="39"/>
    </row>
    <row r="449" spans="1:12" ht="14.5" x14ac:dyDescent="0.35">
      <c r="A449" s="25"/>
      <c r="B449" s="27"/>
      <c r="C449" s="19"/>
      <c r="D449" s="20"/>
      <c r="E449" s="47"/>
      <c r="F449" s="21"/>
      <c r="G449" s="44" t="s">
        <v>321</v>
      </c>
      <c r="H449" s="43" t="s">
        <v>1</v>
      </c>
      <c r="I449" s="7">
        <v>1.1000000000000001</v>
      </c>
      <c r="J449" s="37">
        <f>I449*D448</f>
        <v>1281.4780000000001</v>
      </c>
      <c r="K449" s="38"/>
      <c r="L449" s="24">
        <f t="shared" ref="L449:L452" si="66">K449*J449</f>
        <v>0</v>
      </c>
    </row>
    <row r="450" spans="1:12" ht="14.5" x14ac:dyDescent="0.35">
      <c r="A450" s="25"/>
      <c r="B450" s="27"/>
      <c r="C450" s="19"/>
      <c r="D450" s="20"/>
      <c r="E450" s="47"/>
      <c r="F450" s="21"/>
      <c r="G450" s="44" t="s">
        <v>322</v>
      </c>
      <c r="H450" s="43" t="s">
        <v>1</v>
      </c>
      <c r="I450" s="7">
        <v>1.05</v>
      </c>
      <c r="J450" s="37">
        <f>I450*D448</f>
        <v>1223.229</v>
      </c>
      <c r="K450" s="38"/>
      <c r="L450" s="24">
        <f t="shared" si="66"/>
        <v>0</v>
      </c>
    </row>
    <row r="451" spans="1:12" ht="14.5" x14ac:dyDescent="0.35">
      <c r="A451" s="25"/>
      <c r="B451" s="27"/>
      <c r="C451" s="19"/>
      <c r="D451" s="20"/>
      <c r="E451" s="47"/>
      <c r="F451" s="21"/>
      <c r="G451" s="44" t="s">
        <v>209</v>
      </c>
      <c r="H451" s="43" t="s">
        <v>1</v>
      </c>
      <c r="I451" s="7">
        <v>1.1000000000000001</v>
      </c>
      <c r="J451" s="37">
        <f>I451*D448</f>
        <v>1281.4780000000001</v>
      </c>
      <c r="K451" s="38"/>
      <c r="L451" s="24">
        <f t="shared" si="66"/>
        <v>0</v>
      </c>
    </row>
    <row r="452" spans="1:12" ht="14.5" x14ac:dyDescent="0.35">
      <c r="A452" s="25"/>
      <c r="B452" s="27"/>
      <c r="C452" s="19"/>
      <c r="D452" s="20"/>
      <c r="E452" s="47"/>
      <c r="F452" s="21"/>
      <c r="G452" s="44" t="s">
        <v>323</v>
      </c>
      <c r="H452" s="43" t="s">
        <v>27</v>
      </c>
      <c r="I452" s="7">
        <v>0.02</v>
      </c>
      <c r="J452" s="22">
        <f>I452*D448</f>
        <v>23.299600000000002</v>
      </c>
      <c r="K452" s="38"/>
      <c r="L452" s="24">
        <f t="shared" si="66"/>
        <v>0</v>
      </c>
    </row>
    <row r="453" spans="1:12" ht="34.25" customHeight="1" x14ac:dyDescent="0.35">
      <c r="A453" s="41">
        <v>5</v>
      </c>
      <c r="B453" s="91" t="s">
        <v>324</v>
      </c>
      <c r="C453" s="92"/>
      <c r="D453" s="92"/>
      <c r="E453" s="92"/>
      <c r="F453" s="92"/>
      <c r="G453" s="92"/>
      <c r="H453" s="92"/>
      <c r="I453" s="92"/>
      <c r="J453" s="92"/>
      <c r="K453" s="92"/>
      <c r="L453" s="93"/>
    </row>
    <row r="454" spans="1:12" ht="14.5" x14ac:dyDescent="0.35">
      <c r="A454" s="25" t="s">
        <v>26</v>
      </c>
      <c r="B454" s="27" t="s">
        <v>325</v>
      </c>
      <c r="C454" s="19" t="s">
        <v>1</v>
      </c>
      <c r="D454" s="20">
        <v>7.6897599999999997</v>
      </c>
      <c r="E454" s="47">
        <v>308</v>
      </c>
      <c r="F454" s="48">
        <f>E454*D454</f>
        <v>2368.4460799999997</v>
      </c>
      <c r="G454" s="35"/>
      <c r="H454" s="34"/>
      <c r="I454" s="7"/>
      <c r="J454" s="22"/>
      <c r="K454" s="23"/>
      <c r="L454" s="24"/>
    </row>
    <row r="455" spans="1:12" ht="14.5" x14ac:dyDescent="0.35">
      <c r="A455" s="25"/>
      <c r="B455" s="27"/>
      <c r="C455" s="19"/>
      <c r="D455" s="20"/>
      <c r="E455" s="47"/>
      <c r="F455" s="21"/>
      <c r="G455" s="42" t="s">
        <v>47</v>
      </c>
      <c r="H455" s="43" t="s">
        <v>1</v>
      </c>
      <c r="I455" s="7">
        <v>1.05</v>
      </c>
      <c r="J455" s="22">
        <f>I455*D454</f>
        <v>8.0742480000000008</v>
      </c>
      <c r="K455" s="38"/>
      <c r="L455" s="24">
        <f t="shared" ref="L455:L461" si="67">K455*J455</f>
        <v>0</v>
      </c>
    </row>
    <row r="456" spans="1:12" ht="14.5" x14ac:dyDescent="0.35">
      <c r="A456" s="25"/>
      <c r="B456" s="27"/>
      <c r="C456" s="19"/>
      <c r="D456" s="20"/>
      <c r="E456" s="47"/>
      <c r="F456" s="21"/>
      <c r="G456" s="42" t="s">
        <v>49</v>
      </c>
      <c r="H456" s="43" t="s">
        <v>37</v>
      </c>
      <c r="I456" s="7">
        <f>2.1/100</f>
        <v>2.1000000000000001E-2</v>
      </c>
      <c r="J456" s="37">
        <f>I456*D454</f>
        <v>0.16148496000000001</v>
      </c>
      <c r="K456" s="38"/>
      <c r="L456" s="24">
        <f t="shared" si="67"/>
        <v>0</v>
      </c>
    </row>
    <row r="457" spans="1:12" ht="14.5" x14ac:dyDescent="0.35">
      <c r="A457" s="25"/>
      <c r="B457" s="27"/>
      <c r="C457" s="19"/>
      <c r="D457" s="20"/>
      <c r="E457" s="47"/>
      <c r="F457" s="21"/>
      <c r="G457" s="44" t="s">
        <v>75</v>
      </c>
      <c r="H457" s="43" t="s">
        <v>27</v>
      </c>
      <c r="I457" s="7">
        <v>2.1</v>
      </c>
      <c r="J457" s="37">
        <f>I457*D454</f>
        <v>16.148496000000002</v>
      </c>
      <c r="K457" s="38"/>
      <c r="L457" s="24">
        <f t="shared" si="67"/>
        <v>0</v>
      </c>
    </row>
    <row r="458" spans="1:12" ht="14.5" x14ac:dyDescent="0.35">
      <c r="A458" s="25"/>
      <c r="B458" s="27"/>
      <c r="C458" s="19"/>
      <c r="D458" s="20"/>
      <c r="E458" s="47"/>
      <c r="F458" s="21"/>
      <c r="G458" s="42" t="s">
        <v>70</v>
      </c>
      <c r="H458" s="43" t="s">
        <v>23</v>
      </c>
      <c r="I458" s="7">
        <f>1</f>
        <v>1</v>
      </c>
      <c r="J458" s="22">
        <f>I458*D454</f>
        <v>7.6897599999999997</v>
      </c>
      <c r="K458" s="38"/>
      <c r="L458" s="24">
        <f t="shared" si="67"/>
        <v>0</v>
      </c>
    </row>
    <row r="459" spans="1:12" ht="14.5" x14ac:dyDescent="0.35">
      <c r="A459" s="25"/>
      <c r="B459" s="27"/>
      <c r="C459" s="19"/>
      <c r="D459" s="20"/>
      <c r="E459" s="47"/>
      <c r="F459" s="21"/>
      <c r="G459" s="42" t="s">
        <v>71</v>
      </c>
      <c r="H459" s="43" t="s">
        <v>23</v>
      </c>
      <c r="I459" s="7">
        <f>5</f>
        <v>5</v>
      </c>
      <c r="J459" s="22">
        <f>I459*D454</f>
        <v>38.448799999999999</v>
      </c>
      <c r="K459" s="38"/>
      <c r="L459" s="24">
        <f t="shared" si="67"/>
        <v>0</v>
      </c>
    </row>
    <row r="460" spans="1:12" ht="14.5" x14ac:dyDescent="0.35">
      <c r="A460" s="25"/>
      <c r="B460" s="27"/>
      <c r="C460" s="19"/>
      <c r="D460" s="20"/>
      <c r="E460" s="47"/>
      <c r="F460" s="21"/>
      <c r="G460" s="44" t="s">
        <v>53</v>
      </c>
      <c r="H460" s="43" t="s">
        <v>37</v>
      </c>
      <c r="I460" s="7">
        <f>15/100</f>
        <v>0.15</v>
      </c>
      <c r="J460" s="22">
        <f>I460*D454</f>
        <v>1.1534639999999998</v>
      </c>
      <c r="K460" s="38"/>
      <c r="L460" s="24">
        <f t="shared" si="67"/>
        <v>0</v>
      </c>
    </row>
    <row r="461" spans="1:12" ht="14.5" x14ac:dyDescent="0.35">
      <c r="A461" s="25"/>
      <c r="B461" s="27"/>
      <c r="C461" s="19"/>
      <c r="D461" s="20"/>
      <c r="E461" s="47"/>
      <c r="F461" s="21"/>
      <c r="G461" s="44" t="s">
        <v>55</v>
      </c>
      <c r="H461" s="43" t="s">
        <v>37</v>
      </c>
      <c r="I461" s="7">
        <f>15/100</f>
        <v>0.15</v>
      </c>
      <c r="J461" s="37">
        <f>I461*D454</f>
        <v>1.1534639999999998</v>
      </c>
      <c r="K461" s="38"/>
      <c r="L461" s="24">
        <f t="shared" si="67"/>
        <v>0</v>
      </c>
    </row>
    <row r="462" spans="1:12" ht="14.5" x14ac:dyDescent="0.35">
      <c r="A462" s="25" t="s">
        <v>35</v>
      </c>
      <c r="B462" s="27" t="s">
        <v>326</v>
      </c>
      <c r="C462" s="19" t="s">
        <v>23</v>
      </c>
      <c r="D462" s="20">
        <v>26.117999999999999</v>
      </c>
      <c r="E462" s="47">
        <v>275</v>
      </c>
      <c r="F462" s="48">
        <f>E462*D462</f>
        <v>7182.45</v>
      </c>
      <c r="G462" s="36"/>
      <c r="H462" s="33"/>
      <c r="I462" s="7"/>
      <c r="J462" s="37"/>
      <c r="K462" s="38"/>
      <c r="L462" s="39"/>
    </row>
    <row r="463" spans="1:12" ht="14.5" x14ac:dyDescent="0.35">
      <c r="A463" s="25"/>
      <c r="B463" s="27"/>
      <c r="C463" s="19"/>
      <c r="D463" s="20"/>
      <c r="E463" s="47"/>
      <c r="F463" s="21"/>
      <c r="G463" s="42" t="s">
        <v>47</v>
      </c>
      <c r="H463" s="43" t="s">
        <v>1</v>
      </c>
      <c r="I463" s="7">
        <v>1.05</v>
      </c>
      <c r="J463" s="37">
        <f>I463*D462</f>
        <v>27.4239</v>
      </c>
      <c r="K463" s="38"/>
      <c r="L463" s="24">
        <f t="shared" ref="L463:L468" si="68">K463*J463</f>
        <v>0</v>
      </c>
    </row>
    <row r="464" spans="1:12" ht="14.5" x14ac:dyDescent="0.35">
      <c r="A464" s="25"/>
      <c r="B464" s="27"/>
      <c r="C464" s="19"/>
      <c r="D464" s="20"/>
      <c r="E464" s="47"/>
      <c r="F464" s="21"/>
      <c r="G464" s="42" t="s">
        <v>49</v>
      </c>
      <c r="H464" s="43" t="s">
        <v>37</v>
      </c>
      <c r="I464" s="7">
        <f>2.1/100</f>
        <v>2.1000000000000001E-2</v>
      </c>
      <c r="J464" s="22">
        <f>I464*D462</f>
        <v>0.54847800000000002</v>
      </c>
      <c r="K464" s="38"/>
      <c r="L464" s="24">
        <f t="shared" si="68"/>
        <v>0</v>
      </c>
    </row>
    <row r="465" spans="1:12" ht="14.5" x14ac:dyDescent="0.35">
      <c r="A465" s="25"/>
      <c r="B465" s="27"/>
      <c r="C465" s="19"/>
      <c r="D465" s="20"/>
      <c r="E465" s="47"/>
      <c r="F465" s="21"/>
      <c r="G465" s="42" t="s">
        <v>70</v>
      </c>
      <c r="H465" s="43" t="s">
        <v>23</v>
      </c>
      <c r="I465" s="7">
        <f>1</f>
        <v>1</v>
      </c>
      <c r="J465" s="22">
        <f>I465*D462</f>
        <v>26.117999999999999</v>
      </c>
      <c r="K465" s="38"/>
      <c r="L465" s="24">
        <f t="shared" si="68"/>
        <v>0</v>
      </c>
    </row>
    <row r="466" spans="1:12" ht="14.5" x14ac:dyDescent="0.35">
      <c r="A466" s="25"/>
      <c r="B466" s="27"/>
      <c r="C466" s="19"/>
      <c r="D466" s="20"/>
      <c r="E466" s="47"/>
      <c r="F466" s="21"/>
      <c r="G466" s="42" t="s">
        <v>71</v>
      </c>
      <c r="H466" s="43" t="s">
        <v>23</v>
      </c>
      <c r="I466" s="7">
        <f>5</f>
        <v>5</v>
      </c>
      <c r="J466" s="37">
        <f>I466*D462</f>
        <v>130.59</v>
      </c>
      <c r="K466" s="38"/>
      <c r="L466" s="24">
        <f t="shared" si="68"/>
        <v>0</v>
      </c>
    </row>
    <row r="467" spans="1:12" ht="14.5" x14ac:dyDescent="0.35">
      <c r="A467" s="25"/>
      <c r="B467" s="27"/>
      <c r="C467" s="19"/>
      <c r="D467" s="20"/>
      <c r="E467" s="47"/>
      <c r="F467" s="21"/>
      <c r="G467" s="44" t="s">
        <v>53</v>
      </c>
      <c r="H467" s="43" t="s">
        <v>37</v>
      </c>
      <c r="I467" s="7">
        <f>15/100</f>
        <v>0.15</v>
      </c>
      <c r="J467" s="37">
        <f>I467*D462</f>
        <v>3.9176999999999995</v>
      </c>
      <c r="K467" s="38"/>
      <c r="L467" s="24">
        <f t="shared" si="68"/>
        <v>0</v>
      </c>
    </row>
    <row r="468" spans="1:12" ht="14.5" x14ac:dyDescent="0.35">
      <c r="A468" s="25"/>
      <c r="B468" s="27"/>
      <c r="C468" s="19"/>
      <c r="D468" s="20"/>
      <c r="E468" s="47"/>
      <c r="F468" s="21"/>
      <c r="G468" s="44" t="s">
        <v>55</v>
      </c>
      <c r="H468" s="43" t="s">
        <v>37</v>
      </c>
      <c r="I468" s="7">
        <f>15/100</f>
        <v>0.15</v>
      </c>
      <c r="J468" s="37">
        <f>I468*D462</f>
        <v>3.9176999999999995</v>
      </c>
      <c r="K468" s="38"/>
      <c r="L468" s="24">
        <f t="shared" si="68"/>
        <v>0</v>
      </c>
    </row>
    <row r="469" spans="1:12" ht="14.5" x14ac:dyDescent="0.35">
      <c r="A469" s="25" t="s">
        <v>36</v>
      </c>
      <c r="B469" s="27" t="s">
        <v>327</v>
      </c>
      <c r="C469" s="19" t="s">
        <v>1</v>
      </c>
      <c r="D469" s="20">
        <v>11.61</v>
      </c>
      <c r="E469" s="47">
        <v>33</v>
      </c>
      <c r="F469" s="48">
        <f>E469*D469</f>
        <v>383.13</v>
      </c>
      <c r="G469" s="28"/>
      <c r="H469" s="33"/>
      <c r="I469" s="7"/>
      <c r="J469" s="22"/>
      <c r="K469" s="23"/>
      <c r="L469" s="29"/>
    </row>
    <row r="470" spans="1:12" ht="29" x14ac:dyDescent="0.35">
      <c r="A470" s="25"/>
      <c r="B470" s="27"/>
      <c r="C470" s="19"/>
      <c r="D470" s="20"/>
      <c r="E470" s="47"/>
      <c r="F470" s="21"/>
      <c r="G470" s="42" t="s">
        <v>41</v>
      </c>
      <c r="H470" s="43" t="s">
        <v>20</v>
      </c>
      <c r="I470" s="7"/>
      <c r="J470" s="22"/>
      <c r="K470" s="23"/>
      <c r="L470" s="39" t="s">
        <v>42</v>
      </c>
    </row>
    <row r="471" spans="1:12" ht="14.5" x14ac:dyDescent="0.35">
      <c r="A471" s="25"/>
      <c r="B471" s="27"/>
      <c r="C471" s="19"/>
      <c r="D471" s="20"/>
      <c r="E471" s="47"/>
      <c r="F471" s="21"/>
      <c r="G471" s="49" t="s">
        <v>89</v>
      </c>
      <c r="H471" s="43" t="s">
        <v>23</v>
      </c>
      <c r="I471" s="7">
        <v>1.05</v>
      </c>
      <c r="J471" s="22">
        <f>I471*D469</f>
        <v>12.1905</v>
      </c>
      <c r="K471" s="38"/>
      <c r="L471" s="24">
        <f t="shared" ref="L471" si="69">K471*J471</f>
        <v>0</v>
      </c>
    </row>
    <row r="472" spans="1:12" ht="29" x14ac:dyDescent="0.35">
      <c r="A472" s="25"/>
      <c r="B472" s="27"/>
      <c r="C472" s="19"/>
      <c r="D472" s="20"/>
      <c r="E472" s="47"/>
      <c r="F472" s="21"/>
      <c r="G472" s="49" t="s">
        <v>43</v>
      </c>
      <c r="H472" s="43" t="s">
        <v>16</v>
      </c>
      <c r="I472" s="7"/>
      <c r="J472" s="37"/>
      <c r="K472" s="38"/>
      <c r="L472" s="39" t="s">
        <v>42</v>
      </c>
    </row>
    <row r="473" spans="1:12" ht="14.5" x14ac:dyDescent="0.35">
      <c r="A473" s="25" t="s">
        <v>329</v>
      </c>
      <c r="B473" s="27" t="s">
        <v>328</v>
      </c>
      <c r="C473" s="19" t="s">
        <v>23</v>
      </c>
      <c r="D473" s="20">
        <v>52.24</v>
      </c>
      <c r="E473" s="47">
        <v>33</v>
      </c>
      <c r="F473" s="48">
        <f>E473*D473</f>
        <v>1723.92</v>
      </c>
      <c r="G473" s="36"/>
      <c r="H473" s="33"/>
      <c r="I473" s="7"/>
      <c r="J473" s="37"/>
      <c r="K473" s="38"/>
      <c r="L473" s="39"/>
    </row>
    <row r="474" spans="1:12" ht="14.5" x14ac:dyDescent="0.35">
      <c r="A474" s="25"/>
      <c r="B474" s="27"/>
      <c r="C474" s="19"/>
      <c r="D474" s="20"/>
      <c r="E474" s="47"/>
      <c r="F474" s="21"/>
      <c r="G474" s="50" t="s">
        <v>160</v>
      </c>
      <c r="H474" s="43" t="s">
        <v>39</v>
      </c>
      <c r="I474" s="7">
        <v>1.05</v>
      </c>
      <c r="J474" s="37">
        <f>I474*D473</f>
        <v>54.852000000000004</v>
      </c>
      <c r="K474" s="38"/>
      <c r="L474" s="24">
        <f t="shared" ref="L474:L475" si="70">K474*J474</f>
        <v>0</v>
      </c>
    </row>
    <row r="475" spans="1:12" ht="14.5" x14ac:dyDescent="0.35">
      <c r="A475" s="25"/>
      <c r="B475" s="27"/>
      <c r="C475" s="19"/>
      <c r="D475" s="20"/>
      <c r="E475" s="47"/>
      <c r="F475" s="21"/>
      <c r="G475" s="42" t="s">
        <v>161</v>
      </c>
      <c r="H475" s="43" t="s">
        <v>16</v>
      </c>
      <c r="I475" s="7">
        <f>0.33*0.5</f>
        <v>0.16500000000000001</v>
      </c>
      <c r="J475" s="22">
        <f>I475*D473</f>
        <v>8.6196000000000002</v>
      </c>
      <c r="K475" s="38"/>
      <c r="L475" s="24">
        <f t="shared" si="70"/>
        <v>0</v>
      </c>
    </row>
    <row r="476" spans="1:12" ht="14.5" x14ac:dyDescent="0.35">
      <c r="A476" s="25" t="s">
        <v>331</v>
      </c>
      <c r="B476" s="27" t="s">
        <v>330</v>
      </c>
      <c r="C476" s="19" t="s">
        <v>1</v>
      </c>
      <c r="D476" s="20">
        <v>7.6897599999999997</v>
      </c>
      <c r="E476" s="47">
        <v>220.00000000000003</v>
      </c>
      <c r="F476" s="48">
        <f>E476*D476</f>
        <v>1691.7472000000002</v>
      </c>
      <c r="G476" s="35"/>
      <c r="H476" s="34"/>
      <c r="I476" s="7"/>
      <c r="J476" s="22"/>
      <c r="K476" s="23"/>
      <c r="L476" s="24"/>
    </row>
    <row r="477" spans="1:12" ht="29" x14ac:dyDescent="0.35">
      <c r="A477" s="25"/>
      <c r="B477" s="27"/>
      <c r="C477" s="19"/>
      <c r="D477" s="20"/>
      <c r="E477" s="47"/>
      <c r="F477" s="21"/>
      <c r="G477" s="42" t="s">
        <v>41</v>
      </c>
      <c r="H477" s="43" t="s">
        <v>20</v>
      </c>
      <c r="I477" s="7"/>
      <c r="J477" s="22"/>
      <c r="K477" s="23"/>
      <c r="L477" s="39" t="s">
        <v>42</v>
      </c>
    </row>
    <row r="478" spans="1:12" ht="29" x14ac:dyDescent="0.35">
      <c r="A478" s="25"/>
      <c r="B478" s="27"/>
      <c r="C478" s="19"/>
      <c r="D478" s="20"/>
      <c r="E478" s="47"/>
      <c r="F478" s="21"/>
      <c r="G478" s="42" t="s">
        <v>167</v>
      </c>
      <c r="H478" s="43" t="s">
        <v>16</v>
      </c>
      <c r="I478" s="7"/>
      <c r="J478" s="37"/>
      <c r="K478" s="38"/>
      <c r="L478" s="39" t="s">
        <v>42</v>
      </c>
    </row>
    <row r="479" spans="1:12" ht="14.5" x14ac:dyDescent="0.35">
      <c r="A479" s="25"/>
      <c r="B479" s="27"/>
      <c r="C479" s="19"/>
      <c r="D479" s="20"/>
      <c r="E479" s="47"/>
      <c r="F479" s="21"/>
      <c r="G479" s="42" t="s">
        <v>168</v>
      </c>
      <c r="H479" s="43" t="s">
        <v>23</v>
      </c>
      <c r="I479" s="7">
        <f>0.025</f>
        <v>2.5000000000000001E-2</v>
      </c>
      <c r="J479" s="22">
        <f>I479*D476</f>
        <v>0.192244</v>
      </c>
      <c r="K479" s="38"/>
      <c r="L479" s="24">
        <f t="shared" ref="L479" si="71">K479*J479</f>
        <v>0</v>
      </c>
    </row>
    <row r="480" spans="1:12" ht="14.5" x14ac:dyDescent="0.35">
      <c r="A480" s="25" t="s">
        <v>333</v>
      </c>
      <c r="B480" s="27" t="s">
        <v>332</v>
      </c>
      <c r="C480" s="19" t="s">
        <v>1</v>
      </c>
      <c r="D480" s="20">
        <v>7.6897599999999997</v>
      </c>
      <c r="E480" s="47">
        <v>220.00000000000003</v>
      </c>
      <c r="F480" s="48">
        <f>E480*D480</f>
        <v>1691.7472000000002</v>
      </c>
      <c r="G480" s="36"/>
      <c r="H480" s="33"/>
      <c r="I480" s="7"/>
      <c r="J480" s="37"/>
      <c r="K480" s="38"/>
      <c r="L480" s="39"/>
    </row>
    <row r="481" spans="1:12" ht="29" x14ac:dyDescent="0.35">
      <c r="A481" s="25"/>
      <c r="B481" s="27"/>
      <c r="C481" s="19"/>
      <c r="D481" s="20"/>
      <c r="E481" s="47"/>
      <c r="F481" s="21"/>
      <c r="G481" s="42" t="s">
        <v>173</v>
      </c>
      <c r="H481" s="43" t="s">
        <v>16</v>
      </c>
      <c r="I481" s="7"/>
      <c r="J481" s="22"/>
      <c r="K481" s="23"/>
      <c r="L481" s="39" t="s">
        <v>42</v>
      </c>
    </row>
    <row r="482" spans="1:12" ht="14.5" x14ac:dyDescent="0.35">
      <c r="A482" s="25"/>
      <c r="B482" s="27"/>
      <c r="C482" s="19"/>
      <c r="D482" s="20"/>
      <c r="E482" s="47"/>
      <c r="F482" s="21"/>
      <c r="G482" s="42" t="s">
        <v>168</v>
      </c>
      <c r="H482" s="43" t="s">
        <v>39</v>
      </c>
      <c r="I482" s="7">
        <f>0.025</f>
        <v>2.5000000000000001E-2</v>
      </c>
      <c r="J482" s="22">
        <f>I482*D480</f>
        <v>0.192244</v>
      </c>
      <c r="K482" s="38"/>
      <c r="L482" s="24">
        <f t="shared" ref="L482" si="72">K482*J482</f>
        <v>0</v>
      </c>
    </row>
    <row r="483" spans="1:12" ht="14.5" x14ac:dyDescent="0.35">
      <c r="A483" s="25" t="s">
        <v>335</v>
      </c>
      <c r="B483" s="27" t="s">
        <v>334</v>
      </c>
      <c r="C483" s="19" t="s">
        <v>1</v>
      </c>
      <c r="D483" s="20">
        <v>7.6897599999999997</v>
      </c>
      <c r="E483" s="47">
        <v>132</v>
      </c>
      <c r="F483" s="48">
        <f>E483*D483</f>
        <v>1015.04832</v>
      </c>
      <c r="G483" s="36"/>
      <c r="H483" s="33"/>
      <c r="I483" s="7"/>
      <c r="J483" s="22"/>
      <c r="K483" s="23"/>
      <c r="L483" s="39"/>
    </row>
    <row r="484" spans="1:12" ht="29" x14ac:dyDescent="0.35">
      <c r="A484" s="25"/>
      <c r="B484" s="27"/>
      <c r="C484" s="19"/>
      <c r="D484" s="20"/>
      <c r="E484" s="47"/>
      <c r="F484" s="21"/>
      <c r="G484" s="42" t="s">
        <v>41</v>
      </c>
      <c r="H484" s="43" t="s">
        <v>20</v>
      </c>
      <c r="I484" s="7"/>
      <c r="J484" s="37"/>
      <c r="K484" s="38"/>
      <c r="L484" s="39" t="s">
        <v>42</v>
      </c>
    </row>
    <row r="485" spans="1:12" ht="29" x14ac:dyDescent="0.35">
      <c r="A485" s="25"/>
      <c r="B485" s="27"/>
      <c r="C485" s="19"/>
      <c r="D485" s="20"/>
      <c r="E485" s="47"/>
      <c r="F485" s="21"/>
      <c r="G485" s="45" t="s">
        <v>211</v>
      </c>
      <c r="H485" s="51" t="s">
        <v>20</v>
      </c>
      <c r="I485" s="7"/>
      <c r="J485" s="37"/>
      <c r="K485" s="38"/>
      <c r="L485" s="39" t="s">
        <v>42</v>
      </c>
    </row>
    <row r="486" spans="1:12" ht="14.5" x14ac:dyDescent="0.35">
      <c r="A486" s="25"/>
      <c r="B486" s="27"/>
      <c r="C486" s="19"/>
      <c r="D486" s="20"/>
      <c r="E486" s="47"/>
      <c r="F486" s="21"/>
      <c r="G486" s="45" t="s">
        <v>207</v>
      </c>
      <c r="H486" s="43" t="s">
        <v>27</v>
      </c>
      <c r="I486" s="7">
        <v>0.05</v>
      </c>
      <c r="J486" s="37">
        <f>I486*D483</f>
        <v>0.384488</v>
      </c>
      <c r="K486" s="38"/>
      <c r="L486" s="24">
        <f t="shared" ref="L486:L488" si="73">K486*J486</f>
        <v>0</v>
      </c>
    </row>
    <row r="487" spans="1:12" ht="14.5" x14ac:dyDescent="0.35">
      <c r="A487" s="25"/>
      <c r="B487" s="27"/>
      <c r="C487" s="19"/>
      <c r="D487" s="20"/>
      <c r="E487" s="47"/>
      <c r="F487" s="21"/>
      <c r="G487" s="44" t="s">
        <v>208</v>
      </c>
      <c r="H487" s="43" t="s">
        <v>27</v>
      </c>
      <c r="I487" s="7">
        <v>0.01</v>
      </c>
      <c r="J487" s="37">
        <f>I487*D483</f>
        <v>7.6897599999999997E-2</v>
      </c>
      <c r="K487" s="38"/>
      <c r="L487" s="24">
        <f t="shared" si="73"/>
        <v>0</v>
      </c>
    </row>
    <row r="488" spans="1:12" ht="14.5" x14ac:dyDescent="0.35">
      <c r="A488" s="25"/>
      <c r="B488" s="27"/>
      <c r="C488" s="19"/>
      <c r="D488" s="20"/>
      <c r="E488" s="47"/>
      <c r="F488" s="21"/>
      <c r="G488" s="45" t="s">
        <v>209</v>
      </c>
      <c r="H488" s="43" t="s">
        <v>1</v>
      </c>
      <c r="I488" s="7">
        <v>0.5</v>
      </c>
      <c r="J488" s="37">
        <f>I488*D483</f>
        <v>3.8448799999999999</v>
      </c>
      <c r="K488" s="38"/>
      <c r="L488" s="24">
        <f t="shared" si="73"/>
        <v>0</v>
      </c>
    </row>
    <row r="489" spans="1:12" ht="14.5" x14ac:dyDescent="0.35">
      <c r="A489" s="25" t="s">
        <v>337</v>
      </c>
      <c r="B489" s="27" t="s">
        <v>336</v>
      </c>
      <c r="C489" s="19" t="s">
        <v>23</v>
      </c>
      <c r="D489" s="20">
        <v>26.117999999999999</v>
      </c>
      <c r="E489" s="47">
        <v>220.00000000000003</v>
      </c>
      <c r="F489" s="48">
        <f>E489*D489</f>
        <v>5745.96</v>
      </c>
      <c r="G489" s="36"/>
      <c r="H489" s="33"/>
      <c r="I489" s="7"/>
      <c r="J489" s="37"/>
      <c r="K489" s="38"/>
      <c r="L489" s="39"/>
    </row>
    <row r="490" spans="1:12" ht="29" x14ac:dyDescent="0.35">
      <c r="A490" s="25"/>
      <c r="B490" s="27"/>
      <c r="C490" s="19"/>
      <c r="D490" s="20"/>
      <c r="E490" s="47"/>
      <c r="F490" s="21"/>
      <c r="G490" s="42" t="s">
        <v>41</v>
      </c>
      <c r="H490" s="43" t="s">
        <v>20</v>
      </c>
      <c r="I490" s="7"/>
      <c r="J490" s="37"/>
      <c r="K490" s="38"/>
      <c r="L490" s="39" t="s">
        <v>42</v>
      </c>
    </row>
    <row r="491" spans="1:12" ht="29" x14ac:dyDescent="0.35">
      <c r="A491" s="25"/>
      <c r="B491" s="27"/>
      <c r="C491" s="19"/>
      <c r="D491" s="20"/>
      <c r="E491" s="47"/>
      <c r="F491" s="21"/>
      <c r="G491" s="42" t="s">
        <v>167</v>
      </c>
      <c r="H491" s="43" t="s">
        <v>16</v>
      </c>
      <c r="I491" s="7"/>
      <c r="J491" s="22"/>
      <c r="K491" s="23"/>
      <c r="L491" s="39" t="s">
        <v>42</v>
      </c>
    </row>
    <row r="492" spans="1:12" ht="14.5" x14ac:dyDescent="0.35">
      <c r="A492" s="25"/>
      <c r="B492" s="27"/>
      <c r="C492" s="19"/>
      <c r="D492" s="20"/>
      <c r="E492" s="47"/>
      <c r="F492" s="21"/>
      <c r="G492" s="42" t="s">
        <v>168</v>
      </c>
      <c r="H492" s="43" t="s">
        <v>23</v>
      </c>
      <c r="I492" s="7">
        <f>0.025</f>
        <v>2.5000000000000001E-2</v>
      </c>
      <c r="J492" s="22">
        <f>I492*D489</f>
        <v>0.65295000000000003</v>
      </c>
      <c r="K492" s="38"/>
      <c r="L492" s="24">
        <f t="shared" ref="L492" si="74">K492*J492</f>
        <v>0</v>
      </c>
    </row>
    <row r="493" spans="1:12" ht="14.5" x14ac:dyDescent="0.35">
      <c r="A493" s="25" t="s">
        <v>339</v>
      </c>
      <c r="B493" s="27" t="s">
        <v>338</v>
      </c>
      <c r="C493" s="19" t="s">
        <v>23</v>
      </c>
      <c r="D493" s="20">
        <v>26.117999999999999</v>
      </c>
      <c r="E493" s="47">
        <v>220.00000000000003</v>
      </c>
      <c r="F493" s="48">
        <f>E493*D493</f>
        <v>5745.96</v>
      </c>
      <c r="G493" s="36"/>
      <c r="H493" s="33"/>
      <c r="I493" s="7"/>
      <c r="J493" s="22"/>
      <c r="K493" s="23"/>
      <c r="L493" s="39"/>
    </row>
    <row r="494" spans="1:12" ht="29" x14ac:dyDescent="0.35">
      <c r="A494" s="25"/>
      <c r="B494" s="27"/>
      <c r="C494" s="19"/>
      <c r="D494" s="20"/>
      <c r="E494" s="47"/>
      <c r="F494" s="21"/>
      <c r="G494" s="42" t="s">
        <v>173</v>
      </c>
      <c r="H494" s="43" t="s">
        <v>16</v>
      </c>
      <c r="I494" s="7"/>
      <c r="J494" s="37"/>
      <c r="K494" s="38"/>
      <c r="L494" s="39" t="s">
        <v>42</v>
      </c>
    </row>
    <row r="495" spans="1:12" ht="14.5" x14ac:dyDescent="0.35">
      <c r="A495" s="25"/>
      <c r="B495" s="27"/>
      <c r="C495" s="19"/>
      <c r="D495" s="20"/>
      <c r="E495" s="47"/>
      <c r="F495" s="21"/>
      <c r="G495" s="42" t="s">
        <v>168</v>
      </c>
      <c r="H495" s="43" t="s">
        <v>23</v>
      </c>
      <c r="I495" s="7">
        <f>0.025</f>
        <v>2.5000000000000001E-2</v>
      </c>
      <c r="J495" s="22">
        <f>I495*D493</f>
        <v>0.65295000000000003</v>
      </c>
      <c r="K495" s="38"/>
      <c r="L495" s="24">
        <f t="shared" ref="L495" si="75">K495*J495</f>
        <v>0</v>
      </c>
    </row>
    <row r="496" spans="1:12" ht="14.5" x14ac:dyDescent="0.35">
      <c r="A496" s="25" t="s">
        <v>341</v>
      </c>
      <c r="B496" s="27" t="s">
        <v>340</v>
      </c>
      <c r="C496" s="19" t="s">
        <v>23</v>
      </c>
      <c r="D496" s="20">
        <v>26.117999999999999</v>
      </c>
      <c r="E496" s="47">
        <v>132</v>
      </c>
      <c r="F496" s="48">
        <f>E496*D496</f>
        <v>3447.576</v>
      </c>
      <c r="G496" s="36"/>
      <c r="H496" s="33"/>
      <c r="I496" s="7"/>
      <c r="J496" s="37"/>
      <c r="K496" s="38"/>
      <c r="L496" s="39"/>
    </row>
    <row r="497" spans="1:12" ht="29" x14ac:dyDescent="0.35">
      <c r="A497" s="25"/>
      <c r="B497" s="27"/>
      <c r="C497" s="19"/>
      <c r="D497" s="20"/>
      <c r="E497" s="47"/>
      <c r="F497" s="21"/>
      <c r="G497" s="42" t="s">
        <v>41</v>
      </c>
      <c r="H497" s="43" t="s">
        <v>20</v>
      </c>
      <c r="I497" s="7"/>
      <c r="J497" s="22"/>
      <c r="K497" s="23"/>
      <c r="L497" s="39" t="s">
        <v>42</v>
      </c>
    </row>
    <row r="498" spans="1:12" ht="29" x14ac:dyDescent="0.35">
      <c r="A498" s="25"/>
      <c r="B498" s="27"/>
      <c r="C498" s="19"/>
      <c r="D498" s="20"/>
      <c r="E498" s="47"/>
      <c r="F498" s="21"/>
      <c r="G498" s="45" t="s">
        <v>211</v>
      </c>
      <c r="H498" s="43" t="s">
        <v>20</v>
      </c>
      <c r="I498" s="7"/>
      <c r="J498" s="22"/>
      <c r="K498" s="23"/>
      <c r="L498" s="39" t="s">
        <v>42</v>
      </c>
    </row>
    <row r="499" spans="1:12" ht="14.5" x14ac:dyDescent="0.35">
      <c r="A499" s="25"/>
      <c r="B499" s="27"/>
      <c r="C499" s="19"/>
      <c r="D499" s="20"/>
      <c r="E499" s="47"/>
      <c r="F499" s="21"/>
      <c r="G499" s="45" t="s">
        <v>207</v>
      </c>
      <c r="H499" s="43" t="s">
        <v>27</v>
      </c>
      <c r="I499" s="7">
        <v>0.05</v>
      </c>
      <c r="J499" s="37">
        <f>I499*D496</f>
        <v>1.3059000000000001</v>
      </c>
      <c r="K499" s="38"/>
      <c r="L499" s="24">
        <f t="shared" ref="L499:L501" si="76">K499*J499</f>
        <v>0</v>
      </c>
    </row>
    <row r="500" spans="1:12" ht="14.5" x14ac:dyDescent="0.35">
      <c r="A500" s="25"/>
      <c r="B500" s="27"/>
      <c r="C500" s="19"/>
      <c r="D500" s="20"/>
      <c r="E500" s="47"/>
      <c r="F500" s="21"/>
      <c r="G500" s="44" t="s">
        <v>208</v>
      </c>
      <c r="H500" s="43" t="s">
        <v>27</v>
      </c>
      <c r="I500" s="7">
        <v>0.01</v>
      </c>
      <c r="J500" s="37">
        <f>I500*D496</f>
        <v>0.26117999999999997</v>
      </c>
      <c r="K500" s="38"/>
      <c r="L500" s="24">
        <f t="shared" si="76"/>
        <v>0</v>
      </c>
    </row>
    <row r="501" spans="1:12" ht="14.5" x14ac:dyDescent="0.35">
      <c r="A501" s="25"/>
      <c r="B501" s="27"/>
      <c r="C501" s="19"/>
      <c r="D501" s="20"/>
      <c r="E501" s="47"/>
      <c r="F501" s="21"/>
      <c r="G501" s="44" t="s">
        <v>209</v>
      </c>
      <c r="H501" s="43" t="s">
        <v>1</v>
      </c>
      <c r="I501" s="7">
        <v>0.5</v>
      </c>
      <c r="J501" s="37">
        <f>I501*D496</f>
        <v>13.058999999999999</v>
      </c>
      <c r="K501" s="38"/>
      <c r="L501" s="24">
        <f t="shared" si="76"/>
        <v>0</v>
      </c>
    </row>
    <row r="502" spans="1:12" ht="14.5" x14ac:dyDescent="0.35">
      <c r="A502" s="25" t="s">
        <v>343</v>
      </c>
      <c r="B502" s="27" t="s">
        <v>342</v>
      </c>
      <c r="C502" s="19" t="s">
        <v>1</v>
      </c>
      <c r="D502" s="20">
        <v>13.102434000000001</v>
      </c>
      <c r="E502" s="47">
        <v>220.00000000000003</v>
      </c>
      <c r="F502" s="48">
        <f>E502*D502</f>
        <v>2882.5354800000005</v>
      </c>
      <c r="G502" s="36"/>
      <c r="H502" s="33"/>
      <c r="I502" s="7"/>
      <c r="J502" s="37"/>
      <c r="K502" s="38"/>
      <c r="L502" s="39"/>
    </row>
    <row r="503" spans="1:12" ht="29" x14ac:dyDescent="0.35">
      <c r="A503" s="25"/>
      <c r="B503" s="27"/>
      <c r="C503" s="19"/>
      <c r="D503" s="20"/>
      <c r="E503" s="47"/>
      <c r="F503" s="21"/>
      <c r="G503" s="42" t="s">
        <v>41</v>
      </c>
      <c r="H503" s="43" t="s">
        <v>20</v>
      </c>
      <c r="I503" s="7"/>
      <c r="J503" s="22"/>
      <c r="K503" s="23"/>
      <c r="L503" s="39" t="s">
        <v>42</v>
      </c>
    </row>
    <row r="504" spans="1:12" ht="29" x14ac:dyDescent="0.35">
      <c r="A504" s="25"/>
      <c r="B504" s="27"/>
      <c r="C504" s="19"/>
      <c r="D504" s="20"/>
      <c r="E504" s="47"/>
      <c r="F504" s="21"/>
      <c r="G504" s="42" t="s">
        <v>167</v>
      </c>
      <c r="H504" s="43" t="s">
        <v>16</v>
      </c>
      <c r="I504" s="7"/>
      <c r="J504" s="22"/>
      <c r="K504" s="23"/>
      <c r="L504" s="39" t="s">
        <v>42</v>
      </c>
    </row>
    <row r="505" spans="1:12" ht="14.5" x14ac:dyDescent="0.35">
      <c r="A505" s="25"/>
      <c r="B505" s="27"/>
      <c r="C505" s="19"/>
      <c r="D505" s="20"/>
      <c r="E505" s="47"/>
      <c r="F505" s="21"/>
      <c r="G505" s="42" t="s">
        <v>168</v>
      </c>
      <c r="H505" s="43" t="s">
        <v>23</v>
      </c>
      <c r="I505" s="7">
        <f>0.025</f>
        <v>2.5000000000000001E-2</v>
      </c>
      <c r="J505" s="22">
        <f>I505*D502</f>
        <v>0.32756085000000001</v>
      </c>
      <c r="K505" s="38"/>
      <c r="L505" s="24">
        <f t="shared" ref="L505" si="77">K505*J505</f>
        <v>0</v>
      </c>
    </row>
    <row r="506" spans="1:12" ht="14.5" x14ac:dyDescent="0.35">
      <c r="A506" s="25" t="s">
        <v>345</v>
      </c>
      <c r="B506" s="27" t="s">
        <v>344</v>
      </c>
      <c r="C506" s="19" t="s">
        <v>1</v>
      </c>
      <c r="D506" s="20">
        <v>13.102434000000001</v>
      </c>
      <c r="E506" s="47">
        <v>220.00000000000003</v>
      </c>
      <c r="F506" s="48">
        <f>E506*D506</f>
        <v>2882.5354800000005</v>
      </c>
      <c r="G506" s="36"/>
      <c r="H506" s="33"/>
      <c r="I506" s="7"/>
      <c r="J506" s="37"/>
      <c r="K506" s="38"/>
      <c r="L506" s="39"/>
    </row>
    <row r="507" spans="1:12" ht="29" x14ac:dyDescent="0.35">
      <c r="A507" s="25"/>
      <c r="B507" s="27"/>
      <c r="C507" s="19"/>
      <c r="D507" s="20"/>
      <c r="E507" s="47"/>
      <c r="F507" s="21"/>
      <c r="G507" s="42" t="s">
        <v>173</v>
      </c>
      <c r="H507" s="43" t="s">
        <v>16</v>
      </c>
      <c r="I507" s="7"/>
      <c r="J507" s="37"/>
      <c r="K507" s="38"/>
      <c r="L507" s="39" t="s">
        <v>42</v>
      </c>
    </row>
    <row r="508" spans="1:12" ht="14.5" x14ac:dyDescent="0.35">
      <c r="A508" s="25"/>
      <c r="B508" s="27"/>
      <c r="C508" s="19"/>
      <c r="D508" s="20"/>
      <c r="E508" s="47"/>
      <c r="F508" s="21"/>
      <c r="G508" s="42" t="s">
        <v>168</v>
      </c>
      <c r="H508" s="43" t="s">
        <v>23</v>
      </c>
      <c r="I508" s="7">
        <f>0.025</f>
        <v>2.5000000000000001E-2</v>
      </c>
      <c r="J508" s="22">
        <f>I508*D506</f>
        <v>0.32756085000000001</v>
      </c>
      <c r="K508" s="38"/>
      <c r="L508" s="24">
        <f t="shared" ref="L508" si="78">K508*J508</f>
        <v>0</v>
      </c>
    </row>
    <row r="509" spans="1:12" ht="14.5" x14ac:dyDescent="0.35">
      <c r="A509" s="25" t="s">
        <v>347</v>
      </c>
      <c r="B509" s="27" t="s">
        <v>346</v>
      </c>
      <c r="C509" s="19" t="s">
        <v>1</v>
      </c>
      <c r="D509" s="20">
        <v>13.102434000000001</v>
      </c>
      <c r="E509" s="47">
        <v>132</v>
      </c>
      <c r="F509" s="48">
        <f>E509*D509</f>
        <v>1729.5212880000001</v>
      </c>
      <c r="G509" s="30"/>
      <c r="H509" s="26"/>
      <c r="I509" s="7"/>
      <c r="J509" s="22"/>
      <c r="K509" s="23"/>
      <c r="L509" s="24"/>
    </row>
    <row r="510" spans="1:12" ht="29" x14ac:dyDescent="0.35">
      <c r="A510" s="25"/>
      <c r="B510" s="27"/>
      <c r="C510" s="19"/>
      <c r="D510" s="20"/>
      <c r="E510" s="47"/>
      <c r="F510" s="21"/>
      <c r="G510" s="42" t="s">
        <v>41</v>
      </c>
      <c r="H510" s="43" t="s">
        <v>20</v>
      </c>
      <c r="I510" s="7"/>
      <c r="J510" s="22"/>
      <c r="K510" s="23"/>
      <c r="L510" s="39" t="s">
        <v>42</v>
      </c>
    </row>
    <row r="511" spans="1:12" ht="29" x14ac:dyDescent="0.35">
      <c r="A511" s="25"/>
      <c r="B511" s="27"/>
      <c r="C511" s="19"/>
      <c r="D511" s="20"/>
      <c r="E511" s="47"/>
      <c r="F511" s="21"/>
      <c r="G511" s="45" t="s">
        <v>211</v>
      </c>
      <c r="H511" s="51" t="s">
        <v>20</v>
      </c>
      <c r="I511" s="7"/>
      <c r="J511" s="22"/>
      <c r="K511" s="23"/>
      <c r="L511" s="39" t="s">
        <v>42</v>
      </c>
    </row>
    <row r="512" spans="1:12" ht="14.5" x14ac:dyDescent="0.35">
      <c r="A512" s="25"/>
      <c r="B512" s="27"/>
      <c r="C512" s="19"/>
      <c r="D512" s="20"/>
      <c r="E512" s="47"/>
      <c r="F512" s="21"/>
      <c r="G512" s="45" t="s">
        <v>207</v>
      </c>
      <c r="H512" s="43" t="s">
        <v>27</v>
      </c>
      <c r="I512" s="7">
        <v>0.05</v>
      </c>
      <c r="J512" s="37">
        <f>I512*D509</f>
        <v>0.65512170000000003</v>
      </c>
      <c r="K512" s="38"/>
      <c r="L512" s="24">
        <f t="shared" ref="L512:L514" si="79">K512*J512</f>
        <v>0</v>
      </c>
    </row>
    <row r="513" spans="1:12" ht="14.5" x14ac:dyDescent="0.35">
      <c r="A513" s="25"/>
      <c r="B513" s="27"/>
      <c r="C513" s="19"/>
      <c r="D513" s="20"/>
      <c r="E513" s="47"/>
      <c r="F513" s="21"/>
      <c r="G513" s="44" t="s">
        <v>208</v>
      </c>
      <c r="H513" s="43" t="s">
        <v>27</v>
      </c>
      <c r="I513" s="7">
        <v>0.01</v>
      </c>
      <c r="J513" s="37">
        <f>I513*D509</f>
        <v>0.13102434000000002</v>
      </c>
      <c r="K513" s="38"/>
      <c r="L513" s="24">
        <f t="shared" si="79"/>
        <v>0</v>
      </c>
    </row>
    <row r="514" spans="1:12" ht="14.5" x14ac:dyDescent="0.35">
      <c r="A514" s="25"/>
      <c r="B514" s="27"/>
      <c r="C514" s="19"/>
      <c r="D514" s="20"/>
      <c r="E514" s="47"/>
      <c r="F514" s="21"/>
      <c r="G514" s="45" t="s">
        <v>209</v>
      </c>
      <c r="H514" s="43" t="s">
        <v>1</v>
      </c>
      <c r="I514" s="7">
        <v>0.5</v>
      </c>
      <c r="J514" s="37">
        <f>I514*D509</f>
        <v>6.5512170000000003</v>
      </c>
      <c r="K514" s="38"/>
      <c r="L514" s="24">
        <f t="shared" si="79"/>
        <v>0</v>
      </c>
    </row>
    <row r="515" spans="1:12" ht="34.25" customHeight="1" x14ac:dyDescent="0.35">
      <c r="A515" s="41">
        <v>6</v>
      </c>
      <c r="B515" s="91" t="s">
        <v>28</v>
      </c>
      <c r="C515" s="92"/>
      <c r="D515" s="92"/>
      <c r="E515" s="92"/>
      <c r="F515" s="92"/>
      <c r="G515" s="92"/>
      <c r="H515" s="92"/>
      <c r="I515" s="92"/>
      <c r="J515" s="92"/>
      <c r="K515" s="92"/>
      <c r="L515" s="93"/>
    </row>
    <row r="516" spans="1:12" ht="14.5" x14ac:dyDescent="0.35">
      <c r="A516" s="25" t="s">
        <v>29</v>
      </c>
      <c r="B516" s="27" t="s">
        <v>348</v>
      </c>
      <c r="C516" s="19" t="s">
        <v>1</v>
      </c>
      <c r="D516" s="20">
        <v>1736.17</v>
      </c>
      <c r="E516" s="47">
        <v>55.000000000000007</v>
      </c>
      <c r="F516" s="48">
        <f>E516*D516</f>
        <v>95489.35000000002</v>
      </c>
      <c r="G516" s="31"/>
      <c r="H516" s="32"/>
      <c r="I516" s="7"/>
      <c r="J516" s="22"/>
      <c r="K516" s="23"/>
      <c r="L516" s="39"/>
    </row>
    <row r="517" spans="1:12" ht="14.5" x14ac:dyDescent="0.35">
      <c r="A517" s="25" t="s">
        <v>30</v>
      </c>
      <c r="B517" s="27" t="s">
        <v>38</v>
      </c>
      <c r="C517" s="19" t="s">
        <v>31</v>
      </c>
      <c r="D517" s="20">
        <v>1</v>
      </c>
      <c r="E517" s="47">
        <v>10000</v>
      </c>
      <c r="F517" s="21">
        <f>E517*D517</f>
        <v>10000</v>
      </c>
      <c r="G517" s="36"/>
      <c r="H517" s="33"/>
      <c r="I517" s="7"/>
      <c r="J517" s="37"/>
      <c r="K517" s="38"/>
      <c r="L517" s="39"/>
    </row>
    <row r="518" spans="1:12" s="118" customFormat="1" ht="31" x14ac:dyDescent="0.35">
      <c r="A518" s="109"/>
      <c r="B518" s="110" t="s">
        <v>32</v>
      </c>
      <c r="C518" s="111" t="s">
        <v>33</v>
      </c>
      <c r="D518" s="109"/>
      <c r="E518" s="112"/>
      <c r="F518" s="113">
        <f>SUM(F9:F517)</f>
        <v>6076739.1770479996</v>
      </c>
      <c r="G518" s="114" t="s">
        <v>34</v>
      </c>
      <c r="H518" s="111" t="s">
        <v>33</v>
      </c>
      <c r="I518" s="111"/>
      <c r="J518" s="115"/>
      <c r="K518" s="116"/>
      <c r="L518" s="117">
        <f>SUM(L9:L517)</f>
        <v>0</v>
      </c>
    </row>
    <row r="519" spans="1:12" s="8" customFormat="1" ht="15.75" customHeight="1" x14ac:dyDescent="0.35">
      <c r="A519" s="94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</row>
    <row r="520" spans="1:12" ht="14.25" customHeight="1" x14ac:dyDescent="0.35">
      <c r="A520" s="3"/>
      <c r="B520" s="3"/>
      <c r="C520" s="3"/>
      <c r="D520" s="3"/>
      <c r="E520" s="2"/>
      <c r="F520" s="5"/>
      <c r="G520" s="3"/>
      <c r="H520" s="3"/>
      <c r="I520" s="3"/>
      <c r="J520" s="3"/>
      <c r="K520" s="2"/>
      <c r="L520" s="88"/>
    </row>
    <row r="521" spans="1:12" ht="14.25" customHeight="1" x14ac:dyDescent="0.35">
      <c r="A521" s="3"/>
      <c r="B521" s="3"/>
      <c r="C521" s="3"/>
      <c r="D521" s="3"/>
      <c r="E521" s="2"/>
      <c r="F521" s="5"/>
      <c r="G521" s="3"/>
      <c r="H521" s="3"/>
      <c r="I521" s="3"/>
      <c r="J521" s="3"/>
      <c r="K521" s="2"/>
      <c r="L521" s="88"/>
    </row>
    <row r="522" spans="1:12" ht="14.25" customHeight="1" x14ac:dyDescent="0.35">
      <c r="A522" s="3"/>
      <c r="B522" s="3"/>
      <c r="C522" s="3"/>
      <c r="D522" s="3"/>
      <c r="E522" s="2"/>
      <c r="F522" s="5"/>
      <c r="G522" s="3"/>
      <c r="H522" s="3"/>
      <c r="I522" s="3"/>
      <c r="J522" s="3"/>
      <c r="K522" s="2"/>
      <c r="L522" s="88"/>
    </row>
    <row r="523" spans="1:12" ht="14.25" customHeight="1" x14ac:dyDescent="0.35">
      <c r="A523" s="3"/>
      <c r="B523" s="3"/>
      <c r="C523" s="3"/>
      <c r="D523" s="3"/>
      <c r="E523" s="2"/>
      <c r="F523" s="5"/>
      <c r="G523" s="3"/>
      <c r="H523" s="3"/>
      <c r="I523" s="3"/>
      <c r="J523" s="3"/>
      <c r="K523" s="2"/>
      <c r="L523" s="88"/>
    </row>
    <row r="524" spans="1:12" ht="14.25" customHeight="1" x14ac:dyDescent="0.35">
      <c r="A524" s="3"/>
      <c r="B524" s="3"/>
      <c r="C524" s="3"/>
      <c r="D524" s="3"/>
      <c r="E524" s="2"/>
      <c r="F524" s="5"/>
      <c r="G524" s="3"/>
      <c r="H524" s="3"/>
      <c r="I524" s="3"/>
      <c r="J524" s="3"/>
      <c r="K524" s="2"/>
      <c r="L524" s="88"/>
    </row>
    <row r="525" spans="1:12" ht="14.25" customHeight="1" x14ac:dyDescent="0.35">
      <c r="A525" s="3"/>
      <c r="B525" s="3"/>
      <c r="C525" s="3"/>
      <c r="D525" s="3"/>
      <c r="E525" s="2"/>
      <c r="F525" s="5"/>
      <c r="G525" s="3"/>
      <c r="H525" s="3"/>
      <c r="I525" s="3"/>
      <c r="J525" s="3"/>
      <c r="K525" s="2"/>
      <c r="L525" s="88"/>
    </row>
    <row r="526" spans="1:12" ht="14.25" customHeight="1" x14ac:dyDescent="0.35">
      <c r="A526" s="3"/>
      <c r="B526" s="3"/>
      <c r="C526" s="3"/>
      <c r="D526" s="3"/>
      <c r="E526" s="2"/>
      <c r="F526" s="5"/>
      <c r="G526" s="3"/>
      <c r="H526" s="3"/>
      <c r="I526" s="3"/>
      <c r="J526" s="3"/>
      <c r="K526" s="2"/>
      <c r="L526" s="88"/>
    </row>
    <row r="527" spans="1:12" ht="14.25" customHeight="1" x14ac:dyDescent="0.35">
      <c r="A527" s="3"/>
      <c r="B527" s="3"/>
      <c r="C527" s="3"/>
      <c r="D527" s="3"/>
      <c r="E527" s="2"/>
      <c r="F527" s="5"/>
      <c r="G527" s="3"/>
      <c r="H527" s="3"/>
      <c r="I527" s="3"/>
      <c r="J527" s="3"/>
      <c r="K527" s="2"/>
      <c r="L527" s="88"/>
    </row>
    <row r="528" spans="1:12" ht="14.25" customHeight="1" x14ac:dyDescent="0.35">
      <c r="A528" s="3"/>
      <c r="B528" s="3"/>
      <c r="C528" s="3"/>
      <c r="D528" s="3"/>
      <c r="E528" s="2"/>
      <c r="F528" s="5"/>
      <c r="G528" s="3"/>
      <c r="H528" s="3"/>
      <c r="I528" s="3"/>
      <c r="J528" s="3"/>
      <c r="K528" s="2"/>
      <c r="L528" s="88"/>
    </row>
    <row r="529" spans="1:12" ht="14.25" customHeight="1" x14ac:dyDescent="0.35">
      <c r="A529" s="3"/>
      <c r="B529" s="3"/>
      <c r="C529" s="3"/>
      <c r="D529" s="3"/>
      <c r="E529" s="2"/>
      <c r="F529" s="5"/>
      <c r="G529" s="3"/>
      <c r="H529" s="3"/>
      <c r="I529" s="3"/>
      <c r="J529" s="3"/>
      <c r="K529" s="2"/>
      <c r="L529" s="88"/>
    </row>
    <row r="530" spans="1:12" ht="14.25" customHeight="1" x14ac:dyDescent="0.35">
      <c r="A530" s="3"/>
      <c r="B530" s="3"/>
      <c r="C530" s="3"/>
      <c r="D530" s="3"/>
      <c r="E530" s="2"/>
      <c r="F530" s="5"/>
      <c r="G530" s="3"/>
      <c r="H530" s="3"/>
      <c r="I530" s="3"/>
      <c r="J530" s="3"/>
      <c r="K530" s="2"/>
      <c r="L530" s="88"/>
    </row>
    <row r="531" spans="1:12" ht="14.25" customHeight="1" x14ac:dyDescent="0.35">
      <c r="A531" s="3"/>
      <c r="B531" s="3"/>
      <c r="C531" s="3"/>
      <c r="D531" s="3"/>
      <c r="E531" s="2"/>
      <c r="F531" s="5"/>
      <c r="G531" s="3"/>
      <c r="H531" s="3"/>
      <c r="I531" s="3"/>
      <c r="J531" s="3"/>
      <c r="K531" s="2"/>
      <c r="L531" s="88"/>
    </row>
    <row r="532" spans="1:12" ht="14.25" customHeight="1" x14ac:dyDescent="0.35">
      <c r="A532" s="3"/>
      <c r="B532" s="3"/>
      <c r="C532" s="3"/>
      <c r="D532" s="3"/>
      <c r="E532" s="2"/>
      <c r="F532" s="5"/>
      <c r="G532" s="3"/>
      <c r="H532" s="3"/>
      <c r="I532" s="3"/>
      <c r="J532" s="3"/>
      <c r="K532" s="2"/>
      <c r="L532" s="88"/>
    </row>
    <row r="533" spans="1:12" ht="14.25" customHeight="1" x14ac:dyDescent="0.35">
      <c r="A533" s="3"/>
      <c r="B533" s="3"/>
      <c r="C533" s="3"/>
      <c r="D533" s="3"/>
      <c r="E533" s="2"/>
      <c r="F533" s="5"/>
      <c r="G533" s="3"/>
      <c r="H533" s="3"/>
      <c r="I533" s="3"/>
      <c r="J533" s="3"/>
      <c r="K533" s="2"/>
      <c r="L533" s="88"/>
    </row>
    <row r="534" spans="1:12" ht="14.25" customHeight="1" x14ac:dyDescent="0.35">
      <c r="A534" s="3"/>
      <c r="B534" s="3"/>
      <c r="C534" s="3"/>
      <c r="D534" s="3"/>
      <c r="E534" s="2"/>
      <c r="F534" s="5"/>
      <c r="G534" s="3"/>
      <c r="H534" s="3"/>
      <c r="I534" s="3"/>
      <c r="J534" s="3"/>
      <c r="K534" s="2"/>
      <c r="L534" s="88"/>
    </row>
    <row r="535" spans="1:12" ht="14.25" customHeight="1" x14ac:dyDescent="0.35">
      <c r="A535" s="3"/>
      <c r="B535" s="3"/>
      <c r="C535" s="3"/>
      <c r="D535" s="3"/>
      <c r="E535" s="2"/>
      <c r="F535" s="5"/>
      <c r="G535" s="3"/>
      <c r="H535" s="3"/>
      <c r="I535" s="3"/>
      <c r="J535" s="3"/>
      <c r="K535" s="2"/>
      <c r="L535" s="88"/>
    </row>
    <row r="536" spans="1:12" ht="14.25" customHeight="1" x14ac:dyDescent="0.35">
      <c r="A536" s="3"/>
      <c r="B536" s="3"/>
      <c r="C536" s="3"/>
      <c r="D536" s="3"/>
      <c r="E536" s="2"/>
      <c r="F536" s="5"/>
      <c r="G536" s="3"/>
      <c r="H536" s="3"/>
      <c r="I536" s="3"/>
      <c r="J536" s="3"/>
      <c r="K536" s="2"/>
      <c r="L536" s="88"/>
    </row>
    <row r="537" spans="1:12" ht="14.25" customHeight="1" x14ac:dyDescent="0.35">
      <c r="A537" s="3"/>
      <c r="B537" s="3"/>
      <c r="C537" s="3"/>
      <c r="D537" s="3"/>
      <c r="E537" s="2"/>
      <c r="F537" s="5"/>
      <c r="G537" s="3"/>
      <c r="H537" s="3"/>
      <c r="I537" s="3"/>
      <c r="J537" s="3"/>
      <c r="K537" s="2"/>
      <c r="L537" s="88"/>
    </row>
    <row r="538" spans="1:12" ht="14.25" customHeight="1" x14ac:dyDescent="0.35">
      <c r="A538" s="3"/>
      <c r="B538" s="3"/>
      <c r="C538" s="3"/>
      <c r="D538" s="3"/>
      <c r="E538" s="2"/>
      <c r="F538" s="5"/>
      <c r="G538" s="3"/>
      <c r="H538" s="3"/>
      <c r="I538" s="3"/>
      <c r="J538" s="3"/>
      <c r="K538" s="2"/>
      <c r="L538" s="88"/>
    </row>
    <row r="539" spans="1:12" ht="14.25" customHeight="1" x14ac:dyDescent="0.35">
      <c r="A539" s="3"/>
      <c r="B539" s="3"/>
      <c r="C539" s="3"/>
      <c r="D539" s="3"/>
      <c r="E539" s="2"/>
      <c r="F539" s="5"/>
      <c r="G539" s="3"/>
      <c r="H539" s="3"/>
      <c r="I539" s="3"/>
      <c r="J539" s="3"/>
      <c r="K539" s="2"/>
      <c r="L539" s="88"/>
    </row>
    <row r="540" spans="1:12" ht="14.25" customHeight="1" x14ac:dyDescent="0.35">
      <c r="A540" s="3"/>
      <c r="B540" s="3"/>
      <c r="C540" s="3"/>
      <c r="D540" s="3"/>
      <c r="E540" s="2"/>
      <c r="F540" s="5"/>
      <c r="G540" s="3"/>
      <c r="H540" s="3"/>
      <c r="I540" s="3"/>
      <c r="J540" s="3"/>
      <c r="K540" s="2"/>
      <c r="L540" s="88"/>
    </row>
    <row r="541" spans="1:12" ht="14.25" customHeight="1" x14ac:dyDescent="0.35">
      <c r="A541" s="3"/>
      <c r="B541" s="3"/>
      <c r="C541" s="3"/>
      <c r="D541" s="3"/>
      <c r="E541" s="2"/>
      <c r="F541" s="5"/>
      <c r="G541" s="3"/>
      <c r="H541" s="3"/>
      <c r="I541" s="3"/>
      <c r="J541" s="3"/>
      <c r="K541" s="2"/>
      <c r="L541" s="88"/>
    </row>
    <row r="542" spans="1:12" ht="14.25" customHeight="1" x14ac:dyDescent="0.35">
      <c r="A542" s="3"/>
      <c r="B542" s="3"/>
      <c r="C542" s="3"/>
      <c r="D542" s="3"/>
      <c r="E542" s="2"/>
      <c r="F542" s="5"/>
      <c r="G542" s="3"/>
      <c r="H542" s="3"/>
      <c r="I542" s="3"/>
      <c r="J542" s="3"/>
      <c r="K542" s="2"/>
      <c r="L542" s="88"/>
    </row>
    <row r="543" spans="1:12" ht="14.25" customHeight="1" x14ac:dyDescent="0.35">
      <c r="A543" s="3"/>
      <c r="B543" s="3"/>
      <c r="C543" s="3"/>
      <c r="D543" s="3"/>
      <c r="E543" s="2"/>
      <c r="F543" s="5"/>
      <c r="G543" s="3"/>
      <c r="H543" s="3"/>
      <c r="I543" s="3"/>
      <c r="J543" s="3"/>
      <c r="K543" s="2"/>
      <c r="L543" s="88"/>
    </row>
    <row r="544" spans="1:12" ht="14.25" customHeight="1" x14ac:dyDescent="0.35">
      <c r="A544" s="3"/>
      <c r="B544" s="3"/>
      <c r="C544" s="3"/>
      <c r="D544" s="3"/>
      <c r="E544" s="2"/>
      <c r="F544" s="5"/>
      <c r="G544" s="3"/>
      <c r="H544" s="3"/>
      <c r="I544" s="3"/>
      <c r="J544" s="3"/>
      <c r="K544" s="2"/>
      <c r="L544" s="88"/>
    </row>
    <row r="545" spans="1:12" ht="14.25" customHeight="1" x14ac:dyDescent="0.35">
      <c r="A545" s="3"/>
      <c r="B545" s="3"/>
      <c r="C545" s="3"/>
      <c r="D545" s="3"/>
      <c r="E545" s="2"/>
      <c r="F545" s="5"/>
      <c r="G545" s="3"/>
      <c r="H545" s="3"/>
      <c r="I545" s="3"/>
      <c r="J545" s="3"/>
      <c r="K545" s="2"/>
      <c r="L545" s="88"/>
    </row>
    <row r="546" spans="1:12" ht="14.25" customHeight="1" x14ac:dyDescent="0.35">
      <c r="A546" s="3"/>
      <c r="B546" s="3"/>
      <c r="C546" s="3"/>
      <c r="D546" s="3"/>
      <c r="E546" s="2"/>
      <c r="F546" s="5"/>
      <c r="G546" s="3"/>
      <c r="H546" s="3"/>
      <c r="I546" s="3"/>
      <c r="J546" s="3"/>
      <c r="K546" s="2"/>
      <c r="L546" s="88"/>
    </row>
    <row r="547" spans="1:12" ht="14.25" customHeight="1" x14ac:dyDescent="0.35">
      <c r="A547" s="3"/>
      <c r="B547" s="3"/>
      <c r="C547" s="3"/>
      <c r="D547" s="3"/>
      <c r="E547" s="2"/>
      <c r="F547" s="5"/>
      <c r="G547" s="3"/>
      <c r="H547" s="3"/>
      <c r="I547" s="3"/>
      <c r="J547" s="3"/>
      <c r="K547" s="2"/>
      <c r="L547" s="88"/>
    </row>
    <row r="548" spans="1:12" ht="14.25" customHeight="1" x14ac:dyDescent="0.35">
      <c r="A548" s="3"/>
      <c r="B548" s="3"/>
      <c r="C548" s="3"/>
      <c r="D548" s="3"/>
      <c r="E548" s="2"/>
      <c r="F548" s="5"/>
      <c r="G548" s="3"/>
      <c r="H548" s="3"/>
      <c r="I548" s="3"/>
      <c r="J548" s="3"/>
      <c r="K548" s="2"/>
      <c r="L548" s="88"/>
    </row>
    <row r="549" spans="1:12" ht="14.25" customHeight="1" x14ac:dyDescent="0.35">
      <c r="A549" s="3"/>
      <c r="B549" s="3"/>
      <c r="C549" s="3"/>
      <c r="D549" s="3"/>
      <c r="E549" s="2"/>
      <c r="F549" s="5"/>
      <c r="G549" s="3"/>
      <c r="H549" s="3"/>
      <c r="I549" s="3"/>
      <c r="J549" s="3"/>
      <c r="K549" s="2"/>
      <c r="L549" s="88"/>
    </row>
    <row r="550" spans="1:12" ht="14.25" customHeight="1" x14ac:dyDescent="0.35">
      <c r="A550" s="3"/>
      <c r="B550" s="3"/>
      <c r="C550" s="3"/>
      <c r="D550" s="3"/>
      <c r="E550" s="2"/>
      <c r="F550" s="5"/>
      <c r="G550" s="3"/>
      <c r="H550" s="3"/>
      <c r="I550" s="3"/>
      <c r="J550" s="3"/>
      <c r="K550" s="2"/>
      <c r="L550" s="88"/>
    </row>
    <row r="551" spans="1:12" ht="14.25" customHeight="1" x14ac:dyDescent="0.35">
      <c r="A551" s="3"/>
      <c r="B551" s="3"/>
      <c r="C551" s="3"/>
      <c r="D551" s="3"/>
      <c r="E551" s="2"/>
      <c r="F551" s="5"/>
      <c r="G551" s="3"/>
      <c r="H551" s="3"/>
      <c r="I551" s="3"/>
      <c r="J551" s="3"/>
      <c r="K551" s="2"/>
      <c r="L551" s="88"/>
    </row>
    <row r="552" spans="1:12" ht="14.25" customHeight="1" x14ac:dyDescent="0.35">
      <c r="A552" s="3"/>
      <c r="B552" s="3"/>
      <c r="C552" s="3"/>
      <c r="D552" s="3"/>
      <c r="E552" s="2"/>
      <c r="F552" s="5"/>
      <c r="G552" s="3"/>
      <c r="H552" s="3"/>
      <c r="I552" s="3"/>
      <c r="J552" s="3"/>
      <c r="K552" s="2"/>
      <c r="L552" s="88"/>
    </row>
    <row r="553" spans="1:12" ht="14.25" customHeight="1" x14ac:dyDescent="0.35">
      <c r="A553" s="3"/>
      <c r="B553" s="3"/>
      <c r="C553" s="3"/>
      <c r="D553" s="3"/>
      <c r="E553" s="2"/>
      <c r="F553" s="5"/>
      <c r="G553" s="3"/>
      <c r="H553" s="3"/>
      <c r="I553" s="3"/>
      <c r="J553" s="3"/>
      <c r="K553" s="2"/>
      <c r="L553" s="88"/>
    </row>
    <row r="554" spans="1:12" ht="14.25" customHeight="1" x14ac:dyDescent="0.35">
      <c r="A554" s="3"/>
      <c r="B554" s="3"/>
      <c r="C554" s="3"/>
      <c r="D554" s="3"/>
      <c r="E554" s="2"/>
      <c r="F554" s="5"/>
      <c r="G554" s="3"/>
      <c r="H554" s="3"/>
      <c r="I554" s="3"/>
      <c r="J554" s="3"/>
      <c r="K554" s="2"/>
      <c r="L554" s="88"/>
    </row>
    <row r="555" spans="1:12" ht="14.25" customHeight="1" x14ac:dyDescent="0.35">
      <c r="A555" s="3"/>
      <c r="B555" s="3"/>
      <c r="C555" s="3"/>
      <c r="D555" s="3"/>
      <c r="E555" s="2"/>
      <c r="F555" s="5"/>
      <c r="G555" s="3"/>
      <c r="H555" s="3"/>
      <c r="I555" s="3"/>
      <c r="J555" s="3"/>
      <c r="K555" s="2"/>
      <c r="L555" s="88"/>
    </row>
    <row r="556" spans="1:12" ht="14.25" customHeight="1" x14ac:dyDescent="0.35">
      <c r="A556" s="3"/>
      <c r="B556" s="3"/>
      <c r="C556" s="3"/>
      <c r="D556" s="3"/>
      <c r="E556" s="2"/>
      <c r="F556" s="5"/>
      <c r="G556" s="3"/>
      <c r="H556" s="3"/>
      <c r="I556" s="3"/>
      <c r="J556" s="3"/>
      <c r="K556" s="2"/>
      <c r="L556" s="88"/>
    </row>
    <row r="557" spans="1:12" ht="14.25" customHeight="1" x14ac:dyDescent="0.35">
      <c r="A557" s="3"/>
      <c r="B557" s="3"/>
      <c r="C557" s="3"/>
      <c r="D557" s="3"/>
      <c r="E557" s="2"/>
      <c r="F557" s="5"/>
      <c r="G557" s="3"/>
      <c r="H557" s="3"/>
      <c r="I557" s="3"/>
      <c r="J557" s="3"/>
      <c r="K557" s="2"/>
      <c r="L557" s="88"/>
    </row>
    <row r="558" spans="1:12" ht="14.25" customHeight="1" x14ac:dyDescent="0.35">
      <c r="A558" s="3"/>
      <c r="B558" s="3"/>
      <c r="C558" s="3"/>
      <c r="D558" s="3"/>
      <c r="E558" s="2"/>
      <c r="F558" s="5"/>
      <c r="G558" s="3"/>
      <c r="H558" s="3"/>
      <c r="I558" s="3"/>
      <c r="J558" s="3"/>
      <c r="K558" s="2"/>
      <c r="L558" s="88"/>
    </row>
    <row r="559" spans="1:12" ht="14.25" customHeight="1" x14ac:dyDescent="0.35">
      <c r="A559" s="3"/>
      <c r="B559" s="3"/>
      <c r="C559" s="3"/>
      <c r="D559" s="3"/>
      <c r="E559" s="2"/>
      <c r="F559" s="5"/>
      <c r="G559" s="3"/>
      <c r="H559" s="3"/>
      <c r="I559" s="3"/>
      <c r="J559" s="3"/>
      <c r="K559" s="2"/>
      <c r="L559" s="88"/>
    </row>
    <row r="560" spans="1:12" ht="14.25" customHeight="1" x14ac:dyDescent="0.35">
      <c r="A560" s="3"/>
      <c r="B560" s="3"/>
      <c r="C560" s="3"/>
      <c r="D560" s="3"/>
      <c r="E560" s="2"/>
      <c r="F560" s="5"/>
      <c r="G560" s="3"/>
      <c r="H560" s="3"/>
      <c r="I560" s="3"/>
      <c r="J560" s="3"/>
      <c r="K560" s="2"/>
      <c r="L560" s="88"/>
    </row>
    <row r="561" spans="1:12" ht="14.25" customHeight="1" x14ac:dyDescent="0.35">
      <c r="A561" s="3"/>
      <c r="B561" s="3"/>
      <c r="C561" s="3"/>
      <c r="D561" s="3"/>
      <c r="E561" s="2"/>
      <c r="F561" s="5"/>
      <c r="G561" s="3"/>
      <c r="H561" s="3"/>
      <c r="I561" s="3"/>
      <c r="J561" s="3"/>
      <c r="K561" s="2"/>
      <c r="L561" s="88"/>
    </row>
    <row r="562" spans="1:12" ht="14.25" customHeight="1" x14ac:dyDescent="0.35">
      <c r="A562" s="3"/>
      <c r="B562" s="3"/>
      <c r="C562" s="3"/>
      <c r="D562" s="3"/>
      <c r="E562" s="2"/>
      <c r="F562" s="5"/>
      <c r="G562" s="3"/>
      <c r="H562" s="3"/>
      <c r="I562" s="3"/>
      <c r="J562" s="3"/>
      <c r="K562" s="2"/>
      <c r="L562" s="88"/>
    </row>
    <row r="563" spans="1:12" ht="14.25" customHeight="1" x14ac:dyDescent="0.35">
      <c r="A563" s="3"/>
      <c r="B563" s="3"/>
      <c r="C563" s="3"/>
      <c r="D563" s="3"/>
      <c r="E563" s="2"/>
      <c r="F563" s="5"/>
      <c r="G563" s="3"/>
      <c r="H563" s="3"/>
      <c r="I563" s="3"/>
      <c r="J563" s="3"/>
      <c r="K563" s="2"/>
      <c r="L563" s="88"/>
    </row>
    <row r="564" spans="1:12" ht="14.25" customHeight="1" x14ac:dyDescent="0.35">
      <c r="A564" s="3"/>
      <c r="B564" s="3"/>
      <c r="C564" s="3"/>
      <c r="D564" s="3"/>
      <c r="E564" s="2"/>
      <c r="F564" s="5"/>
      <c r="G564" s="3"/>
      <c r="H564" s="3"/>
      <c r="I564" s="3"/>
      <c r="J564" s="3"/>
      <c r="K564" s="2"/>
      <c r="L564" s="88"/>
    </row>
    <row r="565" spans="1:12" ht="14.25" customHeight="1" x14ac:dyDescent="0.35">
      <c r="A565" s="3"/>
      <c r="B565" s="3"/>
      <c r="C565" s="3"/>
      <c r="D565" s="3"/>
      <c r="E565" s="2"/>
      <c r="F565" s="5"/>
      <c r="G565" s="3"/>
      <c r="H565" s="3"/>
      <c r="I565" s="3"/>
      <c r="J565" s="3"/>
      <c r="K565" s="2"/>
      <c r="L565" s="88"/>
    </row>
    <row r="566" spans="1:12" ht="14.25" customHeight="1" x14ac:dyDescent="0.35">
      <c r="A566" s="3"/>
      <c r="B566" s="3"/>
      <c r="C566" s="3"/>
      <c r="D566" s="3"/>
      <c r="E566" s="2"/>
      <c r="F566" s="5"/>
      <c r="G566" s="3"/>
      <c r="H566" s="3"/>
      <c r="I566" s="3"/>
      <c r="J566" s="3"/>
      <c r="K566" s="2"/>
      <c r="L566" s="88"/>
    </row>
    <row r="567" spans="1:12" ht="14.25" customHeight="1" x14ac:dyDescent="0.35">
      <c r="A567" s="3"/>
      <c r="B567" s="3"/>
      <c r="C567" s="3"/>
      <c r="D567" s="3"/>
      <c r="E567" s="2"/>
      <c r="F567" s="5"/>
      <c r="G567" s="3"/>
      <c r="H567" s="3"/>
      <c r="I567" s="3"/>
      <c r="J567" s="3"/>
      <c r="K567" s="2"/>
      <c r="L567" s="88"/>
    </row>
    <row r="568" spans="1:12" ht="14.25" customHeight="1" x14ac:dyDescent="0.35">
      <c r="A568" s="3"/>
      <c r="B568" s="3"/>
      <c r="C568" s="3"/>
      <c r="D568" s="3"/>
      <c r="E568" s="2"/>
      <c r="F568" s="5"/>
      <c r="G568" s="3"/>
      <c r="H568" s="3"/>
      <c r="I568" s="3"/>
      <c r="J568" s="3"/>
      <c r="K568" s="2"/>
      <c r="L568" s="88"/>
    </row>
    <row r="569" spans="1:12" ht="14.25" customHeight="1" x14ac:dyDescent="0.35">
      <c r="A569" s="3"/>
      <c r="B569" s="3"/>
      <c r="C569" s="3"/>
      <c r="D569" s="3"/>
      <c r="E569" s="2"/>
      <c r="F569" s="5"/>
      <c r="G569" s="3"/>
      <c r="H569" s="3"/>
      <c r="I569" s="3"/>
      <c r="J569" s="3"/>
      <c r="K569" s="2"/>
      <c r="L569" s="88"/>
    </row>
    <row r="570" spans="1:12" ht="14.25" customHeight="1" x14ac:dyDescent="0.35">
      <c r="A570" s="3"/>
      <c r="B570" s="3"/>
      <c r="C570" s="3"/>
      <c r="D570" s="3"/>
      <c r="E570" s="2"/>
      <c r="F570" s="5"/>
      <c r="G570" s="3"/>
      <c r="H570" s="3"/>
      <c r="I570" s="3"/>
      <c r="J570" s="3"/>
      <c r="K570" s="2"/>
      <c r="L570" s="88"/>
    </row>
    <row r="571" spans="1:12" ht="14.25" customHeight="1" x14ac:dyDescent="0.35">
      <c r="A571" s="3"/>
      <c r="B571" s="3"/>
      <c r="C571" s="3"/>
      <c r="D571" s="3"/>
      <c r="E571" s="2"/>
      <c r="F571" s="5"/>
      <c r="G571" s="3"/>
      <c r="H571" s="3"/>
      <c r="I571" s="3"/>
      <c r="J571" s="3"/>
      <c r="K571" s="2"/>
      <c r="L571" s="88"/>
    </row>
    <row r="572" spans="1:12" ht="14.25" customHeight="1" x14ac:dyDescent="0.35">
      <c r="A572" s="3"/>
      <c r="B572" s="3"/>
      <c r="C572" s="3"/>
      <c r="D572" s="3"/>
      <c r="E572" s="2"/>
      <c r="F572" s="5"/>
      <c r="G572" s="3"/>
      <c r="H572" s="3"/>
      <c r="I572" s="3"/>
      <c r="J572" s="3"/>
      <c r="K572" s="2"/>
      <c r="L572" s="88"/>
    </row>
    <row r="573" spans="1:12" ht="14.25" customHeight="1" x14ac:dyDescent="0.35">
      <c r="A573" s="3"/>
      <c r="B573" s="3"/>
      <c r="C573" s="3"/>
      <c r="D573" s="3"/>
      <c r="E573" s="2"/>
      <c r="F573" s="5"/>
      <c r="G573" s="3"/>
      <c r="H573" s="3"/>
      <c r="I573" s="3"/>
      <c r="J573" s="3"/>
      <c r="K573" s="2"/>
      <c r="L573" s="88"/>
    </row>
    <row r="574" spans="1:12" ht="14.25" customHeight="1" x14ac:dyDescent="0.35">
      <c r="A574" s="3"/>
      <c r="B574" s="3"/>
      <c r="C574" s="3"/>
      <c r="D574" s="3"/>
      <c r="E574" s="2"/>
      <c r="F574" s="5"/>
      <c r="G574" s="3"/>
      <c r="H574" s="3"/>
      <c r="I574" s="3"/>
      <c r="J574" s="3"/>
      <c r="K574" s="2"/>
      <c r="L574" s="88"/>
    </row>
    <row r="575" spans="1:12" ht="14.25" customHeight="1" x14ac:dyDescent="0.35">
      <c r="A575" s="3"/>
      <c r="B575" s="3"/>
      <c r="C575" s="3"/>
      <c r="D575" s="3"/>
      <c r="E575" s="2"/>
      <c r="F575" s="5"/>
      <c r="G575" s="3"/>
      <c r="H575" s="3"/>
      <c r="I575" s="3"/>
      <c r="J575" s="3"/>
      <c r="K575" s="2"/>
      <c r="L575" s="88"/>
    </row>
    <row r="576" spans="1:12" ht="14.25" customHeight="1" x14ac:dyDescent="0.35">
      <c r="A576" s="3"/>
      <c r="B576" s="3"/>
      <c r="C576" s="3"/>
      <c r="D576" s="3"/>
      <c r="E576" s="2"/>
      <c r="F576" s="5"/>
      <c r="G576" s="3"/>
      <c r="H576" s="3"/>
      <c r="I576" s="3"/>
      <c r="J576" s="3"/>
      <c r="K576" s="2"/>
      <c r="L576" s="88"/>
    </row>
    <row r="577" spans="1:12" ht="14.25" customHeight="1" x14ac:dyDescent="0.35">
      <c r="A577" s="3"/>
      <c r="B577" s="3"/>
      <c r="C577" s="3"/>
      <c r="D577" s="3"/>
      <c r="E577" s="2"/>
      <c r="F577" s="5"/>
      <c r="G577" s="3"/>
      <c r="H577" s="3"/>
      <c r="I577" s="3"/>
      <c r="J577" s="3"/>
      <c r="K577" s="2"/>
      <c r="L577" s="88"/>
    </row>
    <row r="578" spans="1:12" ht="14.25" customHeight="1" x14ac:dyDescent="0.35">
      <c r="A578" s="3"/>
      <c r="B578" s="3"/>
      <c r="C578" s="3"/>
      <c r="D578" s="3"/>
      <c r="E578" s="2"/>
      <c r="F578" s="5"/>
      <c r="G578" s="3"/>
      <c r="H578" s="3"/>
      <c r="I578" s="3"/>
      <c r="J578" s="3"/>
      <c r="K578" s="2"/>
      <c r="L578" s="88"/>
    </row>
    <row r="579" spans="1:12" ht="14.25" customHeight="1" x14ac:dyDescent="0.35">
      <c r="A579" s="3"/>
      <c r="B579" s="3"/>
      <c r="C579" s="3"/>
      <c r="D579" s="3"/>
      <c r="E579" s="2"/>
      <c r="F579" s="5"/>
      <c r="G579" s="3"/>
      <c r="H579" s="3"/>
      <c r="I579" s="3"/>
      <c r="J579" s="3"/>
      <c r="K579" s="2"/>
      <c r="L579" s="88"/>
    </row>
    <row r="580" spans="1:12" ht="14.25" customHeight="1" x14ac:dyDescent="0.35">
      <c r="A580" s="3"/>
      <c r="B580" s="3"/>
      <c r="C580" s="3"/>
      <c r="D580" s="3"/>
      <c r="E580" s="2"/>
      <c r="F580" s="5"/>
      <c r="G580" s="3"/>
      <c r="H580" s="3"/>
      <c r="I580" s="3"/>
      <c r="J580" s="3"/>
      <c r="K580" s="2"/>
      <c r="L580" s="88"/>
    </row>
    <row r="581" spans="1:12" ht="14.25" customHeight="1" x14ac:dyDescent="0.35">
      <c r="A581" s="3"/>
      <c r="B581" s="3"/>
      <c r="C581" s="3"/>
      <c r="D581" s="3"/>
      <c r="E581" s="2"/>
      <c r="F581" s="5"/>
      <c r="G581" s="3"/>
      <c r="H581" s="3"/>
      <c r="I581" s="3"/>
      <c r="J581" s="3"/>
      <c r="K581" s="2"/>
      <c r="L581" s="88"/>
    </row>
    <row r="582" spans="1:12" ht="14.25" customHeight="1" x14ac:dyDescent="0.35">
      <c r="A582" s="3"/>
      <c r="B582" s="3"/>
      <c r="C582" s="3"/>
      <c r="D582" s="3"/>
      <c r="E582" s="2"/>
      <c r="F582" s="5"/>
      <c r="G582" s="3"/>
      <c r="H582" s="3"/>
      <c r="I582" s="3"/>
      <c r="J582" s="3"/>
      <c r="K582" s="2"/>
      <c r="L582" s="88"/>
    </row>
    <row r="583" spans="1:12" ht="14.25" customHeight="1" x14ac:dyDescent="0.35">
      <c r="A583" s="3"/>
      <c r="B583" s="3"/>
      <c r="C583" s="3"/>
      <c r="D583" s="3"/>
      <c r="E583" s="2"/>
      <c r="F583" s="5"/>
      <c r="G583" s="3"/>
      <c r="H583" s="3"/>
      <c r="I583" s="3"/>
      <c r="J583" s="3"/>
      <c r="K583" s="2"/>
      <c r="L583" s="88"/>
    </row>
    <row r="584" spans="1:12" ht="14.25" customHeight="1" x14ac:dyDescent="0.35">
      <c r="A584" s="3"/>
      <c r="B584" s="3"/>
      <c r="C584" s="3"/>
      <c r="D584" s="3"/>
      <c r="E584" s="2"/>
      <c r="F584" s="5"/>
      <c r="G584" s="3"/>
      <c r="H584" s="3"/>
      <c r="I584" s="3"/>
      <c r="J584" s="3"/>
      <c r="K584" s="2"/>
      <c r="L584" s="88"/>
    </row>
    <row r="585" spans="1:12" ht="14.25" customHeight="1" x14ac:dyDescent="0.35">
      <c r="A585" s="3"/>
      <c r="B585" s="3"/>
      <c r="C585" s="3"/>
      <c r="D585" s="3"/>
      <c r="E585" s="2"/>
      <c r="F585" s="5"/>
      <c r="G585" s="3"/>
      <c r="H585" s="3"/>
      <c r="I585" s="3"/>
      <c r="J585" s="3"/>
      <c r="K585" s="2"/>
      <c r="L585" s="88"/>
    </row>
    <row r="586" spans="1:12" ht="14.25" customHeight="1" x14ac:dyDescent="0.35">
      <c r="A586" s="3"/>
      <c r="B586" s="3"/>
      <c r="C586" s="3"/>
      <c r="D586" s="3"/>
      <c r="E586" s="2"/>
      <c r="F586" s="5"/>
      <c r="G586" s="3"/>
      <c r="H586" s="3"/>
      <c r="I586" s="3"/>
      <c r="J586" s="3"/>
      <c r="K586" s="2"/>
      <c r="L586" s="88"/>
    </row>
    <row r="587" spans="1:12" ht="14.25" customHeight="1" x14ac:dyDescent="0.35">
      <c r="A587" s="3"/>
      <c r="B587" s="3"/>
      <c r="C587" s="3"/>
      <c r="D587" s="3"/>
      <c r="E587" s="2"/>
      <c r="F587" s="5"/>
      <c r="G587" s="3"/>
      <c r="H587" s="3"/>
      <c r="I587" s="3"/>
      <c r="J587" s="3"/>
      <c r="K587" s="2"/>
      <c r="L587" s="88"/>
    </row>
    <row r="588" spans="1:12" ht="14.25" customHeight="1" x14ac:dyDescent="0.35">
      <c r="A588" s="3"/>
      <c r="B588" s="3"/>
      <c r="C588" s="3"/>
      <c r="D588" s="3"/>
      <c r="E588" s="2"/>
      <c r="F588" s="5"/>
      <c r="G588" s="3"/>
      <c r="H588" s="3"/>
      <c r="I588" s="3"/>
      <c r="J588" s="3"/>
      <c r="K588" s="2"/>
      <c r="L588" s="88"/>
    </row>
    <row r="589" spans="1:12" ht="14.25" customHeight="1" x14ac:dyDescent="0.35">
      <c r="A589" s="3"/>
      <c r="B589" s="3"/>
      <c r="C589" s="3"/>
      <c r="D589" s="3"/>
      <c r="E589" s="2"/>
      <c r="F589" s="5"/>
      <c r="G589" s="3"/>
      <c r="H589" s="3"/>
      <c r="I589" s="3"/>
      <c r="J589" s="3"/>
      <c r="K589" s="2"/>
      <c r="L589" s="88"/>
    </row>
    <row r="590" spans="1:12" ht="14.25" customHeight="1" x14ac:dyDescent="0.35">
      <c r="A590" s="3"/>
      <c r="B590" s="3"/>
      <c r="C590" s="3"/>
      <c r="D590" s="3"/>
      <c r="E590" s="2"/>
      <c r="F590" s="5"/>
      <c r="G590" s="3"/>
      <c r="H590" s="3"/>
      <c r="I590" s="3"/>
      <c r="J590" s="3"/>
      <c r="K590" s="2"/>
      <c r="L590" s="88"/>
    </row>
    <row r="591" spans="1:12" ht="14.25" customHeight="1" x14ac:dyDescent="0.35">
      <c r="A591" s="3"/>
      <c r="B591" s="3"/>
      <c r="C591" s="3"/>
      <c r="D591" s="3"/>
      <c r="E591" s="2"/>
      <c r="F591" s="5"/>
      <c r="G591" s="3"/>
      <c r="H591" s="3"/>
      <c r="I591" s="3"/>
      <c r="J591" s="3"/>
      <c r="K591" s="2"/>
      <c r="L591" s="88"/>
    </row>
    <row r="592" spans="1:12" ht="14.25" customHeight="1" x14ac:dyDescent="0.35">
      <c r="A592" s="3"/>
      <c r="B592" s="3"/>
      <c r="C592" s="3"/>
      <c r="D592" s="3"/>
      <c r="E592" s="2"/>
      <c r="F592" s="5"/>
      <c r="G592" s="3"/>
      <c r="H592" s="3"/>
      <c r="I592" s="3"/>
      <c r="J592" s="3"/>
      <c r="K592" s="2"/>
      <c r="L592" s="88"/>
    </row>
    <row r="593" spans="1:12" ht="14.25" customHeight="1" x14ac:dyDescent="0.35">
      <c r="A593" s="3"/>
      <c r="B593" s="3"/>
      <c r="C593" s="3"/>
      <c r="D593" s="3"/>
      <c r="E593" s="2"/>
      <c r="F593" s="5"/>
      <c r="G593" s="3"/>
      <c r="H593" s="3"/>
      <c r="I593" s="3"/>
      <c r="J593" s="3"/>
      <c r="K593" s="2"/>
      <c r="L593" s="88"/>
    </row>
    <row r="594" spans="1:12" ht="14.25" customHeight="1" x14ac:dyDescent="0.35">
      <c r="A594" s="3"/>
      <c r="B594" s="3"/>
      <c r="C594" s="3"/>
      <c r="D594" s="3"/>
      <c r="E594" s="2"/>
      <c r="F594" s="5"/>
      <c r="G594" s="3"/>
      <c r="H594" s="3"/>
      <c r="I594" s="3"/>
      <c r="J594" s="3"/>
      <c r="K594" s="2"/>
      <c r="L594" s="88"/>
    </row>
    <row r="595" spans="1:12" ht="14.25" customHeight="1" x14ac:dyDescent="0.35">
      <c r="A595" s="3"/>
      <c r="B595" s="3"/>
      <c r="C595" s="3"/>
      <c r="D595" s="3"/>
      <c r="E595" s="2"/>
      <c r="F595" s="5"/>
      <c r="G595" s="3"/>
      <c r="H595" s="3"/>
      <c r="I595" s="3"/>
      <c r="J595" s="3"/>
      <c r="K595" s="2"/>
      <c r="L595" s="88"/>
    </row>
    <row r="596" spans="1:12" ht="14.25" customHeight="1" x14ac:dyDescent="0.35">
      <c r="A596" s="3"/>
      <c r="B596" s="3"/>
      <c r="C596" s="3"/>
      <c r="D596" s="3"/>
      <c r="E596" s="2"/>
      <c r="F596" s="5"/>
      <c r="G596" s="3"/>
      <c r="H596" s="3"/>
      <c r="I596" s="3"/>
      <c r="J596" s="3"/>
      <c r="K596" s="2"/>
      <c r="L596" s="88"/>
    </row>
    <row r="597" spans="1:12" ht="14.25" customHeight="1" x14ac:dyDescent="0.35">
      <c r="A597" s="3"/>
      <c r="B597" s="3"/>
      <c r="C597" s="3"/>
      <c r="D597" s="3"/>
      <c r="E597" s="2"/>
      <c r="F597" s="5"/>
      <c r="G597" s="3"/>
      <c r="H597" s="3"/>
      <c r="I597" s="3"/>
      <c r="J597" s="3"/>
      <c r="K597" s="2"/>
      <c r="L597" s="88"/>
    </row>
    <row r="598" spans="1:12" ht="14.25" customHeight="1" x14ac:dyDescent="0.35">
      <c r="A598" s="3"/>
      <c r="B598" s="3"/>
      <c r="C598" s="3"/>
      <c r="D598" s="3"/>
      <c r="E598" s="2"/>
      <c r="F598" s="5"/>
      <c r="G598" s="3"/>
      <c r="H598" s="3"/>
      <c r="I598" s="3"/>
      <c r="J598" s="3"/>
      <c r="K598" s="2"/>
      <c r="L598" s="88"/>
    </row>
    <row r="599" spans="1:12" ht="14.25" customHeight="1" x14ac:dyDescent="0.35">
      <c r="A599" s="3"/>
      <c r="B599" s="3"/>
      <c r="C599" s="3"/>
      <c r="D599" s="3"/>
      <c r="E599" s="2"/>
      <c r="F599" s="5"/>
      <c r="G599" s="3"/>
      <c r="H599" s="3"/>
      <c r="I599" s="3"/>
      <c r="J599" s="3"/>
      <c r="K599" s="2"/>
      <c r="L599" s="88"/>
    </row>
    <row r="600" spans="1:12" ht="14.25" customHeight="1" x14ac:dyDescent="0.35">
      <c r="A600" s="3"/>
      <c r="B600" s="3"/>
      <c r="C600" s="3"/>
      <c r="D600" s="3"/>
      <c r="E600" s="2"/>
      <c r="F600" s="5"/>
      <c r="G600" s="3"/>
      <c r="H600" s="3"/>
      <c r="I600" s="3"/>
      <c r="J600" s="3"/>
      <c r="K600" s="2"/>
      <c r="L600" s="88"/>
    </row>
    <row r="601" spans="1:12" ht="14.25" customHeight="1" x14ac:dyDescent="0.35">
      <c r="A601" s="3"/>
      <c r="B601" s="3"/>
      <c r="C601" s="3"/>
      <c r="D601" s="3"/>
      <c r="E601" s="2"/>
      <c r="F601" s="5"/>
      <c r="G601" s="3"/>
      <c r="H601" s="3"/>
      <c r="I601" s="3"/>
      <c r="J601" s="3"/>
      <c r="K601" s="2"/>
      <c r="L601" s="88"/>
    </row>
    <row r="602" spans="1:12" ht="14.25" customHeight="1" x14ac:dyDescent="0.35">
      <c r="A602" s="3"/>
      <c r="B602" s="3"/>
      <c r="C602" s="3"/>
      <c r="D602" s="3"/>
      <c r="E602" s="2"/>
      <c r="F602" s="5"/>
      <c r="G602" s="3"/>
      <c r="H602" s="3"/>
      <c r="I602" s="3"/>
      <c r="J602" s="3"/>
      <c r="K602" s="2"/>
      <c r="L602" s="88"/>
    </row>
    <row r="603" spans="1:12" ht="14.25" customHeight="1" x14ac:dyDescent="0.35">
      <c r="A603" s="3"/>
      <c r="B603" s="3"/>
      <c r="C603" s="3"/>
      <c r="D603" s="3"/>
      <c r="E603" s="2"/>
      <c r="F603" s="5"/>
      <c r="G603" s="3"/>
      <c r="H603" s="3"/>
      <c r="I603" s="3"/>
      <c r="J603" s="3"/>
      <c r="K603" s="2"/>
      <c r="L603" s="88"/>
    </row>
    <row r="604" spans="1:12" ht="14.25" customHeight="1" x14ac:dyDescent="0.35">
      <c r="A604" s="3"/>
      <c r="B604" s="3"/>
      <c r="C604" s="3"/>
      <c r="D604" s="3"/>
      <c r="E604" s="2"/>
      <c r="F604" s="5"/>
      <c r="G604" s="3"/>
      <c r="H604" s="3"/>
      <c r="I604" s="3"/>
      <c r="J604" s="3"/>
      <c r="K604" s="2"/>
      <c r="L604" s="88"/>
    </row>
    <row r="605" spans="1:12" ht="14.25" customHeight="1" x14ac:dyDescent="0.35">
      <c r="A605" s="3"/>
      <c r="B605" s="3"/>
      <c r="C605" s="3"/>
      <c r="D605" s="3"/>
      <c r="E605" s="2"/>
      <c r="F605" s="5"/>
      <c r="G605" s="3"/>
      <c r="H605" s="3"/>
      <c r="I605" s="3"/>
      <c r="J605" s="3"/>
      <c r="K605" s="2"/>
      <c r="L605" s="88"/>
    </row>
    <row r="606" spans="1:12" ht="14.25" customHeight="1" x14ac:dyDescent="0.35">
      <c r="A606" s="3"/>
      <c r="B606" s="3"/>
      <c r="C606" s="3"/>
      <c r="D606" s="3"/>
      <c r="E606" s="2"/>
      <c r="F606" s="5"/>
      <c r="G606" s="3"/>
      <c r="H606" s="3"/>
      <c r="I606" s="3"/>
      <c r="J606" s="3"/>
      <c r="K606" s="2"/>
      <c r="L606" s="88"/>
    </row>
    <row r="607" spans="1:12" ht="14.25" customHeight="1" x14ac:dyDescent="0.35">
      <c r="A607" s="3"/>
      <c r="B607" s="3"/>
      <c r="C607" s="3"/>
      <c r="D607" s="3"/>
      <c r="E607" s="2"/>
      <c r="F607" s="5"/>
      <c r="G607" s="3"/>
      <c r="H607" s="3"/>
      <c r="I607" s="3"/>
      <c r="J607" s="3"/>
      <c r="K607" s="2"/>
      <c r="L607" s="88"/>
    </row>
    <row r="608" spans="1:12" ht="14.25" customHeight="1" x14ac:dyDescent="0.35">
      <c r="A608" s="3"/>
      <c r="B608" s="3"/>
      <c r="C608" s="3"/>
      <c r="D608" s="3"/>
      <c r="E608" s="2"/>
      <c r="F608" s="5"/>
      <c r="G608" s="3"/>
      <c r="H608" s="3"/>
      <c r="I608" s="3"/>
      <c r="J608" s="3"/>
      <c r="K608" s="2"/>
      <c r="L608" s="88"/>
    </row>
    <row r="609" spans="1:12" ht="14.25" customHeight="1" x14ac:dyDescent="0.35">
      <c r="A609" s="3"/>
      <c r="B609" s="3"/>
      <c r="C609" s="3"/>
      <c r="D609" s="3"/>
      <c r="E609" s="2"/>
      <c r="F609" s="5"/>
      <c r="G609" s="3"/>
      <c r="H609" s="3"/>
      <c r="I609" s="3"/>
      <c r="J609" s="3"/>
      <c r="K609" s="2"/>
      <c r="L609" s="88"/>
    </row>
    <row r="610" spans="1:12" ht="14.25" customHeight="1" x14ac:dyDescent="0.35">
      <c r="A610" s="3"/>
      <c r="B610" s="3"/>
      <c r="C610" s="3"/>
      <c r="D610" s="3"/>
      <c r="E610" s="2"/>
      <c r="F610" s="5"/>
      <c r="G610" s="3"/>
      <c r="H610" s="3"/>
      <c r="I610" s="3"/>
      <c r="J610" s="3"/>
      <c r="K610" s="2"/>
      <c r="L610" s="88"/>
    </row>
    <row r="611" spans="1:12" ht="14.25" customHeight="1" x14ac:dyDescent="0.35">
      <c r="A611" s="3"/>
      <c r="B611" s="3"/>
      <c r="C611" s="3"/>
      <c r="D611" s="3"/>
      <c r="E611" s="2"/>
      <c r="F611" s="5"/>
      <c r="G611" s="3"/>
      <c r="H611" s="3"/>
      <c r="I611" s="3"/>
      <c r="J611" s="3"/>
      <c r="K611" s="2"/>
      <c r="L611" s="88"/>
    </row>
    <row r="612" spans="1:12" ht="14.25" customHeight="1" x14ac:dyDescent="0.35">
      <c r="A612" s="3"/>
      <c r="B612" s="3"/>
      <c r="C612" s="3"/>
      <c r="D612" s="3"/>
      <c r="E612" s="2"/>
      <c r="F612" s="5"/>
      <c r="G612" s="3"/>
      <c r="H612" s="3"/>
      <c r="I612" s="3"/>
      <c r="J612" s="3"/>
      <c r="K612" s="2"/>
      <c r="L612" s="88"/>
    </row>
    <row r="613" spans="1:12" ht="14.25" customHeight="1" x14ac:dyDescent="0.35">
      <c r="A613" s="3"/>
      <c r="B613" s="3"/>
      <c r="C613" s="3"/>
      <c r="D613" s="3"/>
      <c r="E613" s="2"/>
      <c r="F613" s="5"/>
      <c r="G613" s="3"/>
      <c r="H613" s="3"/>
      <c r="I613" s="3"/>
      <c r="J613" s="3"/>
      <c r="K613" s="2"/>
      <c r="L613" s="88"/>
    </row>
    <row r="614" spans="1:12" ht="14.25" customHeight="1" x14ac:dyDescent="0.35">
      <c r="A614" s="3"/>
      <c r="B614" s="3"/>
      <c r="C614" s="3"/>
      <c r="D614" s="3"/>
      <c r="E614" s="2"/>
      <c r="F614" s="5"/>
      <c r="G614" s="3"/>
      <c r="H614" s="3"/>
      <c r="I614" s="3"/>
      <c r="J614" s="3"/>
      <c r="K614" s="2"/>
      <c r="L614" s="88"/>
    </row>
    <row r="615" spans="1:12" ht="14.25" customHeight="1" x14ac:dyDescent="0.35">
      <c r="A615" s="3"/>
      <c r="B615" s="3"/>
      <c r="C615" s="3"/>
      <c r="D615" s="3"/>
      <c r="E615" s="2"/>
      <c r="F615" s="5"/>
      <c r="G615" s="3"/>
      <c r="H615" s="3"/>
      <c r="I615" s="3"/>
      <c r="J615" s="3"/>
      <c r="K615" s="2"/>
      <c r="L615" s="88"/>
    </row>
    <row r="616" spans="1:12" ht="14.25" customHeight="1" x14ac:dyDescent="0.35">
      <c r="A616" s="3"/>
      <c r="B616" s="3"/>
      <c r="C616" s="3"/>
      <c r="D616" s="3"/>
      <c r="E616" s="2"/>
      <c r="F616" s="5"/>
      <c r="G616" s="3"/>
      <c r="H616" s="3"/>
      <c r="I616" s="3"/>
      <c r="J616" s="3"/>
      <c r="K616" s="2"/>
      <c r="L616" s="88"/>
    </row>
    <row r="617" spans="1:12" ht="14.25" customHeight="1" x14ac:dyDescent="0.35">
      <c r="A617" s="3"/>
      <c r="B617" s="3"/>
      <c r="C617" s="3"/>
      <c r="D617" s="3"/>
      <c r="E617" s="2"/>
      <c r="F617" s="5"/>
      <c r="G617" s="3"/>
      <c r="H617" s="3"/>
      <c r="I617" s="3"/>
      <c r="J617" s="3"/>
      <c r="K617" s="2"/>
      <c r="L617" s="88"/>
    </row>
    <row r="618" spans="1:12" ht="14.25" customHeight="1" x14ac:dyDescent="0.35">
      <c r="A618" s="3"/>
      <c r="B618" s="3"/>
      <c r="C618" s="3"/>
      <c r="D618" s="3"/>
      <c r="E618" s="2"/>
      <c r="F618" s="5"/>
      <c r="G618" s="3"/>
      <c r="H618" s="3"/>
      <c r="I618" s="3"/>
      <c r="J618" s="3"/>
      <c r="K618" s="2"/>
      <c r="L618" s="88"/>
    </row>
    <row r="619" spans="1:12" ht="14.25" customHeight="1" x14ac:dyDescent="0.35">
      <c r="A619" s="3"/>
      <c r="B619" s="3"/>
      <c r="C619" s="3"/>
      <c r="D619" s="3"/>
      <c r="E619" s="2"/>
      <c r="F619" s="5"/>
      <c r="G619" s="3"/>
      <c r="H619" s="3"/>
      <c r="I619" s="3"/>
      <c r="J619" s="3"/>
      <c r="K619" s="2"/>
      <c r="L619" s="88"/>
    </row>
    <row r="620" spans="1:12" ht="14.25" customHeight="1" x14ac:dyDescent="0.35">
      <c r="A620" s="3"/>
      <c r="B620" s="3"/>
      <c r="C620" s="3"/>
      <c r="D620" s="3"/>
      <c r="E620" s="2"/>
      <c r="F620" s="5"/>
      <c r="G620" s="3"/>
      <c r="H620" s="3"/>
      <c r="I620" s="3"/>
      <c r="J620" s="3"/>
      <c r="K620" s="2"/>
      <c r="L620" s="88"/>
    </row>
    <row r="621" spans="1:12" ht="14.25" customHeight="1" x14ac:dyDescent="0.35">
      <c r="A621" s="3"/>
      <c r="B621" s="3"/>
      <c r="C621" s="3"/>
      <c r="D621" s="3"/>
      <c r="E621" s="2"/>
      <c r="F621" s="5"/>
      <c r="G621" s="3"/>
      <c r="H621" s="3"/>
      <c r="I621" s="3"/>
      <c r="J621" s="3"/>
      <c r="K621" s="2"/>
      <c r="L621" s="88"/>
    </row>
    <row r="622" spans="1:12" ht="14.25" customHeight="1" x14ac:dyDescent="0.35">
      <c r="A622" s="3"/>
      <c r="B622" s="3"/>
      <c r="C622" s="3"/>
      <c r="D622" s="3"/>
      <c r="E622" s="2"/>
      <c r="F622" s="5"/>
      <c r="G622" s="3"/>
      <c r="H622" s="3"/>
      <c r="I622" s="3"/>
      <c r="J622" s="3"/>
      <c r="K622" s="2"/>
      <c r="L622" s="88"/>
    </row>
    <row r="623" spans="1:12" ht="14.25" customHeight="1" x14ac:dyDescent="0.35">
      <c r="A623" s="3"/>
      <c r="B623" s="3"/>
      <c r="C623" s="3"/>
      <c r="D623" s="3"/>
      <c r="E623" s="2"/>
      <c r="F623" s="5"/>
      <c r="G623" s="3"/>
      <c r="H623" s="3"/>
      <c r="I623" s="3"/>
      <c r="J623" s="3"/>
      <c r="K623" s="2"/>
      <c r="L623" s="88"/>
    </row>
    <row r="624" spans="1:12" ht="14.25" customHeight="1" x14ac:dyDescent="0.35">
      <c r="A624" s="3"/>
      <c r="B624" s="3"/>
      <c r="C624" s="3"/>
      <c r="D624" s="3"/>
      <c r="E624" s="2"/>
      <c r="F624" s="5"/>
      <c r="G624" s="3"/>
      <c r="H624" s="3"/>
      <c r="I624" s="3"/>
      <c r="J624" s="3"/>
      <c r="K624" s="2"/>
      <c r="L624" s="88"/>
    </row>
    <row r="625" spans="1:12" ht="14.25" customHeight="1" x14ac:dyDescent="0.35">
      <c r="A625" s="3"/>
      <c r="B625" s="3"/>
      <c r="C625" s="3"/>
      <c r="D625" s="3"/>
      <c r="E625" s="2"/>
      <c r="F625" s="5"/>
      <c r="G625" s="3"/>
      <c r="H625" s="3"/>
      <c r="I625" s="3"/>
      <c r="J625" s="3"/>
      <c r="K625" s="2"/>
      <c r="L625" s="88"/>
    </row>
    <row r="626" spans="1:12" ht="14.25" customHeight="1" x14ac:dyDescent="0.35">
      <c r="A626" s="3"/>
      <c r="B626" s="3"/>
      <c r="C626" s="3"/>
      <c r="D626" s="3"/>
      <c r="E626" s="2"/>
      <c r="F626" s="5"/>
      <c r="G626" s="3"/>
      <c r="H626" s="3"/>
      <c r="I626" s="3"/>
      <c r="J626" s="3"/>
      <c r="K626" s="2"/>
      <c r="L626" s="88"/>
    </row>
    <row r="627" spans="1:12" ht="14.25" customHeight="1" x14ac:dyDescent="0.35">
      <c r="A627" s="3"/>
      <c r="B627" s="3"/>
      <c r="C627" s="3"/>
      <c r="D627" s="3"/>
      <c r="E627" s="2"/>
      <c r="F627" s="5"/>
      <c r="G627" s="3"/>
      <c r="H627" s="3"/>
      <c r="I627" s="3"/>
      <c r="J627" s="3"/>
      <c r="K627" s="2"/>
      <c r="L627" s="88"/>
    </row>
    <row r="628" spans="1:12" ht="14.25" customHeight="1" x14ac:dyDescent="0.35">
      <c r="A628" s="3"/>
      <c r="B628" s="3"/>
      <c r="C628" s="3"/>
      <c r="D628" s="3"/>
      <c r="E628" s="2"/>
      <c r="F628" s="5"/>
      <c r="G628" s="3"/>
      <c r="H628" s="3"/>
      <c r="I628" s="3"/>
      <c r="J628" s="3"/>
      <c r="K628" s="2"/>
      <c r="L628" s="88"/>
    </row>
    <row r="629" spans="1:12" ht="14.25" customHeight="1" x14ac:dyDescent="0.35">
      <c r="A629" s="3"/>
      <c r="B629" s="3"/>
      <c r="C629" s="3"/>
      <c r="D629" s="3"/>
      <c r="E629" s="2"/>
      <c r="F629" s="5"/>
      <c r="G629" s="3"/>
      <c r="H629" s="3"/>
      <c r="I629" s="3"/>
      <c r="J629" s="3"/>
      <c r="K629" s="2"/>
      <c r="L629" s="88"/>
    </row>
    <row r="630" spans="1:12" ht="14.25" customHeight="1" x14ac:dyDescent="0.35">
      <c r="A630" s="3"/>
      <c r="B630" s="3"/>
      <c r="C630" s="3"/>
      <c r="D630" s="3"/>
      <c r="E630" s="2"/>
      <c r="F630" s="5"/>
      <c r="G630" s="3"/>
      <c r="H630" s="3"/>
      <c r="I630" s="3"/>
      <c r="J630" s="3"/>
      <c r="K630" s="2"/>
      <c r="L630" s="88"/>
    </row>
    <row r="631" spans="1:12" ht="14.25" customHeight="1" x14ac:dyDescent="0.35">
      <c r="A631" s="3"/>
      <c r="B631" s="3"/>
      <c r="C631" s="3"/>
      <c r="D631" s="3"/>
      <c r="E631" s="2"/>
      <c r="F631" s="5"/>
      <c r="G631" s="3"/>
      <c r="H631" s="3"/>
      <c r="I631" s="3"/>
      <c r="J631" s="3"/>
      <c r="K631" s="2"/>
      <c r="L631" s="88"/>
    </row>
    <row r="632" spans="1:12" ht="14.25" customHeight="1" x14ac:dyDescent="0.35">
      <c r="A632" s="3"/>
      <c r="B632" s="3"/>
      <c r="C632" s="3"/>
      <c r="D632" s="3"/>
      <c r="E632" s="2"/>
      <c r="F632" s="5"/>
      <c r="G632" s="3"/>
      <c r="H632" s="3"/>
      <c r="I632" s="3"/>
      <c r="J632" s="3"/>
      <c r="K632" s="2"/>
      <c r="L632" s="88"/>
    </row>
    <row r="633" spans="1:12" ht="14.25" customHeight="1" x14ac:dyDescent="0.35">
      <c r="A633" s="3"/>
      <c r="B633" s="3"/>
      <c r="C633" s="3"/>
      <c r="D633" s="3"/>
      <c r="E633" s="2"/>
      <c r="F633" s="5"/>
      <c r="G633" s="3"/>
      <c r="H633" s="3"/>
      <c r="I633" s="3"/>
      <c r="J633" s="3"/>
      <c r="K633" s="2"/>
      <c r="L633" s="88"/>
    </row>
    <row r="634" spans="1:12" ht="14.25" customHeight="1" x14ac:dyDescent="0.35">
      <c r="A634" s="3"/>
      <c r="B634" s="3"/>
      <c r="C634" s="3"/>
      <c r="D634" s="3"/>
      <c r="E634" s="2"/>
      <c r="F634" s="5"/>
      <c r="G634" s="3"/>
      <c r="H634" s="3"/>
      <c r="I634" s="3"/>
      <c r="J634" s="3"/>
      <c r="K634" s="2"/>
      <c r="L634" s="88"/>
    </row>
    <row r="635" spans="1:12" ht="14.25" customHeight="1" x14ac:dyDescent="0.35">
      <c r="A635" s="3"/>
      <c r="B635" s="3"/>
      <c r="C635" s="3"/>
      <c r="D635" s="3"/>
      <c r="E635" s="2"/>
      <c r="F635" s="5"/>
      <c r="G635" s="3"/>
      <c r="H635" s="3"/>
      <c r="I635" s="3"/>
      <c r="J635" s="3"/>
      <c r="K635" s="2"/>
      <c r="L635" s="88"/>
    </row>
    <row r="636" spans="1:12" ht="14.25" customHeight="1" x14ac:dyDescent="0.35">
      <c r="A636" s="3"/>
      <c r="B636" s="3"/>
      <c r="C636" s="3"/>
      <c r="D636" s="3"/>
      <c r="E636" s="2"/>
      <c r="F636" s="5"/>
      <c r="G636" s="3"/>
      <c r="H636" s="3"/>
      <c r="I636" s="3"/>
      <c r="J636" s="3"/>
      <c r="K636" s="2"/>
      <c r="L636" s="88"/>
    </row>
    <row r="637" spans="1:12" ht="14.25" customHeight="1" x14ac:dyDescent="0.35">
      <c r="A637" s="3"/>
      <c r="B637" s="3"/>
      <c r="C637" s="3"/>
      <c r="D637" s="3"/>
      <c r="E637" s="2"/>
      <c r="F637" s="5"/>
      <c r="G637" s="3"/>
      <c r="H637" s="3"/>
      <c r="I637" s="3"/>
      <c r="J637" s="3"/>
      <c r="K637" s="2"/>
      <c r="L637" s="88"/>
    </row>
    <row r="638" spans="1:12" ht="14.25" customHeight="1" x14ac:dyDescent="0.35">
      <c r="A638" s="3"/>
      <c r="B638" s="3"/>
      <c r="C638" s="3"/>
      <c r="D638" s="3"/>
      <c r="E638" s="2"/>
      <c r="F638" s="5"/>
      <c r="G638" s="3"/>
      <c r="H638" s="3"/>
      <c r="I638" s="3"/>
      <c r="J638" s="3"/>
      <c r="K638" s="2"/>
      <c r="L638" s="88"/>
    </row>
    <row r="639" spans="1:12" ht="14.25" customHeight="1" x14ac:dyDescent="0.35">
      <c r="A639" s="3"/>
      <c r="B639" s="3"/>
      <c r="C639" s="3"/>
      <c r="D639" s="3"/>
      <c r="E639" s="2"/>
      <c r="F639" s="5"/>
      <c r="G639" s="3"/>
      <c r="H639" s="3"/>
      <c r="I639" s="3"/>
      <c r="J639" s="3"/>
      <c r="K639" s="2"/>
      <c r="L639" s="88"/>
    </row>
    <row r="640" spans="1:12" ht="14.25" customHeight="1" x14ac:dyDescent="0.35">
      <c r="A640" s="3"/>
      <c r="B640" s="3"/>
      <c r="C640" s="3"/>
      <c r="D640" s="3"/>
      <c r="E640" s="2"/>
      <c r="F640" s="5"/>
      <c r="G640" s="3"/>
      <c r="H640" s="3"/>
      <c r="I640" s="3"/>
      <c r="J640" s="3"/>
      <c r="K640" s="2"/>
      <c r="L640" s="88"/>
    </row>
    <row r="641" spans="1:12" ht="14.25" customHeight="1" x14ac:dyDescent="0.35">
      <c r="A641" s="3"/>
      <c r="B641" s="3"/>
      <c r="C641" s="3"/>
      <c r="D641" s="3"/>
      <c r="E641" s="2"/>
      <c r="F641" s="5"/>
      <c r="G641" s="3"/>
      <c r="H641" s="3"/>
      <c r="I641" s="3"/>
      <c r="J641" s="3"/>
      <c r="K641" s="2"/>
      <c r="L641" s="88"/>
    </row>
    <row r="642" spans="1:12" ht="14.25" customHeight="1" x14ac:dyDescent="0.35">
      <c r="A642" s="3"/>
      <c r="B642" s="3"/>
      <c r="C642" s="3"/>
      <c r="D642" s="3"/>
      <c r="E642" s="2"/>
      <c r="F642" s="5"/>
      <c r="G642" s="3"/>
      <c r="H642" s="3"/>
      <c r="I642" s="3"/>
      <c r="J642" s="3"/>
      <c r="K642" s="2"/>
      <c r="L642" s="88"/>
    </row>
    <row r="643" spans="1:12" ht="14.25" customHeight="1" x14ac:dyDescent="0.35">
      <c r="A643" s="3"/>
      <c r="B643" s="3"/>
      <c r="C643" s="3"/>
      <c r="D643" s="3"/>
      <c r="E643" s="2"/>
      <c r="F643" s="5"/>
      <c r="G643" s="3"/>
      <c r="H643" s="3"/>
      <c r="I643" s="3"/>
      <c r="J643" s="3"/>
      <c r="K643" s="2"/>
      <c r="L643" s="88"/>
    </row>
    <row r="644" spans="1:12" ht="14.25" customHeight="1" x14ac:dyDescent="0.35">
      <c r="A644" s="3"/>
      <c r="B644" s="3"/>
      <c r="C644" s="3"/>
      <c r="D644" s="3"/>
      <c r="E644" s="2"/>
      <c r="F644" s="5"/>
      <c r="G644" s="3"/>
      <c r="H644" s="3"/>
      <c r="I644" s="3"/>
      <c r="J644" s="3"/>
      <c r="K644" s="2"/>
      <c r="L644" s="88"/>
    </row>
    <row r="645" spans="1:12" ht="14.25" customHeight="1" x14ac:dyDescent="0.35">
      <c r="A645" s="3"/>
      <c r="B645" s="3"/>
      <c r="C645" s="3"/>
      <c r="D645" s="3"/>
      <c r="E645" s="2"/>
      <c r="F645" s="5"/>
      <c r="G645" s="3"/>
      <c r="H645" s="3"/>
      <c r="I645" s="3"/>
      <c r="J645" s="3"/>
      <c r="K645" s="2"/>
      <c r="L645" s="88"/>
    </row>
    <row r="646" spans="1:12" ht="14.25" customHeight="1" x14ac:dyDescent="0.35">
      <c r="A646" s="3"/>
      <c r="B646" s="3"/>
      <c r="C646" s="3"/>
      <c r="D646" s="3"/>
      <c r="E646" s="2"/>
      <c r="F646" s="5"/>
      <c r="G646" s="3"/>
      <c r="H646" s="3"/>
      <c r="I646" s="3"/>
      <c r="J646" s="3"/>
      <c r="K646" s="2"/>
      <c r="L646" s="88"/>
    </row>
    <row r="647" spans="1:12" ht="14.25" customHeight="1" x14ac:dyDescent="0.35">
      <c r="A647" s="3"/>
      <c r="B647" s="3"/>
      <c r="C647" s="3"/>
      <c r="D647" s="3"/>
      <c r="E647" s="2"/>
      <c r="F647" s="5"/>
      <c r="G647" s="3"/>
      <c r="H647" s="3"/>
      <c r="I647" s="3"/>
      <c r="J647" s="3"/>
      <c r="K647" s="2"/>
      <c r="L647" s="88"/>
    </row>
    <row r="648" spans="1:12" ht="14.25" customHeight="1" x14ac:dyDescent="0.35">
      <c r="A648" s="3"/>
      <c r="B648" s="3"/>
      <c r="C648" s="3"/>
      <c r="D648" s="3"/>
      <c r="E648" s="2"/>
      <c r="F648" s="5"/>
      <c r="G648" s="3"/>
      <c r="H648" s="3"/>
      <c r="I648" s="3"/>
      <c r="J648" s="3"/>
      <c r="K648" s="2"/>
      <c r="L648" s="88"/>
    </row>
    <row r="649" spans="1:12" ht="14.25" customHeight="1" x14ac:dyDescent="0.35">
      <c r="A649" s="3"/>
      <c r="B649" s="3"/>
      <c r="C649" s="3"/>
      <c r="D649" s="3"/>
      <c r="E649" s="2"/>
      <c r="F649" s="5"/>
      <c r="G649" s="3"/>
      <c r="H649" s="3"/>
      <c r="I649" s="3"/>
      <c r="J649" s="3"/>
      <c r="K649" s="2"/>
      <c r="L649" s="88"/>
    </row>
    <row r="650" spans="1:12" ht="14.25" customHeight="1" x14ac:dyDescent="0.35">
      <c r="A650" s="3"/>
      <c r="B650" s="3"/>
      <c r="C650" s="3"/>
      <c r="D650" s="3"/>
      <c r="E650" s="2"/>
      <c r="F650" s="5"/>
      <c r="G650" s="3"/>
      <c r="H650" s="3"/>
      <c r="I650" s="3"/>
      <c r="J650" s="3"/>
      <c r="K650" s="2"/>
      <c r="L650" s="88"/>
    </row>
    <row r="651" spans="1:12" ht="14.25" customHeight="1" x14ac:dyDescent="0.35">
      <c r="A651" s="3"/>
      <c r="B651" s="3"/>
      <c r="C651" s="3"/>
      <c r="D651" s="3"/>
      <c r="E651" s="2"/>
      <c r="F651" s="5"/>
      <c r="G651" s="3"/>
      <c r="H651" s="3"/>
      <c r="I651" s="3"/>
      <c r="J651" s="3"/>
      <c r="K651" s="2"/>
      <c r="L651" s="88"/>
    </row>
    <row r="652" spans="1:12" ht="14.25" customHeight="1" x14ac:dyDescent="0.35">
      <c r="A652" s="3"/>
      <c r="B652" s="3"/>
      <c r="C652" s="3"/>
      <c r="D652" s="3"/>
      <c r="E652" s="2"/>
      <c r="F652" s="5"/>
      <c r="G652" s="3"/>
      <c r="H652" s="3"/>
      <c r="I652" s="3"/>
      <c r="J652" s="3"/>
      <c r="K652" s="2"/>
      <c r="L652" s="88"/>
    </row>
    <row r="653" spans="1:12" ht="14.25" customHeight="1" x14ac:dyDescent="0.35">
      <c r="A653" s="3"/>
      <c r="B653" s="3"/>
      <c r="C653" s="3"/>
      <c r="D653" s="3"/>
      <c r="E653" s="2"/>
      <c r="F653" s="5"/>
      <c r="G653" s="3"/>
      <c r="H653" s="3"/>
      <c r="I653" s="3"/>
      <c r="J653" s="3"/>
      <c r="K653" s="2"/>
      <c r="L653" s="88"/>
    </row>
    <row r="654" spans="1:12" ht="14.25" customHeight="1" x14ac:dyDescent="0.35">
      <c r="A654" s="3"/>
      <c r="B654" s="3"/>
      <c r="C654" s="3"/>
      <c r="D654" s="3"/>
      <c r="E654" s="2"/>
      <c r="F654" s="5"/>
      <c r="G654" s="3"/>
      <c r="H654" s="3"/>
      <c r="I654" s="3"/>
      <c r="J654" s="3"/>
      <c r="K654" s="2"/>
      <c r="L654" s="88"/>
    </row>
    <row r="655" spans="1:12" ht="14.25" customHeight="1" x14ac:dyDescent="0.35">
      <c r="A655" s="3"/>
      <c r="B655" s="3"/>
      <c r="C655" s="3"/>
      <c r="D655" s="3"/>
      <c r="E655" s="2"/>
      <c r="F655" s="5"/>
      <c r="G655" s="3"/>
      <c r="H655" s="3"/>
      <c r="I655" s="3"/>
      <c r="J655" s="3"/>
      <c r="K655" s="2"/>
      <c r="L655" s="88"/>
    </row>
    <row r="656" spans="1:12" ht="14.25" customHeight="1" x14ac:dyDescent="0.35">
      <c r="A656" s="3"/>
      <c r="B656" s="3"/>
      <c r="C656" s="3"/>
      <c r="D656" s="3"/>
      <c r="E656" s="2"/>
      <c r="F656" s="5"/>
      <c r="G656" s="3"/>
      <c r="H656" s="3"/>
      <c r="I656" s="3"/>
      <c r="J656" s="3"/>
      <c r="K656" s="2"/>
      <c r="L656" s="88"/>
    </row>
    <row r="657" spans="1:12" ht="14.25" customHeight="1" x14ac:dyDescent="0.35">
      <c r="A657" s="3"/>
      <c r="B657" s="3"/>
      <c r="C657" s="3"/>
      <c r="D657" s="3"/>
      <c r="E657" s="2"/>
      <c r="F657" s="5"/>
      <c r="G657" s="3"/>
      <c r="H657" s="3"/>
      <c r="I657" s="3"/>
      <c r="J657" s="3"/>
      <c r="K657" s="2"/>
      <c r="L657" s="88"/>
    </row>
    <row r="658" spans="1:12" ht="14.25" customHeight="1" x14ac:dyDescent="0.35">
      <c r="A658" s="3"/>
      <c r="B658" s="3"/>
      <c r="C658" s="3"/>
      <c r="D658" s="3"/>
      <c r="E658" s="2"/>
      <c r="F658" s="5"/>
      <c r="G658" s="3"/>
      <c r="H658" s="3"/>
      <c r="I658" s="3"/>
      <c r="J658" s="3"/>
      <c r="K658" s="2"/>
      <c r="L658" s="88"/>
    </row>
    <row r="659" spans="1:12" ht="14.25" customHeight="1" x14ac:dyDescent="0.35">
      <c r="A659" s="3"/>
      <c r="B659" s="3"/>
      <c r="C659" s="3"/>
      <c r="D659" s="3"/>
      <c r="E659" s="2"/>
      <c r="F659" s="5"/>
      <c r="G659" s="3"/>
      <c r="H659" s="3"/>
      <c r="I659" s="3"/>
      <c r="J659" s="3"/>
      <c r="K659" s="2"/>
      <c r="L659" s="88"/>
    </row>
    <row r="660" spans="1:12" ht="14.25" customHeight="1" x14ac:dyDescent="0.35">
      <c r="A660" s="3"/>
      <c r="B660" s="3"/>
      <c r="C660" s="3"/>
      <c r="D660" s="3"/>
      <c r="E660" s="2"/>
      <c r="F660" s="5"/>
      <c r="G660" s="3"/>
      <c r="H660" s="3"/>
      <c r="I660" s="3"/>
      <c r="J660" s="3"/>
      <c r="K660" s="2"/>
      <c r="L660" s="88"/>
    </row>
    <row r="661" spans="1:12" ht="14.25" customHeight="1" x14ac:dyDescent="0.35">
      <c r="A661" s="3"/>
      <c r="B661" s="3"/>
      <c r="C661" s="3"/>
      <c r="D661" s="3"/>
      <c r="E661" s="2"/>
      <c r="F661" s="5"/>
      <c r="G661" s="3"/>
      <c r="H661" s="3"/>
      <c r="I661" s="3"/>
      <c r="J661" s="3"/>
      <c r="K661" s="2"/>
      <c r="L661" s="88"/>
    </row>
    <row r="662" spans="1:12" ht="14.25" customHeight="1" x14ac:dyDescent="0.35">
      <c r="A662" s="3"/>
      <c r="B662" s="3"/>
      <c r="C662" s="3"/>
      <c r="D662" s="3"/>
      <c r="E662" s="2"/>
      <c r="F662" s="5"/>
      <c r="G662" s="3"/>
      <c r="H662" s="3"/>
      <c r="I662" s="3"/>
      <c r="J662" s="3"/>
      <c r="K662" s="2"/>
      <c r="L662" s="88"/>
    </row>
    <row r="663" spans="1:12" ht="14.25" customHeight="1" x14ac:dyDescent="0.35">
      <c r="A663" s="3"/>
      <c r="B663" s="3"/>
      <c r="C663" s="3"/>
      <c r="D663" s="3"/>
      <c r="E663" s="2"/>
      <c r="F663" s="5"/>
      <c r="G663" s="3"/>
      <c r="H663" s="3"/>
      <c r="I663" s="3"/>
      <c r="J663" s="3"/>
      <c r="K663" s="2"/>
      <c r="L663" s="88"/>
    </row>
    <row r="664" spans="1:12" ht="14.25" customHeight="1" x14ac:dyDescent="0.35">
      <c r="A664" s="3"/>
      <c r="B664" s="3"/>
      <c r="C664" s="3"/>
      <c r="D664" s="3"/>
      <c r="E664" s="2"/>
      <c r="F664" s="5"/>
      <c r="G664" s="3"/>
      <c r="H664" s="3"/>
      <c r="I664" s="3"/>
      <c r="J664" s="3"/>
      <c r="K664" s="2"/>
      <c r="L664" s="88"/>
    </row>
    <row r="665" spans="1:12" ht="14.25" customHeight="1" x14ac:dyDescent="0.35">
      <c r="A665" s="3"/>
      <c r="B665" s="3"/>
      <c r="C665" s="3"/>
      <c r="D665" s="3"/>
      <c r="E665" s="2"/>
      <c r="F665" s="5"/>
      <c r="G665" s="3"/>
      <c r="H665" s="3"/>
      <c r="I665" s="3"/>
      <c r="J665" s="3"/>
      <c r="K665" s="2"/>
      <c r="L665" s="88"/>
    </row>
    <row r="666" spans="1:12" ht="14.25" customHeight="1" x14ac:dyDescent="0.35">
      <c r="A666" s="3"/>
      <c r="B666" s="3"/>
      <c r="C666" s="3"/>
      <c r="D666" s="3"/>
      <c r="E666" s="2"/>
      <c r="F666" s="5"/>
      <c r="G666" s="3"/>
      <c r="H666" s="3"/>
      <c r="I666" s="3"/>
      <c r="J666" s="3"/>
      <c r="K666" s="2"/>
      <c r="L666" s="88"/>
    </row>
    <row r="667" spans="1:12" ht="14.25" customHeight="1" x14ac:dyDescent="0.35">
      <c r="A667" s="3"/>
      <c r="B667" s="3"/>
      <c r="C667" s="3"/>
      <c r="D667" s="3"/>
      <c r="E667" s="2"/>
      <c r="F667" s="5"/>
      <c r="G667" s="3"/>
      <c r="H667" s="3"/>
      <c r="I667" s="3"/>
      <c r="J667" s="3"/>
      <c r="K667" s="2"/>
      <c r="L667" s="88"/>
    </row>
    <row r="668" spans="1:12" ht="14.25" customHeight="1" x14ac:dyDescent="0.35">
      <c r="A668" s="3"/>
      <c r="B668" s="3"/>
      <c r="C668" s="3"/>
      <c r="D668" s="3"/>
      <c r="E668" s="2"/>
      <c r="F668" s="5"/>
      <c r="G668" s="3"/>
      <c r="H668" s="3"/>
      <c r="I668" s="3"/>
      <c r="J668" s="3"/>
      <c r="K668" s="2"/>
      <c r="L668" s="88"/>
    </row>
    <row r="669" spans="1:12" ht="14.25" customHeight="1" x14ac:dyDescent="0.35">
      <c r="A669" s="3"/>
      <c r="B669" s="3"/>
      <c r="C669" s="3"/>
      <c r="D669" s="3"/>
      <c r="E669" s="2"/>
      <c r="F669" s="5"/>
      <c r="G669" s="3"/>
      <c r="H669" s="3"/>
      <c r="I669" s="3"/>
      <c r="J669" s="3"/>
      <c r="K669" s="2"/>
      <c r="L669" s="88"/>
    </row>
    <row r="670" spans="1:12" ht="14.25" customHeight="1" x14ac:dyDescent="0.35">
      <c r="A670" s="3"/>
      <c r="B670" s="3"/>
      <c r="C670" s="3"/>
      <c r="D670" s="3"/>
      <c r="E670" s="2"/>
      <c r="F670" s="5"/>
      <c r="G670" s="3"/>
      <c r="H670" s="3"/>
      <c r="I670" s="3"/>
      <c r="J670" s="3"/>
      <c r="K670" s="2"/>
      <c r="L670" s="88"/>
    </row>
    <row r="671" spans="1:12" ht="14.25" customHeight="1" x14ac:dyDescent="0.35">
      <c r="A671" s="3"/>
      <c r="B671" s="3"/>
      <c r="C671" s="3"/>
      <c r="D671" s="3"/>
      <c r="E671" s="2"/>
      <c r="F671" s="5"/>
      <c r="G671" s="3"/>
      <c r="H671" s="3"/>
      <c r="I671" s="3"/>
      <c r="J671" s="3"/>
      <c r="K671" s="2"/>
      <c r="L671" s="88"/>
    </row>
    <row r="672" spans="1:12" ht="14.25" customHeight="1" x14ac:dyDescent="0.35">
      <c r="A672" s="3"/>
      <c r="B672" s="3"/>
      <c r="C672" s="3"/>
      <c r="D672" s="3"/>
      <c r="E672" s="2"/>
      <c r="F672" s="5"/>
      <c r="G672" s="3"/>
      <c r="H672" s="3"/>
      <c r="I672" s="3"/>
      <c r="J672" s="3"/>
      <c r="K672" s="2"/>
      <c r="L672" s="88"/>
    </row>
    <row r="673" spans="1:12" ht="14.25" customHeight="1" x14ac:dyDescent="0.35">
      <c r="A673" s="3"/>
      <c r="B673" s="3"/>
      <c r="C673" s="3"/>
      <c r="D673" s="3"/>
      <c r="E673" s="2"/>
      <c r="F673" s="5"/>
      <c r="G673" s="3"/>
      <c r="H673" s="3"/>
      <c r="I673" s="3"/>
      <c r="J673" s="3"/>
      <c r="K673" s="2"/>
      <c r="L673" s="88"/>
    </row>
    <row r="674" spans="1:12" ht="14.25" customHeight="1" x14ac:dyDescent="0.35">
      <c r="A674" s="3"/>
      <c r="B674" s="3"/>
      <c r="C674" s="3"/>
      <c r="D674" s="3"/>
      <c r="E674" s="2"/>
      <c r="F674" s="5"/>
      <c r="G674" s="3"/>
      <c r="H674" s="3"/>
      <c r="I674" s="3"/>
      <c r="J674" s="3"/>
      <c r="K674" s="2"/>
      <c r="L674" s="88"/>
    </row>
    <row r="675" spans="1:12" ht="14.25" customHeight="1" x14ac:dyDescent="0.35">
      <c r="A675" s="3"/>
      <c r="B675" s="3"/>
      <c r="C675" s="3"/>
      <c r="D675" s="3"/>
      <c r="E675" s="2"/>
      <c r="F675" s="5"/>
      <c r="G675" s="3"/>
      <c r="H675" s="3"/>
      <c r="I675" s="3"/>
      <c r="J675" s="3"/>
      <c r="K675" s="2"/>
      <c r="L675" s="88"/>
    </row>
    <row r="676" spans="1:12" ht="14.25" customHeight="1" x14ac:dyDescent="0.35">
      <c r="A676" s="3"/>
      <c r="B676" s="3"/>
      <c r="C676" s="3"/>
      <c r="D676" s="3"/>
      <c r="E676" s="2"/>
      <c r="F676" s="5"/>
      <c r="G676" s="3"/>
      <c r="H676" s="3"/>
      <c r="I676" s="3"/>
      <c r="J676" s="3"/>
      <c r="K676" s="2"/>
      <c r="L676" s="88"/>
    </row>
    <row r="677" spans="1:12" ht="14.25" customHeight="1" x14ac:dyDescent="0.35">
      <c r="A677" s="3"/>
      <c r="B677" s="3"/>
      <c r="C677" s="3"/>
      <c r="D677" s="3"/>
      <c r="E677" s="2"/>
      <c r="F677" s="5"/>
      <c r="G677" s="3"/>
      <c r="H677" s="3"/>
      <c r="I677" s="3"/>
      <c r="J677" s="3"/>
      <c r="K677" s="2"/>
      <c r="L677" s="88"/>
    </row>
    <row r="678" spans="1:12" ht="14.25" customHeight="1" x14ac:dyDescent="0.35">
      <c r="A678" s="3"/>
      <c r="B678" s="3"/>
      <c r="C678" s="3"/>
      <c r="D678" s="3"/>
      <c r="E678" s="2"/>
      <c r="F678" s="5"/>
      <c r="G678" s="3"/>
      <c r="H678" s="3"/>
      <c r="I678" s="3"/>
      <c r="J678" s="3"/>
      <c r="K678" s="2"/>
      <c r="L678" s="88"/>
    </row>
    <row r="679" spans="1:12" ht="14.25" customHeight="1" x14ac:dyDescent="0.35">
      <c r="L679" s="89"/>
    </row>
    <row r="680" spans="1:12" ht="14.25" customHeight="1" x14ac:dyDescent="0.35">
      <c r="L680" s="89"/>
    </row>
    <row r="681" spans="1:12" ht="14.25" customHeight="1" x14ac:dyDescent="0.35">
      <c r="L681" s="89"/>
    </row>
    <row r="682" spans="1:12" ht="14.25" customHeight="1" x14ac:dyDescent="0.35">
      <c r="L682" s="89"/>
    </row>
    <row r="683" spans="1:12" ht="14.25" customHeight="1" x14ac:dyDescent="0.35">
      <c r="L683" s="89"/>
    </row>
    <row r="684" spans="1:12" ht="14.25" customHeight="1" x14ac:dyDescent="0.35">
      <c r="L684" s="89"/>
    </row>
    <row r="685" spans="1:12" ht="14.25" customHeight="1" x14ac:dyDescent="0.35">
      <c r="L685" s="89"/>
    </row>
    <row r="686" spans="1:12" ht="14.25" customHeight="1" x14ac:dyDescent="0.35">
      <c r="L686" s="89"/>
    </row>
    <row r="687" spans="1:12" ht="14.25" customHeight="1" x14ac:dyDescent="0.35">
      <c r="L687" s="89"/>
    </row>
    <row r="688" spans="1:12" ht="14.25" customHeight="1" x14ac:dyDescent="0.35">
      <c r="L688" s="89"/>
    </row>
    <row r="689" spans="12:12" ht="14.25" customHeight="1" x14ac:dyDescent="0.35">
      <c r="L689" s="89"/>
    </row>
    <row r="690" spans="12:12" ht="14.25" customHeight="1" x14ac:dyDescent="0.35">
      <c r="L690" s="89"/>
    </row>
    <row r="691" spans="12:12" ht="14.25" customHeight="1" x14ac:dyDescent="0.35">
      <c r="L691" s="89"/>
    </row>
    <row r="692" spans="12:12" ht="14.25" customHeight="1" x14ac:dyDescent="0.35">
      <c r="L692" s="89"/>
    </row>
    <row r="693" spans="12:12" ht="14.25" customHeight="1" x14ac:dyDescent="0.35">
      <c r="L693" s="89"/>
    </row>
    <row r="694" spans="12:12" ht="14.25" customHeight="1" x14ac:dyDescent="0.35">
      <c r="L694" s="89"/>
    </row>
    <row r="695" spans="12:12" ht="14.25" customHeight="1" x14ac:dyDescent="0.35">
      <c r="L695" s="89"/>
    </row>
    <row r="696" spans="12:12" ht="14.25" customHeight="1" x14ac:dyDescent="0.35">
      <c r="L696" s="89"/>
    </row>
    <row r="697" spans="12:12" ht="14.25" customHeight="1" x14ac:dyDescent="0.35">
      <c r="L697" s="89"/>
    </row>
    <row r="698" spans="12:12" ht="14.25" customHeight="1" x14ac:dyDescent="0.35">
      <c r="L698" s="89"/>
    </row>
    <row r="699" spans="12:12" ht="14.25" customHeight="1" x14ac:dyDescent="0.35">
      <c r="L699" s="89"/>
    </row>
    <row r="700" spans="12:12" ht="14.25" customHeight="1" x14ac:dyDescent="0.35">
      <c r="L700" s="89"/>
    </row>
    <row r="701" spans="12:12" ht="14.25" customHeight="1" x14ac:dyDescent="0.35">
      <c r="L701" s="89"/>
    </row>
    <row r="702" spans="12:12" ht="14.25" customHeight="1" x14ac:dyDescent="0.35">
      <c r="L702" s="89"/>
    </row>
    <row r="703" spans="12:12" ht="14.25" customHeight="1" x14ac:dyDescent="0.35">
      <c r="L703" s="89"/>
    </row>
    <row r="704" spans="12:12" ht="14.25" customHeight="1" x14ac:dyDescent="0.35">
      <c r="L704" s="89"/>
    </row>
    <row r="705" spans="12:12" ht="14.25" customHeight="1" x14ac:dyDescent="0.35">
      <c r="L705" s="89"/>
    </row>
    <row r="706" spans="12:12" ht="14.25" customHeight="1" x14ac:dyDescent="0.35">
      <c r="L706" s="89"/>
    </row>
    <row r="707" spans="12:12" ht="14.25" customHeight="1" x14ac:dyDescent="0.35">
      <c r="L707" s="89"/>
    </row>
    <row r="708" spans="12:12" ht="14.25" customHeight="1" x14ac:dyDescent="0.35">
      <c r="L708" s="89"/>
    </row>
    <row r="709" spans="12:12" ht="14.25" customHeight="1" x14ac:dyDescent="0.35">
      <c r="L709" s="89"/>
    </row>
    <row r="710" spans="12:12" ht="14.25" customHeight="1" x14ac:dyDescent="0.35">
      <c r="L710" s="89"/>
    </row>
    <row r="711" spans="12:12" ht="14.25" customHeight="1" x14ac:dyDescent="0.35">
      <c r="L711" s="89"/>
    </row>
    <row r="712" spans="12:12" ht="14.25" customHeight="1" x14ac:dyDescent="0.35">
      <c r="L712" s="89"/>
    </row>
    <row r="713" spans="12:12" ht="14.25" customHeight="1" x14ac:dyDescent="0.35">
      <c r="L713" s="89"/>
    </row>
    <row r="714" spans="12:12" ht="14.25" customHeight="1" x14ac:dyDescent="0.35">
      <c r="L714" s="89"/>
    </row>
    <row r="715" spans="12:12" ht="14.25" customHeight="1" x14ac:dyDescent="0.35">
      <c r="L715" s="89"/>
    </row>
    <row r="716" spans="12:12" ht="14.25" customHeight="1" x14ac:dyDescent="0.35">
      <c r="L716" s="89"/>
    </row>
    <row r="717" spans="12:12" ht="14.25" customHeight="1" x14ac:dyDescent="0.35">
      <c r="L717" s="89"/>
    </row>
    <row r="718" spans="12:12" ht="14.25" customHeight="1" x14ac:dyDescent="0.35">
      <c r="L718" s="89"/>
    </row>
    <row r="719" spans="12:12" ht="14.25" customHeight="1" x14ac:dyDescent="0.35">
      <c r="L719" s="89"/>
    </row>
    <row r="720" spans="12:12" ht="14.25" customHeight="1" x14ac:dyDescent="0.35">
      <c r="L720" s="89"/>
    </row>
    <row r="721" spans="12:12" ht="14.25" customHeight="1" x14ac:dyDescent="0.35">
      <c r="L721" s="89"/>
    </row>
    <row r="722" spans="12:12" ht="14.25" customHeight="1" x14ac:dyDescent="0.35">
      <c r="L722" s="89"/>
    </row>
    <row r="723" spans="12:12" ht="14.25" customHeight="1" x14ac:dyDescent="0.35">
      <c r="L723" s="89"/>
    </row>
    <row r="724" spans="12:12" ht="14.25" customHeight="1" x14ac:dyDescent="0.35">
      <c r="L724" s="89"/>
    </row>
    <row r="725" spans="12:12" ht="14.25" customHeight="1" x14ac:dyDescent="0.35">
      <c r="L725" s="89"/>
    </row>
    <row r="726" spans="12:12" ht="14.25" customHeight="1" x14ac:dyDescent="0.35">
      <c r="L726" s="89"/>
    </row>
    <row r="727" spans="12:12" ht="14.25" customHeight="1" x14ac:dyDescent="0.35">
      <c r="L727" s="89"/>
    </row>
    <row r="728" spans="12:12" ht="14.25" customHeight="1" x14ac:dyDescent="0.35">
      <c r="L728" s="89"/>
    </row>
    <row r="729" spans="12:12" ht="14.25" customHeight="1" x14ac:dyDescent="0.35">
      <c r="L729" s="89"/>
    </row>
    <row r="730" spans="12:12" ht="14.25" customHeight="1" x14ac:dyDescent="0.35">
      <c r="L730" s="89"/>
    </row>
    <row r="731" spans="12:12" ht="14.25" customHeight="1" x14ac:dyDescent="0.35">
      <c r="L731" s="89"/>
    </row>
    <row r="732" spans="12:12" ht="14.25" customHeight="1" x14ac:dyDescent="0.35">
      <c r="L732" s="89"/>
    </row>
    <row r="733" spans="12:12" ht="14.25" customHeight="1" x14ac:dyDescent="0.35">
      <c r="L733" s="89"/>
    </row>
    <row r="734" spans="12:12" ht="14.25" customHeight="1" x14ac:dyDescent="0.35">
      <c r="L734" s="89"/>
    </row>
    <row r="735" spans="12:12" ht="14.25" customHeight="1" x14ac:dyDescent="0.35">
      <c r="L735" s="89"/>
    </row>
    <row r="736" spans="12:12" ht="14.25" customHeight="1" x14ac:dyDescent="0.35">
      <c r="L736" s="89"/>
    </row>
    <row r="737" spans="12:12" ht="14.25" customHeight="1" x14ac:dyDescent="0.35">
      <c r="L737" s="89"/>
    </row>
    <row r="738" spans="12:12" ht="14.25" customHeight="1" x14ac:dyDescent="0.35">
      <c r="L738" s="89"/>
    </row>
    <row r="739" spans="12:12" ht="14.25" customHeight="1" x14ac:dyDescent="0.35">
      <c r="L739" s="89"/>
    </row>
    <row r="740" spans="12:12" ht="14.25" customHeight="1" x14ac:dyDescent="0.35">
      <c r="L740" s="89"/>
    </row>
    <row r="741" spans="12:12" ht="14.25" customHeight="1" x14ac:dyDescent="0.35">
      <c r="L741" s="89"/>
    </row>
    <row r="742" spans="12:12" ht="14.25" customHeight="1" x14ac:dyDescent="0.35">
      <c r="L742" s="89"/>
    </row>
    <row r="743" spans="12:12" ht="14.25" customHeight="1" x14ac:dyDescent="0.35">
      <c r="L743" s="89"/>
    </row>
    <row r="744" spans="12:12" ht="14.25" customHeight="1" x14ac:dyDescent="0.35">
      <c r="L744" s="89"/>
    </row>
    <row r="745" spans="12:12" ht="14.25" customHeight="1" x14ac:dyDescent="0.35">
      <c r="L745" s="89"/>
    </row>
    <row r="746" spans="12:12" ht="14.25" customHeight="1" x14ac:dyDescent="0.35">
      <c r="L746" s="89"/>
    </row>
    <row r="747" spans="12:12" ht="14.25" customHeight="1" x14ac:dyDescent="0.35">
      <c r="L747" s="89"/>
    </row>
    <row r="748" spans="12:12" ht="14.25" customHeight="1" x14ac:dyDescent="0.35">
      <c r="L748" s="89"/>
    </row>
    <row r="749" spans="12:12" ht="14.25" customHeight="1" x14ac:dyDescent="0.35">
      <c r="L749" s="89"/>
    </row>
    <row r="750" spans="12:12" ht="14.25" customHeight="1" x14ac:dyDescent="0.35">
      <c r="L750" s="89"/>
    </row>
    <row r="751" spans="12:12" ht="14.25" customHeight="1" x14ac:dyDescent="0.35">
      <c r="L751" s="89"/>
    </row>
    <row r="752" spans="12:12" ht="14.25" customHeight="1" x14ac:dyDescent="0.35">
      <c r="L752" s="89"/>
    </row>
    <row r="753" spans="12:12" ht="14.25" customHeight="1" x14ac:dyDescent="0.35">
      <c r="L753" s="89"/>
    </row>
    <row r="754" spans="12:12" ht="14.25" customHeight="1" x14ac:dyDescent="0.35">
      <c r="L754" s="89"/>
    </row>
    <row r="755" spans="12:12" ht="14.25" customHeight="1" x14ac:dyDescent="0.35">
      <c r="L755" s="89"/>
    </row>
    <row r="756" spans="12:12" ht="14.25" customHeight="1" x14ac:dyDescent="0.35">
      <c r="L756" s="89"/>
    </row>
    <row r="757" spans="12:12" ht="14.25" customHeight="1" x14ac:dyDescent="0.35">
      <c r="L757" s="89"/>
    </row>
    <row r="758" spans="12:12" ht="14.25" customHeight="1" x14ac:dyDescent="0.35">
      <c r="L758" s="89"/>
    </row>
    <row r="759" spans="12:12" ht="14.25" customHeight="1" x14ac:dyDescent="0.35">
      <c r="L759" s="89"/>
    </row>
    <row r="760" spans="12:12" ht="14.25" customHeight="1" x14ac:dyDescent="0.35">
      <c r="L760" s="89"/>
    </row>
    <row r="761" spans="12:12" ht="14.25" customHeight="1" x14ac:dyDescent="0.35">
      <c r="L761" s="89"/>
    </row>
    <row r="762" spans="12:12" ht="14.25" customHeight="1" x14ac:dyDescent="0.35">
      <c r="L762" s="89"/>
    </row>
    <row r="763" spans="12:12" ht="14.25" customHeight="1" x14ac:dyDescent="0.35">
      <c r="L763" s="89"/>
    </row>
    <row r="764" spans="12:12" ht="14.25" customHeight="1" x14ac:dyDescent="0.35">
      <c r="L764" s="89"/>
    </row>
    <row r="765" spans="12:12" ht="14.25" customHeight="1" x14ac:dyDescent="0.35">
      <c r="L765" s="89"/>
    </row>
    <row r="766" spans="12:12" ht="14.25" customHeight="1" x14ac:dyDescent="0.35">
      <c r="L766" s="89"/>
    </row>
    <row r="767" spans="12:12" ht="14.25" customHeight="1" x14ac:dyDescent="0.35">
      <c r="L767" s="89"/>
    </row>
    <row r="768" spans="12:12" ht="14.25" customHeight="1" x14ac:dyDescent="0.35">
      <c r="L768" s="89"/>
    </row>
    <row r="769" spans="12:12" ht="14.25" customHeight="1" x14ac:dyDescent="0.35">
      <c r="L769" s="89"/>
    </row>
    <row r="770" spans="12:12" ht="14.25" customHeight="1" x14ac:dyDescent="0.35">
      <c r="L770" s="89"/>
    </row>
    <row r="771" spans="12:12" ht="14.25" customHeight="1" x14ac:dyDescent="0.35">
      <c r="L771" s="89"/>
    </row>
    <row r="772" spans="12:12" ht="14.25" customHeight="1" x14ac:dyDescent="0.35">
      <c r="L772" s="89"/>
    </row>
    <row r="773" spans="12:12" ht="14.25" customHeight="1" x14ac:dyDescent="0.35">
      <c r="L773" s="89"/>
    </row>
    <row r="774" spans="12:12" ht="14.25" customHeight="1" x14ac:dyDescent="0.35">
      <c r="L774" s="89"/>
    </row>
    <row r="775" spans="12:12" ht="14.25" customHeight="1" x14ac:dyDescent="0.35">
      <c r="L775" s="89"/>
    </row>
    <row r="776" spans="12:12" ht="14.25" customHeight="1" x14ac:dyDescent="0.35">
      <c r="L776" s="89"/>
    </row>
    <row r="777" spans="12:12" ht="14.25" customHeight="1" x14ac:dyDescent="0.35">
      <c r="L777" s="89"/>
    </row>
    <row r="778" spans="12:12" ht="14.25" customHeight="1" x14ac:dyDescent="0.35">
      <c r="L778" s="89"/>
    </row>
    <row r="779" spans="12:12" ht="14.25" customHeight="1" x14ac:dyDescent="0.35">
      <c r="L779" s="89"/>
    </row>
    <row r="780" spans="12:12" ht="14.25" customHeight="1" x14ac:dyDescent="0.35">
      <c r="L780" s="89"/>
    </row>
    <row r="781" spans="12:12" ht="14.25" customHeight="1" x14ac:dyDescent="0.35">
      <c r="L781" s="89"/>
    </row>
    <row r="782" spans="12:12" ht="14.25" customHeight="1" x14ac:dyDescent="0.35">
      <c r="L782" s="89"/>
    </row>
    <row r="783" spans="12:12" ht="14.25" customHeight="1" x14ac:dyDescent="0.35">
      <c r="L783" s="89"/>
    </row>
    <row r="784" spans="12:12" ht="14.25" customHeight="1" x14ac:dyDescent="0.35">
      <c r="L784" s="89"/>
    </row>
    <row r="785" spans="12:12" ht="14.25" customHeight="1" x14ac:dyDescent="0.35">
      <c r="L785" s="89"/>
    </row>
    <row r="786" spans="12:12" ht="14.25" customHeight="1" x14ac:dyDescent="0.35">
      <c r="L786" s="89"/>
    </row>
    <row r="787" spans="12:12" ht="14.25" customHeight="1" x14ac:dyDescent="0.35">
      <c r="L787" s="89"/>
    </row>
    <row r="788" spans="12:12" ht="14.25" customHeight="1" x14ac:dyDescent="0.35">
      <c r="L788" s="89"/>
    </row>
    <row r="789" spans="12:12" ht="14.25" customHeight="1" x14ac:dyDescent="0.35">
      <c r="L789" s="89"/>
    </row>
    <row r="790" spans="12:12" ht="14.25" customHeight="1" x14ac:dyDescent="0.35">
      <c r="L790" s="89"/>
    </row>
    <row r="791" spans="12:12" ht="14.25" customHeight="1" x14ac:dyDescent="0.35">
      <c r="L791" s="89"/>
    </row>
    <row r="792" spans="12:12" ht="14.25" customHeight="1" x14ac:dyDescent="0.35">
      <c r="L792" s="89"/>
    </row>
    <row r="793" spans="12:12" ht="14.25" customHeight="1" x14ac:dyDescent="0.35">
      <c r="L793" s="89"/>
    </row>
    <row r="794" spans="12:12" ht="14.25" customHeight="1" x14ac:dyDescent="0.35">
      <c r="L794" s="89"/>
    </row>
    <row r="795" spans="12:12" ht="14.25" customHeight="1" x14ac:dyDescent="0.35">
      <c r="L795" s="89"/>
    </row>
    <row r="796" spans="12:12" ht="14.25" customHeight="1" x14ac:dyDescent="0.35">
      <c r="L796" s="89"/>
    </row>
    <row r="797" spans="12:12" ht="14.25" customHeight="1" x14ac:dyDescent="0.35">
      <c r="L797" s="89"/>
    </row>
    <row r="798" spans="12:12" ht="14.25" customHeight="1" x14ac:dyDescent="0.35">
      <c r="L798" s="89"/>
    </row>
    <row r="799" spans="12:12" ht="14.25" customHeight="1" x14ac:dyDescent="0.35">
      <c r="L799" s="89"/>
    </row>
    <row r="800" spans="12:12" ht="14.25" customHeight="1" x14ac:dyDescent="0.35">
      <c r="L800" s="89"/>
    </row>
    <row r="801" spans="12:12" ht="14.25" customHeight="1" x14ac:dyDescent="0.35">
      <c r="L801" s="89"/>
    </row>
    <row r="802" spans="12:12" ht="14.25" customHeight="1" x14ac:dyDescent="0.35">
      <c r="L802" s="89"/>
    </row>
    <row r="803" spans="12:12" ht="14.25" customHeight="1" x14ac:dyDescent="0.35">
      <c r="L803" s="89"/>
    </row>
    <row r="804" spans="12:12" ht="14.25" customHeight="1" x14ac:dyDescent="0.35">
      <c r="L804" s="89"/>
    </row>
    <row r="805" spans="12:12" ht="14.25" customHeight="1" x14ac:dyDescent="0.35">
      <c r="L805" s="89"/>
    </row>
    <row r="806" spans="12:12" ht="14.25" customHeight="1" x14ac:dyDescent="0.35">
      <c r="L806" s="89"/>
    </row>
    <row r="807" spans="12:12" ht="14.25" customHeight="1" x14ac:dyDescent="0.35">
      <c r="L807" s="89"/>
    </row>
    <row r="808" spans="12:12" ht="14.25" customHeight="1" x14ac:dyDescent="0.35">
      <c r="L808" s="89"/>
    </row>
    <row r="809" spans="12:12" ht="14.25" customHeight="1" x14ac:dyDescent="0.35">
      <c r="L809" s="89"/>
    </row>
    <row r="810" spans="12:12" ht="14.25" customHeight="1" x14ac:dyDescent="0.35">
      <c r="L810" s="89"/>
    </row>
    <row r="811" spans="12:12" ht="14.25" customHeight="1" x14ac:dyDescent="0.35">
      <c r="L811" s="89"/>
    </row>
    <row r="812" spans="12:12" ht="14.25" customHeight="1" x14ac:dyDescent="0.35">
      <c r="L812" s="89"/>
    </row>
    <row r="813" spans="12:12" ht="14.25" customHeight="1" x14ac:dyDescent="0.35">
      <c r="L813" s="89"/>
    </row>
    <row r="814" spans="12:12" ht="14.25" customHeight="1" x14ac:dyDescent="0.35">
      <c r="L814" s="89"/>
    </row>
    <row r="815" spans="12:12" ht="14.25" customHeight="1" x14ac:dyDescent="0.35">
      <c r="L815" s="89"/>
    </row>
    <row r="816" spans="12:12" ht="14.25" customHeight="1" x14ac:dyDescent="0.35">
      <c r="L816" s="89"/>
    </row>
    <row r="817" spans="12:12" ht="14.25" customHeight="1" x14ac:dyDescent="0.35">
      <c r="L817" s="89"/>
    </row>
    <row r="818" spans="12:12" ht="14.25" customHeight="1" x14ac:dyDescent="0.35">
      <c r="L818" s="89"/>
    </row>
    <row r="819" spans="12:12" ht="14.25" customHeight="1" x14ac:dyDescent="0.35">
      <c r="L819" s="89"/>
    </row>
    <row r="820" spans="12:12" ht="14.25" customHeight="1" x14ac:dyDescent="0.35">
      <c r="L820" s="89"/>
    </row>
    <row r="821" spans="12:12" ht="14.25" customHeight="1" x14ac:dyDescent="0.35">
      <c r="L821" s="89"/>
    </row>
    <row r="822" spans="12:12" ht="14.25" customHeight="1" x14ac:dyDescent="0.35">
      <c r="L822" s="89"/>
    </row>
    <row r="823" spans="12:12" ht="14.25" customHeight="1" x14ac:dyDescent="0.35">
      <c r="L823" s="89"/>
    </row>
    <row r="824" spans="12:12" ht="14.25" customHeight="1" x14ac:dyDescent="0.35">
      <c r="L824" s="89"/>
    </row>
    <row r="825" spans="12:12" ht="14.25" customHeight="1" x14ac:dyDescent="0.35">
      <c r="L825" s="89"/>
    </row>
    <row r="826" spans="12:12" ht="14.25" customHeight="1" x14ac:dyDescent="0.35">
      <c r="L826" s="89"/>
    </row>
    <row r="827" spans="12:12" ht="14.25" customHeight="1" x14ac:dyDescent="0.35">
      <c r="L827" s="89"/>
    </row>
    <row r="828" spans="12:12" ht="14.25" customHeight="1" x14ac:dyDescent="0.35">
      <c r="L828" s="89"/>
    </row>
    <row r="829" spans="12:12" ht="14.25" customHeight="1" x14ac:dyDescent="0.35">
      <c r="L829" s="89"/>
    </row>
    <row r="830" spans="12:12" ht="14.25" customHeight="1" x14ac:dyDescent="0.35">
      <c r="L830" s="89"/>
    </row>
    <row r="831" spans="12:12" ht="14.25" customHeight="1" x14ac:dyDescent="0.35">
      <c r="L831" s="89"/>
    </row>
    <row r="832" spans="12:12" ht="14.25" customHeight="1" x14ac:dyDescent="0.35">
      <c r="L832" s="89"/>
    </row>
    <row r="833" spans="12:12" ht="14.25" customHeight="1" x14ac:dyDescent="0.35">
      <c r="L833" s="89"/>
    </row>
    <row r="834" spans="12:12" ht="14.25" customHeight="1" x14ac:dyDescent="0.35">
      <c r="L834" s="89"/>
    </row>
    <row r="835" spans="12:12" ht="14.25" customHeight="1" x14ac:dyDescent="0.35">
      <c r="L835" s="89"/>
    </row>
    <row r="836" spans="12:12" ht="14.25" customHeight="1" x14ac:dyDescent="0.35">
      <c r="L836" s="89"/>
    </row>
    <row r="837" spans="12:12" ht="14.25" customHeight="1" x14ac:dyDescent="0.35">
      <c r="L837" s="89"/>
    </row>
    <row r="838" spans="12:12" ht="14.25" customHeight="1" x14ac:dyDescent="0.35">
      <c r="L838" s="89"/>
    </row>
    <row r="839" spans="12:12" ht="14.25" customHeight="1" x14ac:dyDescent="0.35">
      <c r="L839" s="89"/>
    </row>
    <row r="840" spans="12:12" ht="14.25" customHeight="1" x14ac:dyDescent="0.35">
      <c r="L840" s="89"/>
    </row>
    <row r="841" spans="12:12" ht="14.25" customHeight="1" x14ac:dyDescent="0.35">
      <c r="L841" s="89"/>
    </row>
    <row r="842" spans="12:12" ht="14.25" customHeight="1" x14ac:dyDescent="0.35">
      <c r="L842" s="89"/>
    </row>
    <row r="843" spans="12:12" ht="14.25" customHeight="1" x14ac:dyDescent="0.35">
      <c r="L843" s="89"/>
    </row>
    <row r="844" spans="12:12" ht="14.25" customHeight="1" x14ac:dyDescent="0.35">
      <c r="L844" s="89"/>
    </row>
    <row r="845" spans="12:12" ht="14.25" customHeight="1" x14ac:dyDescent="0.35">
      <c r="L845" s="89"/>
    </row>
    <row r="846" spans="12:12" ht="14.25" customHeight="1" x14ac:dyDescent="0.35">
      <c r="L846" s="89"/>
    </row>
    <row r="847" spans="12:12" ht="14.25" customHeight="1" x14ac:dyDescent="0.35">
      <c r="L847" s="89"/>
    </row>
    <row r="848" spans="12:12" ht="14.25" customHeight="1" x14ac:dyDescent="0.35">
      <c r="L848" s="89"/>
    </row>
    <row r="849" spans="12:12" ht="14.25" customHeight="1" x14ac:dyDescent="0.35">
      <c r="L849" s="89"/>
    </row>
    <row r="850" spans="12:12" ht="14.25" customHeight="1" x14ac:dyDescent="0.35">
      <c r="L850" s="89"/>
    </row>
    <row r="851" spans="12:12" ht="14.25" customHeight="1" x14ac:dyDescent="0.35">
      <c r="L851" s="89"/>
    </row>
    <row r="852" spans="12:12" ht="14.25" customHeight="1" x14ac:dyDescent="0.35">
      <c r="L852" s="89"/>
    </row>
    <row r="853" spans="12:12" ht="14.25" customHeight="1" x14ac:dyDescent="0.35">
      <c r="L853" s="89"/>
    </row>
    <row r="854" spans="12:12" ht="14.25" customHeight="1" x14ac:dyDescent="0.35">
      <c r="L854" s="89"/>
    </row>
    <row r="855" spans="12:12" ht="14.25" customHeight="1" x14ac:dyDescent="0.35">
      <c r="L855" s="89"/>
    </row>
    <row r="856" spans="12:12" ht="14.25" customHeight="1" x14ac:dyDescent="0.35">
      <c r="L856" s="89"/>
    </row>
    <row r="857" spans="12:12" ht="14.25" customHeight="1" x14ac:dyDescent="0.35">
      <c r="L857" s="89"/>
    </row>
    <row r="858" spans="12:12" ht="14.25" customHeight="1" x14ac:dyDescent="0.35">
      <c r="L858" s="89"/>
    </row>
    <row r="859" spans="12:12" ht="14.25" customHeight="1" x14ac:dyDescent="0.35">
      <c r="L859" s="89"/>
    </row>
    <row r="860" spans="12:12" ht="14.25" customHeight="1" x14ac:dyDescent="0.35">
      <c r="L860" s="89"/>
    </row>
    <row r="861" spans="12:12" ht="14.25" customHeight="1" x14ac:dyDescent="0.35">
      <c r="L861" s="89"/>
    </row>
    <row r="862" spans="12:12" ht="14.25" customHeight="1" x14ac:dyDescent="0.35">
      <c r="L862" s="89"/>
    </row>
    <row r="863" spans="12:12" ht="14.25" customHeight="1" x14ac:dyDescent="0.35">
      <c r="L863" s="89"/>
    </row>
    <row r="864" spans="12:12" ht="14.25" customHeight="1" x14ac:dyDescent="0.35">
      <c r="L864" s="89"/>
    </row>
    <row r="865" spans="12:12" ht="14.25" customHeight="1" x14ac:dyDescent="0.35">
      <c r="L865" s="89"/>
    </row>
    <row r="866" spans="12:12" ht="14.25" customHeight="1" x14ac:dyDescent="0.35">
      <c r="L866" s="89"/>
    </row>
    <row r="867" spans="12:12" ht="14.25" customHeight="1" x14ac:dyDescent="0.35">
      <c r="L867" s="89"/>
    </row>
    <row r="868" spans="12:12" ht="14.25" customHeight="1" x14ac:dyDescent="0.35">
      <c r="L868" s="89"/>
    </row>
    <row r="869" spans="12:12" ht="14.25" customHeight="1" x14ac:dyDescent="0.35">
      <c r="L869" s="89"/>
    </row>
    <row r="870" spans="12:12" ht="14.25" customHeight="1" x14ac:dyDescent="0.35">
      <c r="L870" s="89"/>
    </row>
    <row r="871" spans="12:12" ht="14.25" customHeight="1" x14ac:dyDescent="0.35">
      <c r="L871" s="89"/>
    </row>
    <row r="872" spans="12:12" ht="14.25" customHeight="1" x14ac:dyDescent="0.35">
      <c r="L872" s="89"/>
    </row>
    <row r="873" spans="12:12" ht="14.25" customHeight="1" x14ac:dyDescent="0.35">
      <c r="L873" s="89"/>
    </row>
    <row r="874" spans="12:12" ht="14.25" customHeight="1" x14ac:dyDescent="0.35">
      <c r="L874" s="89"/>
    </row>
    <row r="875" spans="12:12" ht="14.25" customHeight="1" x14ac:dyDescent="0.35">
      <c r="L875" s="89"/>
    </row>
    <row r="876" spans="12:12" ht="14.25" customHeight="1" x14ac:dyDescent="0.35">
      <c r="L876" s="89"/>
    </row>
    <row r="877" spans="12:12" ht="14.25" customHeight="1" x14ac:dyDescent="0.35">
      <c r="L877" s="89"/>
    </row>
    <row r="878" spans="12:12" ht="14.25" customHeight="1" x14ac:dyDescent="0.35">
      <c r="L878" s="89"/>
    </row>
    <row r="879" spans="12:12" ht="14.25" customHeight="1" x14ac:dyDescent="0.35">
      <c r="L879" s="89"/>
    </row>
    <row r="880" spans="12:12" ht="14.25" customHeight="1" x14ac:dyDescent="0.35">
      <c r="L880" s="89"/>
    </row>
    <row r="881" spans="12:12" ht="14.25" customHeight="1" x14ac:dyDescent="0.35">
      <c r="L881" s="89"/>
    </row>
    <row r="882" spans="12:12" ht="14.25" customHeight="1" x14ac:dyDescent="0.35">
      <c r="L882" s="89"/>
    </row>
    <row r="883" spans="12:12" ht="14.25" customHeight="1" x14ac:dyDescent="0.35">
      <c r="L883" s="89"/>
    </row>
    <row r="884" spans="12:12" ht="14.25" customHeight="1" x14ac:dyDescent="0.35">
      <c r="L884" s="89"/>
    </row>
    <row r="885" spans="12:12" ht="14.25" customHeight="1" x14ac:dyDescent="0.35">
      <c r="L885" s="89"/>
    </row>
    <row r="886" spans="12:12" ht="14.25" customHeight="1" x14ac:dyDescent="0.35">
      <c r="L886" s="89"/>
    </row>
    <row r="887" spans="12:12" ht="14.25" customHeight="1" x14ac:dyDescent="0.35">
      <c r="L887" s="89"/>
    </row>
    <row r="888" spans="12:12" ht="14.25" customHeight="1" x14ac:dyDescent="0.35">
      <c r="L888" s="89"/>
    </row>
    <row r="889" spans="12:12" ht="14.25" customHeight="1" x14ac:dyDescent="0.35">
      <c r="L889" s="89"/>
    </row>
    <row r="890" spans="12:12" ht="14.25" customHeight="1" x14ac:dyDescent="0.35">
      <c r="L890" s="89"/>
    </row>
    <row r="891" spans="12:12" ht="14.25" customHeight="1" x14ac:dyDescent="0.35">
      <c r="L891" s="89"/>
    </row>
    <row r="892" spans="12:12" ht="14.25" customHeight="1" x14ac:dyDescent="0.35">
      <c r="L892" s="89"/>
    </row>
    <row r="893" spans="12:12" ht="14.25" customHeight="1" x14ac:dyDescent="0.35">
      <c r="L893" s="89"/>
    </row>
    <row r="894" spans="12:12" ht="14.25" customHeight="1" x14ac:dyDescent="0.35">
      <c r="L894" s="89"/>
    </row>
    <row r="895" spans="12:12" ht="14.25" customHeight="1" x14ac:dyDescent="0.35">
      <c r="L895" s="89"/>
    </row>
    <row r="896" spans="12:12" ht="14.25" customHeight="1" x14ac:dyDescent="0.35">
      <c r="L896" s="89"/>
    </row>
    <row r="897" spans="12:12" ht="14.25" customHeight="1" x14ac:dyDescent="0.35">
      <c r="L897" s="89"/>
    </row>
    <row r="898" spans="12:12" ht="14.25" customHeight="1" x14ac:dyDescent="0.35">
      <c r="L898" s="89"/>
    </row>
    <row r="899" spans="12:12" ht="14.25" customHeight="1" x14ac:dyDescent="0.35">
      <c r="L899" s="89"/>
    </row>
    <row r="900" spans="12:12" ht="14.25" customHeight="1" x14ac:dyDescent="0.35">
      <c r="L900" s="89"/>
    </row>
    <row r="901" spans="12:12" ht="14.25" customHeight="1" x14ac:dyDescent="0.35">
      <c r="L901" s="89"/>
    </row>
    <row r="902" spans="12:12" ht="14.25" customHeight="1" x14ac:dyDescent="0.35">
      <c r="L902" s="89"/>
    </row>
    <row r="903" spans="12:12" ht="14.25" customHeight="1" x14ac:dyDescent="0.35">
      <c r="L903" s="89"/>
    </row>
    <row r="904" spans="12:12" ht="14.25" customHeight="1" x14ac:dyDescent="0.35">
      <c r="L904" s="89"/>
    </row>
    <row r="905" spans="12:12" ht="14.25" customHeight="1" x14ac:dyDescent="0.35">
      <c r="L905" s="89"/>
    </row>
    <row r="906" spans="12:12" ht="14.25" customHeight="1" x14ac:dyDescent="0.35">
      <c r="L906" s="89"/>
    </row>
    <row r="907" spans="12:12" ht="14.25" customHeight="1" x14ac:dyDescent="0.35">
      <c r="L907" s="89"/>
    </row>
    <row r="908" spans="12:12" ht="14.25" customHeight="1" x14ac:dyDescent="0.35">
      <c r="L908" s="89"/>
    </row>
    <row r="909" spans="12:12" ht="14.25" customHeight="1" x14ac:dyDescent="0.35">
      <c r="L909" s="89"/>
    </row>
    <row r="910" spans="12:12" ht="14.25" customHeight="1" x14ac:dyDescent="0.35">
      <c r="L910" s="89"/>
    </row>
    <row r="911" spans="12:12" ht="14.25" customHeight="1" x14ac:dyDescent="0.35">
      <c r="L911" s="89"/>
    </row>
    <row r="912" spans="12:12" ht="14.25" customHeight="1" x14ac:dyDescent="0.35">
      <c r="L912" s="89"/>
    </row>
    <row r="913" spans="12:12" ht="14.25" customHeight="1" x14ac:dyDescent="0.35">
      <c r="L913" s="89"/>
    </row>
    <row r="914" spans="12:12" ht="14.25" customHeight="1" x14ac:dyDescent="0.35">
      <c r="L914" s="89"/>
    </row>
    <row r="915" spans="12:12" ht="14.25" customHeight="1" x14ac:dyDescent="0.35">
      <c r="L915" s="89"/>
    </row>
    <row r="916" spans="12:12" ht="14.25" customHeight="1" x14ac:dyDescent="0.35">
      <c r="L916" s="89"/>
    </row>
    <row r="917" spans="12:12" ht="14.25" customHeight="1" x14ac:dyDescent="0.35">
      <c r="L917" s="89"/>
    </row>
    <row r="918" spans="12:12" ht="14.25" customHeight="1" x14ac:dyDescent="0.35">
      <c r="L918" s="89"/>
    </row>
    <row r="919" spans="12:12" ht="14.25" customHeight="1" x14ac:dyDescent="0.35">
      <c r="L919" s="89"/>
    </row>
    <row r="920" spans="12:12" ht="14.25" customHeight="1" x14ac:dyDescent="0.35">
      <c r="L920" s="89"/>
    </row>
    <row r="921" spans="12:12" ht="14.25" customHeight="1" x14ac:dyDescent="0.35">
      <c r="L921" s="89"/>
    </row>
    <row r="922" spans="12:12" ht="14.25" customHeight="1" x14ac:dyDescent="0.35">
      <c r="L922" s="89"/>
    </row>
    <row r="923" spans="12:12" ht="14.25" customHeight="1" x14ac:dyDescent="0.35">
      <c r="L923" s="89"/>
    </row>
    <row r="924" spans="12:12" ht="14.25" customHeight="1" x14ac:dyDescent="0.35">
      <c r="L924" s="89"/>
    </row>
    <row r="925" spans="12:12" ht="14.25" customHeight="1" x14ac:dyDescent="0.35">
      <c r="L925" s="89"/>
    </row>
    <row r="926" spans="12:12" ht="14.25" customHeight="1" x14ac:dyDescent="0.35">
      <c r="L926" s="89"/>
    </row>
    <row r="927" spans="12:12" ht="14.25" customHeight="1" x14ac:dyDescent="0.35">
      <c r="L927" s="89"/>
    </row>
    <row r="928" spans="12:12" ht="14.25" customHeight="1" x14ac:dyDescent="0.35">
      <c r="L928" s="89"/>
    </row>
    <row r="929" spans="12:12" ht="14.25" customHeight="1" x14ac:dyDescent="0.35">
      <c r="L929" s="89"/>
    </row>
    <row r="930" spans="12:12" ht="14.25" customHeight="1" x14ac:dyDescent="0.35">
      <c r="L930" s="89"/>
    </row>
    <row r="931" spans="12:12" ht="14.25" customHeight="1" x14ac:dyDescent="0.35">
      <c r="L931" s="89"/>
    </row>
    <row r="932" spans="12:12" ht="14.25" customHeight="1" x14ac:dyDescent="0.35">
      <c r="L932" s="89"/>
    </row>
    <row r="933" spans="12:12" ht="14.25" customHeight="1" x14ac:dyDescent="0.35">
      <c r="L933" s="89"/>
    </row>
    <row r="934" spans="12:12" ht="14.25" customHeight="1" x14ac:dyDescent="0.35">
      <c r="L934" s="89"/>
    </row>
    <row r="935" spans="12:12" ht="14.25" customHeight="1" x14ac:dyDescent="0.35">
      <c r="L935" s="89"/>
    </row>
    <row r="936" spans="12:12" ht="14.25" customHeight="1" x14ac:dyDescent="0.35">
      <c r="L936" s="89"/>
    </row>
    <row r="937" spans="12:12" ht="14.25" customHeight="1" x14ac:dyDescent="0.35">
      <c r="L937" s="89"/>
    </row>
    <row r="938" spans="12:12" ht="14.25" customHeight="1" x14ac:dyDescent="0.35">
      <c r="L938" s="89"/>
    </row>
    <row r="939" spans="12:12" ht="14.25" customHeight="1" x14ac:dyDescent="0.35">
      <c r="L939" s="89"/>
    </row>
    <row r="940" spans="12:12" ht="14.25" customHeight="1" x14ac:dyDescent="0.35">
      <c r="L940" s="89"/>
    </row>
    <row r="941" spans="12:12" ht="14.25" customHeight="1" x14ac:dyDescent="0.35">
      <c r="L941" s="89"/>
    </row>
    <row r="942" spans="12:12" ht="14.25" customHeight="1" x14ac:dyDescent="0.35">
      <c r="L942" s="89"/>
    </row>
    <row r="943" spans="12:12" ht="14.25" customHeight="1" x14ac:dyDescent="0.35">
      <c r="L943" s="89"/>
    </row>
    <row r="944" spans="12:12" ht="14.25" customHeight="1" x14ac:dyDescent="0.35">
      <c r="L944" s="89"/>
    </row>
    <row r="945" spans="12:12" ht="14.25" customHeight="1" x14ac:dyDescent="0.35">
      <c r="L945" s="89"/>
    </row>
    <row r="946" spans="12:12" ht="14.25" customHeight="1" x14ac:dyDescent="0.35">
      <c r="L946" s="89"/>
    </row>
    <row r="947" spans="12:12" ht="14.25" customHeight="1" x14ac:dyDescent="0.35">
      <c r="L947" s="89"/>
    </row>
    <row r="948" spans="12:12" ht="14.25" customHeight="1" x14ac:dyDescent="0.35">
      <c r="L948" s="89"/>
    </row>
    <row r="949" spans="12:12" ht="14.25" customHeight="1" x14ac:dyDescent="0.35">
      <c r="L949" s="89"/>
    </row>
    <row r="950" spans="12:12" ht="14.25" customHeight="1" x14ac:dyDescent="0.35">
      <c r="L950" s="89"/>
    </row>
    <row r="951" spans="12:12" ht="14.25" customHeight="1" x14ac:dyDescent="0.35">
      <c r="L951" s="89"/>
    </row>
    <row r="952" spans="12:12" ht="14.25" customHeight="1" x14ac:dyDescent="0.35">
      <c r="L952" s="89"/>
    </row>
    <row r="953" spans="12:12" ht="14.25" customHeight="1" x14ac:dyDescent="0.35">
      <c r="L953" s="89"/>
    </row>
    <row r="954" spans="12:12" ht="14.25" customHeight="1" x14ac:dyDescent="0.35">
      <c r="L954" s="89"/>
    </row>
    <row r="955" spans="12:12" ht="14.25" customHeight="1" x14ac:dyDescent="0.35">
      <c r="L955" s="89"/>
    </row>
    <row r="956" spans="12:12" ht="14.25" customHeight="1" x14ac:dyDescent="0.35">
      <c r="L956" s="89"/>
    </row>
    <row r="957" spans="12:12" ht="14.25" customHeight="1" x14ac:dyDescent="0.35">
      <c r="L957" s="89"/>
    </row>
    <row r="958" spans="12:12" ht="14.25" customHeight="1" x14ac:dyDescent="0.35">
      <c r="L958" s="89"/>
    </row>
    <row r="959" spans="12:12" ht="14.25" customHeight="1" x14ac:dyDescent="0.35">
      <c r="L959" s="89"/>
    </row>
    <row r="960" spans="12:12" ht="14.25" customHeight="1" x14ac:dyDescent="0.35">
      <c r="L960" s="89"/>
    </row>
    <row r="961" spans="12:12" ht="14.25" customHeight="1" x14ac:dyDescent="0.35">
      <c r="L961" s="89"/>
    </row>
    <row r="962" spans="12:12" ht="14.25" customHeight="1" x14ac:dyDescent="0.35">
      <c r="L962" s="89"/>
    </row>
    <row r="963" spans="12:12" ht="14.25" customHeight="1" x14ac:dyDescent="0.35">
      <c r="L963" s="89"/>
    </row>
    <row r="964" spans="12:12" ht="14.25" customHeight="1" x14ac:dyDescent="0.35">
      <c r="L964" s="89"/>
    </row>
    <row r="965" spans="12:12" ht="14.25" customHeight="1" x14ac:dyDescent="0.35">
      <c r="L965" s="89"/>
    </row>
    <row r="966" spans="12:12" ht="14.25" customHeight="1" x14ac:dyDescent="0.35">
      <c r="L966" s="89"/>
    </row>
    <row r="967" spans="12:12" ht="14.25" customHeight="1" x14ac:dyDescent="0.35">
      <c r="L967" s="89"/>
    </row>
    <row r="968" spans="12:12" ht="14.25" customHeight="1" x14ac:dyDescent="0.35">
      <c r="L968" s="89"/>
    </row>
    <row r="969" spans="12:12" ht="14.25" customHeight="1" x14ac:dyDescent="0.35">
      <c r="L969" s="89"/>
    </row>
    <row r="970" spans="12:12" ht="14.25" customHeight="1" x14ac:dyDescent="0.35">
      <c r="L970" s="89"/>
    </row>
    <row r="971" spans="12:12" ht="14.25" customHeight="1" x14ac:dyDescent="0.35">
      <c r="L971" s="89"/>
    </row>
    <row r="972" spans="12:12" ht="14.25" customHeight="1" x14ac:dyDescent="0.35">
      <c r="L972" s="89"/>
    </row>
    <row r="973" spans="12:12" ht="14.25" customHeight="1" x14ac:dyDescent="0.35">
      <c r="L973" s="89"/>
    </row>
    <row r="974" spans="12:12" ht="14.25" customHeight="1" x14ac:dyDescent="0.35">
      <c r="L974" s="89"/>
    </row>
    <row r="975" spans="12:12" ht="14.25" customHeight="1" x14ac:dyDescent="0.35">
      <c r="L975" s="89"/>
    </row>
    <row r="976" spans="12:12" ht="14.25" customHeight="1" x14ac:dyDescent="0.35">
      <c r="L976" s="89"/>
    </row>
    <row r="977" spans="12:12" ht="14.25" customHeight="1" x14ac:dyDescent="0.35">
      <c r="L977" s="89"/>
    </row>
    <row r="978" spans="12:12" ht="14.25" customHeight="1" x14ac:dyDescent="0.35">
      <c r="L978" s="89"/>
    </row>
    <row r="979" spans="12:12" ht="14.25" customHeight="1" x14ac:dyDescent="0.35">
      <c r="L979" s="89"/>
    </row>
    <row r="980" spans="12:12" ht="14.25" customHeight="1" x14ac:dyDescent="0.35">
      <c r="L980" s="89"/>
    </row>
    <row r="981" spans="12:12" ht="14.25" customHeight="1" x14ac:dyDescent="0.35">
      <c r="L981" s="89"/>
    </row>
    <row r="982" spans="12:12" ht="14.25" customHeight="1" x14ac:dyDescent="0.35">
      <c r="L982" s="89"/>
    </row>
    <row r="983" spans="12:12" ht="14.25" customHeight="1" x14ac:dyDescent="0.35">
      <c r="L983" s="89"/>
    </row>
    <row r="984" spans="12:12" ht="14.25" customHeight="1" x14ac:dyDescent="0.35">
      <c r="L984" s="89"/>
    </row>
    <row r="985" spans="12:12" ht="14.25" customHeight="1" x14ac:dyDescent="0.35">
      <c r="L985" s="89"/>
    </row>
    <row r="986" spans="12:12" ht="14.25" customHeight="1" x14ac:dyDescent="0.35">
      <c r="L986" s="89"/>
    </row>
    <row r="987" spans="12:12" ht="14.25" customHeight="1" x14ac:dyDescent="0.35">
      <c r="L987" s="89"/>
    </row>
    <row r="988" spans="12:12" ht="14.25" customHeight="1" x14ac:dyDescent="0.35">
      <c r="L988" s="89"/>
    </row>
    <row r="989" spans="12:12" ht="14.25" customHeight="1" x14ac:dyDescent="0.35">
      <c r="L989" s="89"/>
    </row>
    <row r="990" spans="12:12" ht="14.25" customHeight="1" x14ac:dyDescent="0.35">
      <c r="L990" s="89"/>
    </row>
    <row r="991" spans="12:12" ht="14.25" customHeight="1" x14ac:dyDescent="0.35">
      <c r="L991" s="89"/>
    </row>
    <row r="992" spans="12:12" ht="14.25" customHeight="1" x14ac:dyDescent="0.35">
      <c r="L992" s="89"/>
    </row>
    <row r="993" spans="12:12" ht="14.25" customHeight="1" x14ac:dyDescent="0.35">
      <c r="L993" s="89"/>
    </row>
    <row r="994" spans="12:12" ht="14.25" customHeight="1" x14ac:dyDescent="0.35">
      <c r="L994" s="89"/>
    </row>
    <row r="995" spans="12:12" ht="14.25" customHeight="1" x14ac:dyDescent="0.35">
      <c r="L995" s="89"/>
    </row>
    <row r="996" spans="12:12" ht="14.25" customHeight="1" x14ac:dyDescent="0.35">
      <c r="L996" s="89"/>
    </row>
    <row r="997" spans="12:12" ht="14.25" customHeight="1" x14ac:dyDescent="0.35">
      <c r="L997" s="89"/>
    </row>
    <row r="998" spans="12:12" ht="14.25" customHeight="1" x14ac:dyDescent="0.35">
      <c r="L998" s="89"/>
    </row>
    <row r="999" spans="12:12" ht="14.25" customHeight="1" x14ac:dyDescent="0.35">
      <c r="L999" s="89"/>
    </row>
    <row r="1000" spans="12:12" ht="14.25" customHeight="1" x14ac:dyDescent="0.35">
      <c r="L1000" s="89"/>
    </row>
    <row r="1001" spans="12:12" ht="14.25" customHeight="1" x14ac:dyDescent="0.35">
      <c r="L1001" s="89"/>
    </row>
    <row r="1002" spans="12:12" ht="14.25" customHeight="1" x14ac:dyDescent="0.35">
      <c r="L1002" s="89"/>
    </row>
    <row r="1003" spans="12:12" ht="14.25" customHeight="1" x14ac:dyDescent="0.35">
      <c r="L1003" s="89"/>
    </row>
    <row r="1004" spans="12:12" ht="14.25" customHeight="1" x14ac:dyDescent="0.35">
      <c r="L1004" s="89"/>
    </row>
    <row r="1005" spans="12:12" ht="14.25" customHeight="1" x14ac:dyDescent="0.35">
      <c r="L1005" s="89"/>
    </row>
    <row r="1006" spans="12:12" ht="14.25" customHeight="1" x14ac:dyDescent="0.35">
      <c r="L1006" s="89"/>
    </row>
    <row r="1007" spans="12:12" ht="14.25" customHeight="1" x14ac:dyDescent="0.35">
      <c r="L1007" s="89"/>
    </row>
    <row r="1008" spans="12:12" ht="14.25" customHeight="1" x14ac:dyDescent="0.35">
      <c r="L1008" s="89"/>
    </row>
    <row r="1009" spans="12:12" ht="14.25" customHeight="1" x14ac:dyDescent="0.35">
      <c r="L1009" s="89"/>
    </row>
    <row r="1010" spans="12:12" ht="14.25" customHeight="1" x14ac:dyDescent="0.35">
      <c r="L1010" s="89"/>
    </row>
    <row r="1011" spans="12:12" ht="14.25" customHeight="1" x14ac:dyDescent="0.35">
      <c r="L1011" s="89"/>
    </row>
    <row r="1012" spans="12:12" ht="14.25" customHeight="1" x14ac:dyDescent="0.35">
      <c r="L1012" s="89"/>
    </row>
    <row r="1013" spans="12:12" ht="14.25" customHeight="1" x14ac:dyDescent="0.35">
      <c r="L1013" s="89"/>
    </row>
    <row r="1014" spans="12:12" ht="14.25" customHeight="1" x14ac:dyDescent="0.35">
      <c r="L1014" s="89"/>
    </row>
    <row r="1015" spans="12:12" ht="14.25" customHeight="1" x14ac:dyDescent="0.35">
      <c r="L1015" s="89"/>
    </row>
    <row r="1016" spans="12:12" ht="14.25" customHeight="1" x14ac:dyDescent="0.35">
      <c r="L1016" s="89"/>
    </row>
    <row r="1017" spans="12:12" ht="14.25" customHeight="1" x14ac:dyDescent="0.35">
      <c r="L1017" s="89"/>
    </row>
    <row r="1018" spans="12:12" ht="14.25" customHeight="1" x14ac:dyDescent="0.35">
      <c r="L1018" s="89"/>
    </row>
    <row r="1019" spans="12:12" ht="14.25" customHeight="1" x14ac:dyDescent="0.35">
      <c r="L1019" s="89"/>
    </row>
    <row r="1020" spans="12:12" ht="14.25" customHeight="1" x14ac:dyDescent="0.35">
      <c r="L1020" s="89"/>
    </row>
    <row r="1021" spans="12:12" ht="14.25" customHeight="1" x14ac:dyDescent="0.35">
      <c r="L1021" s="89"/>
    </row>
    <row r="1022" spans="12:12" ht="14.25" customHeight="1" x14ac:dyDescent="0.35">
      <c r="L1022" s="89"/>
    </row>
    <row r="1023" spans="12:12" ht="14.25" customHeight="1" x14ac:dyDescent="0.35">
      <c r="L1023" s="89"/>
    </row>
    <row r="1024" spans="12:12" ht="14.25" customHeight="1" x14ac:dyDescent="0.35">
      <c r="L1024" s="89"/>
    </row>
    <row r="1025" spans="12:12" ht="14.25" customHeight="1" x14ac:dyDescent="0.35">
      <c r="L1025" s="89"/>
    </row>
    <row r="1026" spans="12:12" ht="14.25" customHeight="1" x14ac:dyDescent="0.35">
      <c r="L1026" s="89"/>
    </row>
    <row r="1027" spans="12:12" ht="14.25" customHeight="1" x14ac:dyDescent="0.35">
      <c r="L1027" s="89"/>
    </row>
    <row r="1028" spans="12:12" ht="14.25" customHeight="1" x14ac:dyDescent="0.35">
      <c r="L1028" s="89"/>
    </row>
    <row r="1029" spans="12:12" ht="14.25" customHeight="1" x14ac:dyDescent="0.35">
      <c r="L1029" s="89"/>
    </row>
    <row r="1030" spans="12:12" ht="14.25" customHeight="1" x14ac:dyDescent="0.35">
      <c r="L1030" s="89"/>
    </row>
    <row r="1031" spans="12:12" ht="14.25" customHeight="1" x14ac:dyDescent="0.35">
      <c r="L1031" s="89"/>
    </row>
    <row r="1032" spans="12:12" ht="14.25" customHeight="1" x14ac:dyDescent="0.35">
      <c r="L1032" s="89"/>
    </row>
    <row r="1033" spans="12:12" ht="14.25" customHeight="1" x14ac:dyDescent="0.35">
      <c r="L1033" s="89"/>
    </row>
    <row r="1034" spans="12:12" ht="14.25" customHeight="1" x14ac:dyDescent="0.35">
      <c r="L1034" s="89"/>
    </row>
    <row r="1035" spans="12:12" ht="14.25" customHeight="1" x14ac:dyDescent="0.35">
      <c r="L1035" s="89"/>
    </row>
    <row r="1036" spans="12:12" ht="14.25" customHeight="1" x14ac:dyDescent="0.35">
      <c r="L1036" s="89"/>
    </row>
    <row r="1037" spans="12:12" ht="14.25" customHeight="1" x14ac:dyDescent="0.35">
      <c r="L1037" s="89"/>
    </row>
    <row r="1038" spans="12:12" ht="14.25" customHeight="1" x14ac:dyDescent="0.35">
      <c r="L1038" s="89"/>
    </row>
    <row r="1039" spans="12:12" ht="14.25" customHeight="1" x14ac:dyDescent="0.35">
      <c r="L1039" s="89"/>
    </row>
    <row r="1040" spans="12:12" ht="14.25" customHeight="1" x14ac:dyDescent="0.35">
      <c r="L1040" s="89"/>
    </row>
    <row r="1041" spans="12:12" ht="14.25" customHeight="1" x14ac:dyDescent="0.35">
      <c r="L1041" s="89"/>
    </row>
    <row r="1042" spans="12:12" ht="14.25" customHeight="1" x14ac:dyDescent="0.35">
      <c r="L1042" s="89"/>
    </row>
    <row r="1043" spans="12:12" ht="14.25" customHeight="1" x14ac:dyDescent="0.35">
      <c r="L1043" s="89"/>
    </row>
    <row r="1044" spans="12:12" ht="14.25" customHeight="1" x14ac:dyDescent="0.35">
      <c r="L1044" s="89"/>
    </row>
    <row r="1045" spans="12:12" ht="14.25" customHeight="1" x14ac:dyDescent="0.35">
      <c r="L1045" s="89"/>
    </row>
    <row r="1046" spans="12:12" ht="14.25" customHeight="1" x14ac:dyDescent="0.35">
      <c r="L1046" s="89"/>
    </row>
    <row r="1047" spans="12:12" ht="14.25" customHeight="1" x14ac:dyDescent="0.35">
      <c r="L1047" s="89"/>
    </row>
    <row r="1048" spans="12:12" ht="14.25" customHeight="1" x14ac:dyDescent="0.35">
      <c r="L1048" s="89"/>
    </row>
    <row r="1049" spans="12:12" ht="14.25" customHeight="1" x14ac:dyDescent="0.35">
      <c r="L1049" s="89"/>
    </row>
    <row r="1050" spans="12:12" ht="14.25" customHeight="1" x14ac:dyDescent="0.35">
      <c r="L1050" s="89"/>
    </row>
    <row r="1051" spans="12:12" ht="14.25" customHeight="1" x14ac:dyDescent="0.35">
      <c r="L1051" s="89"/>
    </row>
    <row r="1052" spans="12:12" ht="14.25" customHeight="1" x14ac:dyDescent="0.35">
      <c r="L1052" s="89"/>
    </row>
    <row r="1053" spans="12:12" ht="14.25" customHeight="1" x14ac:dyDescent="0.35">
      <c r="L1053" s="89"/>
    </row>
    <row r="1054" spans="12:12" ht="14.25" customHeight="1" x14ac:dyDescent="0.35">
      <c r="L1054" s="89"/>
    </row>
    <row r="1055" spans="12:12" ht="14.25" customHeight="1" x14ac:dyDescent="0.35">
      <c r="L1055" s="89"/>
    </row>
    <row r="1056" spans="12:12" ht="14.25" customHeight="1" x14ac:dyDescent="0.35">
      <c r="L1056" s="89"/>
    </row>
    <row r="1057" spans="12:12" ht="14.25" customHeight="1" x14ac:dyDescent="0.35">
      <c r="L1057" s="89"/>
    </row>
    <row r="1058" spans="12:12" ht="14.25" customHeight="1" x14ac:dyDescent="0.35">
      <c r="L1058" s="89"/>
    </row>
    <row r="1059" spans="12:12" ht="14.25" customHeight="1" x14ac:dyDescent="0.35">
      <c r="L1059" s="89"/>
    </row>
    <row r="1060" spans="12:12" ht="14.25" customHeight="1" x14ac:dyDescent="0.35">
      <c r="L1060" s="89"/>
    </row>
    <row r="1061" spans="12:12" ht="14.25" customHeight="1" x14ac:dyDescent="0.35">
      <c r="L1061" s="89"/>
    </row>
    <row r="1062" spans="12:12" ht="14.25" customHeight="1" x14ac:dyDescent="0.35">
      <c r="L1062" s="89"/>
    </row>
    <row r="1063" spans="12:12" ht="14.25" customHeight="1" x14ac:dyDescent="0.35">
      <c r="L1063" s="89"/>
    </row>
    <row r="1064" spans="12:12" ht="14.25" customHeight="1" x14ac:dyDescent="0.35">
      <c r="L1064" s="89"/>
    </row>
    <row r="1065" spans="12:12" ht="14.25" customHeight="1" x14ac:dyDescent="0.35">
      <c r="L1065" s="89"/>
    </row>
    <row r="1066" spans="12:12" ht="14.25" customHeight="1" x14ac:dyDescent="0.35">
      <c r="L1066" s="89"/>
    </row>
    <row r="1067" spans="12:12" ht="14.25" customHeight="1" x14ac:dyDescent="0.35">
      <c r="L1067" s="89"/>
    </row>
    <row r="1068" spans="12:12" ht="14.25" customHeight="1" x14ac:dyDescent="0.35">
      <c r="L1068" s="89"/>
    </row>
    <row r="1069" spans="12:12" ht="14.25" customHeight="1" x14ac:dyDescent="0.35">
      <c r="L1069" s="89"/>
    </row>
    <row r="1070" spans="12:12" ht="14.25" customHeight="1" x14ac:dyDescent="0.35">
      <c r="L1070" s="89"/>
    </row>
    <row r="1071" spans="12:12" ht="14.25" customHeight="1" x14ac:dyDescent="0.35">
      <c r="L1071" s="89"/>
    </row>
    <row r="1072" spans="12:12" ht="14.25" customHeight="1" x14ac:dyDescent="0.35">
      <c r="L1072" s="89"/>
    </row>
    <row r="1073" spans="12:12" ht="14.25" customHeight="1" x14ac:dyDescent="0.35">
      <c r="L1073" s="89"/>
    </row>
    <row r="1074" spans="12:12" ht="14.25" customHeight="1" x14ac:dyDescent="0.35">
      <c r="L1074" s="89"/>
    </row>
    <row r="1075" spans="12:12" ht="14.25" customHeight="1" x14ac:dyDescent="0.35">
      <c r="L1075" s="89"/>
    </row>
    <row r="1076" spans="12:12" ht="14.25" customHeight="1" x14ac:dyDescent="0.35">
      <c r="L1076" s="89"/>
    </row>
    <row r="1077" spans="12:12" ht="14.25" customHeight="1" x14ac:dyDescent="0.35">
      <c r="L1077" s="89"/>
    </row>
    <row r="1078" spans="12:12" ht="14.25" customHeight="1" x14ac:dyDescent="0.35">
      <c r="L1078" s="89"/>
    </row>
    <row r="1079" spans="12:12" ht="14.25" customHeight="1" x14ac:dyDescent="0.35">
      <c r="L1079" s="89"/>
    </row>
    <row r="1080" spans="12:12" ht="14.25" customHeight="1" x14ac:dyDescent="0.35">
      <c r="L1080" s="89"/>
    </row>
    <row r="1081" spans="12:12" ht="14.25" customHeight="1" x14ac:dyDescent="0.35">
      <c r="L1081" s="89"/>
    </row>
    <row r="1082" spans="12:12" ht="14.25" customHeight="1" x14ac:dyDescent="0.35">
      <c r="L1082" s="89"/>
    </row>
    <row r="1083" spans="12:12" ht="14.25" customHeight="1" x14ac:dyDescent="0.35">
      <c r="L1083" s="89"/>
    </row>
    <row r="1084" spans="12:12" ht="14.25" customHeight="1" x14ac:dyDescent="0.35">
      <c r="L1084" s="89"/>
    </row>
    <row r="1085" spans="12:12" ht="14.25" customHeight="1" x14ac:dyDescent="0.35">
      <c r="L1085" s="89"/>
    </row>
    <row r="1086" spans="12:12" ht="14.25" customHeight="1" x14ac:dyDescent="0.35">
      <c r="L1086" s="89"/>
    </row>
    <row r="1087" spans="12:12" ht="14.25" customHeight="1" x14ac:dyDescent="0.35">
      <c r="L1087" s="89"/>
    </row>
    <row r="1088" spans="12:12" ht="14.25" customHeight="1" x14ac:dyDescent="0.35">
      <c r="L1088" s="89"/>
    </row>
    <row r="1089" spans="12:12" ht="14.25" customHeight="1" x14ac:dyDescent="0.35">
      <c r="L1089" s="89"/>
    </row>
    <row r="1090" spans="12:12" ht="14.25" customHeight="1" x14ac:dyDescent="0.35">
      <c r="L1090" s="89"/>
    </row>
    <row r="1091" spans="12:12" ht="14.25" customHeight="1" x14ac:dyDescent="0.35">
      <c r="L1091" s="89"/>
    </row>
    <row r="1092" spans="12:12" ht="14.25" customHeight="1" x14ac:dyDescent="0.35">
      <c r="L1092" s="89"/>
    </row>
    <row r="1093" spans="12:12" ht="14.25" customHeight="1" x14ac:dyDescent="0.35">
      <c r="L1093" s="89"/>
    </row>
    <row r="1094" spans="12:12" ht="14.25" customHeight="1" x14ac:dyDescent="0.35">
      <c r="L1094" s="89"/>
    </row>
    <row r="1095" spans="12:12" ht="14.25" customHeight="1" x14ac:dyDescent="0.35">
      <c r="L1095" s="89"/>
    </row>
    <row r="1096" spans="12:12" ht="14.25" customHeight="1" x14ac:dyDescent="0.35">
      <c r="L1096" s="89"/>
    </row>
    <row r="1097" spans="12:12" ht="14.25" customHeight="1" x14ac:dyDescent="0.35">
      <c r="L1097" s="89"/>
    </row>
    <row r="1098" spans="12:12" ht="14.25" customHeight="1" x14ac:dyDescent="0.35">
      <c r="L1098" s="89"/>
    </row>
    <row r="1099" spans="12:12" ht="14.25" customHeight="1" x14ac:dyDescent="0.35">
      <c r="L1099" s="89"/>
    </row>
    <row r="1100" spans="12:12" ht="14.25" customHeight="1" x14ac:dyDescent="0.35">
      <c r="L1100" s="89"/>
    </row>
    <row r="1101" spans="12:12" ht="14.25" customHeight="1" x14ac:dyDescent="0.35">
      <c r="L1101" s="89"/>
    </row>
    <row r="1102" spans="12:12" ht="14.25" customHeight="1" x14ac:dyDescent="0.35">
      <c r="L1102" s="89"/>
    </row>
    <row r="1103" spans="12:12" ht="14.25" customHeight="1" x14ac:dyDescent="0.35">
      <c r="L1103" s="89"/>
    </row>
    <row r="1104" spans="12:12" ht="14.25" customHeight="1" x14ac:dyDescent="0.35">
      <c r="L1104" s="89"/>
    </row>
    <row r="1105" spans="12:12" ht="14.25" customHeight="1" x14ac:dyDescent="0.35">
      <c r="L1105" s="89"/>
    </row>
    <row r="1106" spans="12:12" ht="14.25" customHeight="1" x14ac:dyDescent="0.35">
      <c r="L1106" s="89"/>
    </row>
    <row r="1107" spans="12:12" ht="14.25" customHeight="1" x14ac:dyDescent="0.35">
      <c r="L1107" s="89"/>
    </row>
    <row r="1108" spans="12:12" ht="14.25" customHeight="1" x14ac:dyDescent="0.35">
      <c r="L1108" s="89"/>
    </row>
    <row r="1109" spans="12:12" ht="14.25" customHeight="1" x14ac:dyDescent="0.35">
      <c r="L1109" s="89"/>
    </row>
    <row r="1110" spans="12:12" ht="14.25" customHeight="1" x14ac:dyDescent="0.35">
      <c r="L1110" s="89"/>
    </row>
    <row r="1111" spans="12:12" ht="14.25" customHeight="1" x14ac:dyDescent="0.35">
      <c r="L1111" s="89"/>
    </row>
    <row r="1112" spans="12:12" ht="14.25" customHeight="1" x14ac:dyDescent="0.35">
      <c r="L1112" s="89"/>
    </row>
    <row r="1113" spans="12:12" ht="14.25" customHeight="1" x14ac:dyDescent="0.35">
      <c r="L1113" s="89"/>
    </row>
    <row r="1114" spans="12:12" ht="14.25" customHeight="1" x14ac:dyDescent="0.35">
      <c r="L1114" s="89"/>
    </row>
    <row r="1115" spans="12:12" ht="14.25" customHeight="1" x14ac:dyDescent="0.35">
      <c r="L1115" s="89"/>
    </row>
    <row r="1116" spans="12:12" ht="14.25" customHeight="1" x14ac:dyDescent="0.35">
      <c r="L1116" s="89"/>
    </row>
    <row r="1117" spans="12:12" ht="14.25" customHeight="1" x14ac:dyDescent="0.35">
      <c r="L1117" s="89"/>
    </row>
    <row r="1118" spans="12:12" ht="14.25" customHeight="1" x14ac:dyDescent="0.35">
      <c r="L1118" s="89"/>
    </row>
    <row r="1119" spans="12:12" ht="14.25" customHeight="1" x14ac:dyDescent="0.35">
      <c r="L1119" s="89"/>
    </row>
    <row r="1120" spans="12:12" ht="14.25" customHeight="1" x14ac:dyDescent="0.35">
      <c r="L1120" s="89"/>
    </row>
    <row r="1121" spans="12:12" ht="14.25" customHeight="1" x14ac:dyDescent="0.35">
      <c r="L1121" s="89"/>
    </row>
    <row r="1122" spans="12:12" ht="14.25" customHeight="1" x14ac:dyDescent="0.35">
      <c r="L1122" s="89"/>
    </row>
    <row r="1123" spans="12:12" ht="14.25" customHeight="1" x14ac:dyDescent="0.35">
      <c r="L1123" s="89"/>
    </row>
    <row r="1124" spans="12:12" ht="14.25" customHeight="1" x14ac:dyDescent="0.35">
      <c r="L1124" s="89"/>
    </row>
    <row r="1125" spans="12:12" ht="14.25" customHeight="1" x14ac:dyDescent="0.35">
      <c r="L1125" s="89"/>
    </row>
    <row r="1126" spans="12:12" ht="14.25" customHeight="1" x14ac:dyDescent="0.35">
      <c r="L1126" s="89"/>
    </row>
    <row r="1127" spans="12:12" ht="14.25" customHeight="1" x14ac:dyDescent="0.35">
      <c r="L1127" s="89"/>
    </row>
    <row r="1128" spans="12:12" ht="14.25" customHeight="1" x14ac:dyDescent="0.35">
      <c r="L1128" s="89"/>
    </row>
    <row r="1129" spans="12:12" ht="14.25" customHeight="1" x14ac:dyDescent="0.35">
      <c r="L1129" s="89"/>
    </row>
    <row r="1130" spans="12:12" ht="14.25" customHeight="1" x14ac:dyDescent="0.35">
      <c r="L1130" s="89"/>
    </row>
    <row r="1131" spans="12:12" ht="14.25" customHeight="1" x14ac:dyDescent="0.35">
      <c r="L1131" s="89"/>
    </row>
    <row r="1132" spans="12:12" ht="14.25" customHeight="1" x14ac:dyDescent="0.35">
      <c r="L1132" s="89"/>
    </row>
    <row r="1133" spans="12:12" ht="14.25" customHeight="1" x14ac:dyDescent="0.35">
      <c r="L1133" s="89"/>
    </row>
    <row r="1134" spans="12:12" ht="14.25" customHeight="1" x14ac:dyDescent="0.35">
      <c r="L1134" s="89"/>
    </row>
    <row r="1135" spans="12:12" ht="14.25" customHeight="1" x14ac:dyDescent="0.35">
      <c r="L1135" s="89"/>
    </row>
    <row r="1136" spans="12:12" ht="14.25" customHeight="1" x14ac:dyDescent="0.35">
      <c r="L1136" s="89"/>
    </row>
    <row r="1137" spans="12:12" ht="14.25" customHeight="1" x14ac:dyDescent="0.35">
      <c r="L1137" s="89"/>
    </row>
    <row r="1138" spans="12:12" ht="14.25" customHeight="1" x14ac:dyDescent="0.35">
      <c r="L1138" s="89"/>
    </row>
    <row r="1139" spans="12:12" ht="14.25" customHeight="1" x14ac:dyDescent="0.35">
      <c r="L1139" s="89"/>
    </row>
    <row r="1140" spans="12:12" ht="14.25" customHeight="1" x14ac:dyDescent="0.35">
      <c r="L1140" s="89"/>
    </row>
    <row r="1141" spans="12:12" ht="14.25" customHeight="1" x14ac:dyDescent="0.35">
      <c r="L1141" s="89"/>
    </row>
    <row r="1142" spans="12:12" ht="14.25" customHeight="1" x14ac:dyDescent="0.35">
      <c r="L1142" s="89"/>
    </row>
    <row r="1143" spans="12:12" ht="14.25" customHeight="1" x14ac:dyDescent="0.35">
      <c r="L1143" s="89"/>
    </row>
    <row r="1144" spans="12:12" ht="14.25" customHeight="1" x14ac:dyDescent="0.35">
      <c r="L1144" s="89"/>
    </row>
    <row r="1145" spans="12:12" ht="14.25" customHeight="1" x14ac:dyDescent="0.35">
      <c r="L1145" s="89"/>
    </row>
    <row r="1146" spans="12:12" ht="14.25" customHeight="1" x14ac:dyDescent="0.35">
      <c r="L1146" s="89"/>
    </row>
    <row r="1147" spans="12:12" ht="14.25" customHeight="1" x14ac:dyDescent="0.35">
      <c r="L1147" s="89"/>
    </row>
    <row r="1148" spans="12:12" ht="14.25" customHeight="1" x14ac:dyDescent="0.35">
      <c r="L1148" s="89"/>
    </row>
    <row r="1149" spans="12:12" ht="14.25" customHeight="1" x14ac:dyDescent="0.35">
      <c r="L1149" s="89"/>
    </row>
    <row r="1150" spans="12:12" ht="14.25" customHeight="1" x14ac:dyDescent="0.35">
      <c r="L1150" s="89"/>
    </row>
    <row r="1151" spans="12:12" ht="14.25" customHeight="1" x14ac:dyDescent="0.35">
      <c r="L1151" s="89"/>
    </row>
    <row r="1152" spans="12:12" ht="14.25" customHeight="1" x14ac:dyDescent="0.35">
      <c r="L1152" s="89"/>
    </row>
    <row r="1153" spans="12:12" ht="14.25" customHeight="1" x14ac:dyDescent="0.35">
      <c r="L1153" s="89"/>
    </row>
    <row r="1154" spans="12:12" ht="14.25" customHeight="1" x14ac:dyDescent="0.35">
      <c r="L1154" s="89"/>
    </row>
    <row r="1155" spans="12:12" ht="14.25" customHeight="1" x14ac:dyDescent="0.35">
      <c r="L1155" s="89"/>
    </row>
    <row r="1156" spans="12:12" ht="14.25" customHeight="1" x14ac:dyDescent="0.35">
      <c r="L1156" s="89"/>
    </row>
    <row r="1157" spans="12:12" ht="14.25" customHeight="1" x14ac:dyDescent="0.35">
      <c r="L1157" s="89"/>
    </row>
    <row r="1158" spans="12:12" ht="14.25" customHeight="1" x14ac:dyDescent="0.35">
      <c r="L1158" s="89"/>
    </row>
    <row r="1159" spans="12:12" ht="14.25" customHeight="1" x14ac:dyDescent="0.35">
      <c r="L1159" s="89"/>
    </row>
    <row r="1160" spans="12:12" ht="14.25" customHeight="1" x14ac:dyDescent="0.35">
      <c r="L1160" s="89"/>
    </row>
    <row r="1161" spans="12:12" ht="14.25" customHeight="1" x14ac:dyDescent="0.35">
      <c r="L1161" s="89"/>
    </row>
    <row r="1162" spans="12:12" ht="14.25" customHeight="1" x14ac:dyDescent="0.35">
      <c r="L1162" s="89"/>
    </row>
    <row r="1163" spans="12:12" ht="14.25" customHeight="1" x14ac:dyDescent="0.35">
      <c r="L1163" s="89"/>
    </row>
    <row r="1164" spans="12:12" ht="14.25" customHeight="1" x14ac:dyDescent="0.35">
      <c r="L1164" s="89"/>
    </row>
    <row r="1165" spans="12:12" ht="14.25" customHeight="1" x14ac:dyDescent="0.35">
      <c r="L1165" s="89"/>
    </row>
    <row r="1166" spans="12:12" ht="14.25" customHeight="1" x14ac:dyDescent="0.35">
      <c r="L1166" s="89"/>
    </row>
    <row r="1167" spans="12:12" ht="14.25" customHeight="1" x14ac:dyDescent="0.35">
      <c r="L1167" s="89"/>
    </row>
    <row r="1168" spans="12:12" ht="14.25" customHeight="1" x14ac:dyDescent="0.35">
      <c r="L1168" s="89"/>
    </row>
    <row r="1169" spans="12:12" ht="14.25" customHeight="1" x14ac:dyDescent="0.35">
      <c r="L1169" s="89"/>
    </row>
    <row r="1170" spans="12:12" ht="14.25" customHeight="1" x14ac:dyDescent="0.35">
      <c r="L1170" s="89"/>
    </row>
    <row r="1171" spans="12:12" ht="14.25" customHeight="1" x14ac:dyDescent="0.35">
      <c r="L1171" s="89"/>
    </row>
    <row r="1172" spans="12:12" ht="14.25" customHeight="1" x14ac:dyDescent="0.35">
      <c r="L1172" s="89"/>
    </row>
    <row r="1173" spans="12:12" ht="14.25" customHeight="1" x14ac:dyDescent="0.35">
      <c r="L1173" s="89"/>
    </row>
    <row r="1174" spans="12:12" ht="14.25" customHeight="1" x14ac:dyDescent="0.35">
      <c r="L1174" s="89"/>
    </row>
    <row r="1175" spans="12:12" ht="14.25" customHeight="1" x14ac:dyDescent="0.35">
      <c r="L1175" s="89"/>
    </row>
    <row r="1176" spans="12:12" ht="14.25" customHeight="1" x14ac:dyDescent="0.35">
      <c r="L1176" s="89"/>
    </row>
    <row r="1177" spans="12:12" ht="14.25" customHeight="1" x14ac:dyDescent="0.35">
      <c r="L1177" s="89"/>
    </row>
    <row r="1178" spans="12:12" ht="14.25" customHeight="1" x14ac:dyDescent="0.35">
      <c r="L1178" s="89"/>
    </row>
    <row r="1179" spans="12:12" ht="14.25" customHeight="1" x14ac:dyDescent="0.35">
      <c r="L1179" s="89"/>
    </row>
    <row r="1180" spans="12:12" ht="14.25" customHeight="1" x14ac:dyDescent="0.35">
      <c r="L1180" s="89"/>
    </row>
    <row r="1181" spans="12:12" ht="14.25" customHeight="1" x14ac:dyDescent="0.35">
      <c r="L1181" s="89"/>
    </row>
    <row r="1182" spans="12:12" ht="14.25" customHeight="1" x14ac:dyDescent="0.35">
      <c r="L1182" s="89"/>
    </row>
    <row r="1183" spans="12:12" ht="14.25" customHeight="1" x14ac:dyDescent="0.35">
      <c r="L1183" s="89"/>
    </row>
    <row r="1184" spans="12:12" ht="14.25" customHeight="1" x14ac:dyDescent="0.35">
      <c r="L1184" s="89"/>
    </row>
    <row r="1185" spans="12:12" ht="14.25" customHeight="1" x14ac:dyDescent="0.35">
      <c r="L1185" s="89"/>
    </row>
    <row r="1186" spans="12:12" ht="14.25" customHeight="1" x14ac:dyDescent="0.35">
      <c r="L1186" s="89"/>
    </row>
    <row r="1187" spans="12:12" ht="14.25" customHeight="1" x14ac:dyDescent="0.35">
      <c r="L1187" s="89"/>
    </row>
    <row r="1188" spans="12:12" ht="14.25" customHeight="1" x14ac:dyDescent="0.35">
      <c r="L1188" s="89"/>
    </row>
    <row r="1189" spans="12:12" ht="14.25" customHeight="1" x14ac:dyDescent="0.35">
      <c r="L1189" s="89"/>
    </row>
    <row r="1190" spans="12:12" ht="14.25" customHeight="1" x14ac:dyDescent="0.35">
      <c r="L1190" s="89"/>
    </row>
    <row r="1191" spans="12:12" ht="14.25" customHeight="1" x14ac:dyDescent="0.35">
      <c r="L1191" s="89"/>
    </row>
    <row r="1192" spans="12:12" ht="14.25" customHeight="1" x14ac:dyDescent="0.35">
      <c r="L1192" s="89"/>
    </row>
    <row r="1193" spans="12:12" ht="14.25" customHeight="1" x14ac:dyDescent="0.35">
      <c r="L1193" s="89"/>
    </row>
    <row r="1194" spans="12:12" ht="14.25" customHeight="1" x14ac:dyDescent="0.35">
      <c r="L1194" s="89"/>
    </row>
    <row r="1195" spans="12:12" ht="14.25" customHeight="1" x14ac:dyDescent="0.35">
      <c r="L1195" s="89"/>
    </row>
    <row r="1196" spans="12:12" ht="14.25" customHeight="1" x14ac:dyDescent="0.35">
      <c r="L1196" s="89"/>
    </row>
    <row r="1197" spans="12:12" ht="14.25" customHeight="1" x14ac:dyDescent="0.35">
      <c r="L1197" s="89"/>
    </row>
    <row r="1198" spans="12:12" ht="14.25" customHeight="1" x14ac:dyDescent="0.35">
      <c r="L1198" s="89"/>
    </row>
    <row r="1199" spans="12:12" ht="14.25" customHeight="1" x14ac:dyDescent="0.35">
      <c r="L1199" s="89"/>
    </row>
    <row r="1200" spans="12:12" ht="14.25" customHeight="1" x14ac:dyDescent="0.35">
      <c r="L1200" s="89"/>
    </row>
    <row r="1201" spans="12:12" ht="14.25" customHeight="1" x14ac:dyDescent="0.35">
      <c r="L1201" s="89"/>
    </row>
    <row r="1202" spans="12:12" ht="14.25" customHeight="1" x14ac:dyDescent="0.35">
      <c r="L1202" s="89"/>
    </row>
    <row r="1203" spans="12:12" ht="14.25" customHeight="1" x14ac:dyDescent="0.35">
      <c r="L1203" s="89"/>
    </row>
    <row r="1204" spans="12:12" ht="14.25" customHeight="1" x14ac:dyDescent="0.35">
      <c r="L1204" s="89"/>
    </row>
    <row r="1205" spans="12:12" ht="14.25" customHeight="1" x14ac:dyDescent="0.35">
      <c r="L1205" s="89"/>
    </row>
    <row r="1206" spans="12:12" ht="14.25" customHeight="1" x14ac:dyDescent="0.35">
      <c r="L1206" s="89"/>
    </row>
    <row r="1207" spans="12:12" ht="14.25" customHeight="1" x14ac:dyDescent="0.35">
      <c r="L1207" s="89"/>
    </row>
    <row r="1208" spans="12:12" ht="14.25" customHeight="1" x14ac:dyDescent="0.35">
      <c r="L1208" s="89"/>
    </row>
    <row r="1209" spans="12:12" ht="14.25" customHeight="1" x14ac:dyDescent="0.35">
      <c r="L1209" s="89"/>
    </row>
    <row r="1210" spans="12:12" ht="14.25" customHeight="1" x14ac:dyDescent="0.35">
      <c r="L1210" s="89"/>
    </row>
    <row r="1211" spans="12:12" ht="14.25" customHeight="1" x14ac:dyDescent="0.35">
      <c r="L1211" s="89"/>
    </row>
    <row r="1212" spans="12:12" ht="14.25" customHeight="1" x14ac:dyDescent="0.35">
      <c r="L1212" s="89"/>
    </row>
    <row r="1213" spans="12:12" ht="14.25" customHeight="1" x14ac:dyDescent="0.35">
      <c r="L1213" s="89"/>
    </row>
    <row r="1214" spans="12:12" ht="14.25" customHeight="1" x14ac:dyDescent="0.35">
      <c r="L1214" s="89"/>
    </row>
    <row r="1215" spans="12:12" ht="14.25" customHeight="1" x14ac:dyDescent="0.35">
      <c r="L1215" s="89"/>
    </row>
    <row r="1216" spans="12:12" ht="14.25" customHeight="1" x14ac:dyDescent="0.35">
      <c r="L1216" s="89"/>
    </row>
    <row r="1217" spans="12:12" ht="14.25" customHeight="1" x14ac:dyDescent="0.35">
      <c r="L1217" s="89"/>
    </row>
    <row r="1218" spans="12:12" ht="14.25" customHeight="1" x14ac:dyDescent="0.35">
      <c r="L1218" s="89"/>
    </row>
    <row r="1219" spans="12:12" ht="14.25" customHeight="1" x14ac:dyDescent="0.35">
      <c r="L1219" s="89"/>
    </row>
    <row r="1220" spans="12:12" ht="14.25" customHeight="1" x14ac:dyDescent="0.35">
      <c r="L1220" s="89"/>
    </row>
    <row r="1221" spans="12:12" ht="14.25" customHeight="1" x14ac:dyDescent="0.35">
      <c r="L1221" s="89"/>
    </row>
    <row r="1222" spans="12:12" ht="14.25" customHeight="1" x14ac:dyDescent="0.35">
      <c r="L1222" s="89"/>
    </row>
    <row r="1223" spans="12:12" ht="14.25" customHeight="1" x14ac:dyDescent="0.35">
      <c r="L1223" s="89"/>
    </row>
    <row r="1224" spans="12:12" ht="14.25" customHeight="1" x14ac:dyDescent="0.35">
      <c r="L1224" s="89"/>
    </row>
    <row r="1225" spans="12:12" ht="14.25" customHeight="1" x14ac:dyDescent="0.35">
      <c r="L1225" s="89"/>
    </row>
    <row r="1226" spans="12:12" ht="14.25" customHeight="1" x14ac:dyDescent="0.35">
      <c r="L1226" s="89"/>
    </row>
    <row r="1227" spans="12:12" ht="14.25" customHeight="1" x14ac:dyDescent="0.35">
      <c r="L1227" s="89"/>
    </row>
    <row r="1228" spans="12:12" ht="14.25" customHeight="1" x14ac:dyDescent="0.35">
      <c r="L1228" s="89"/>
    </row>
    <row r="1229" spans="12:12" ht="14.25" customHeight="1" x14ac:dyDescent="0.35">
      <c r="L1229" s="89"/>
    </row>
    <row r="1230" spans="12:12" ht="14.25" customHeight="1" x14ac:dyDescent="0.35">
      <c r="L1230" s="89"/>
    </row>
    <row r="1231" spans="12:12" ht="14.25" customHeight="1" x14ac:dyDescent="0.35">
      <c r="L1231" s="89"/>
    </row>
    <row r="1232" spans="12:12" ht="14.25" customHeight="1" x14ac:dyDescent="0.35">
      <c r="L1232" s="89"/>
    </row>
    <row r="1233" spans="12:12" ht="14.25" customHeight="1" x14ac:dyDescent="0.35">
      <c r="L1233" s="89"/>
    </row>
    <row r="1234" spans="12:12" ht="14.25" customHeight="1" x14ac:dyDescent="0.35">
      <c r="L1234" s="89"/>
    </row>
    <row r="1235" spans="12:12" ht="14.25" customHeight="1" x14ac:dyDescent="0.35">
      <c r="L1235" s="89"/>
    </row>
    <row r="1236" spans="12:12" ht="14.25" customHeight="1" x14ac:dyDescent="0.35">
      <c r="L1236" s="89"/>
    </row>
    <row r="1237" spans="12:12" ht="14.25" customHeight="1" x14ac:dyDescent="0.35">
      <c r="L1237" s="89"/>
    </row>
    <row r="1238" spans="12:12" ht="14.25" customHeight="1" x14ac:dyDescent="0.35">
      <c r="L1238" s="89"/>
    </row>
    <row r="1239" spans="12:12" ht="14.25" customHeight="1" x14ac:dyDescent="0.35">
      <c r="L1239" s="89"/>
    </row>
    <row r="1240" spans="12:12" ht="14.25" customHeight="1" x14ac:dyDescent="0.35">
      <c r="L1240" s="89"/>
    </row>
    <row r="1241" spans="12:12" ht="14.25" customHeight="1" x14ac:dyDescent="0.35">
      <c r="L1241" s="89"/>
    </row>
    <row r="1242" spans="12:12" ht="14.25" customHeight="1" x14ac:dyDescent="0.35">
      <c r="L1242" s="89"/>
    </row>
    <row r="1243" spans="12:12" ht="14.25" customHeight="1" x14ac:dyDescent="0.35">
      <c r="L1243" s="89"/>
    </row>
    <row r="1244" spans="12:12" ht="14.25" customHeight="1" x14ac:dyDescent="0.35">
      <c r="L1244" s="89"/>
    </row>
    <row r="1245" spans="12:12" ht="14.25" customHeight="1" x14ac:dyDescent="0.35">
      <c r="L1245" s="89"/>
    </row>
    <row r="1246" spans="12:12" ht="14.25" customHeight="1" x14ac:dyDescent="0.35">
      <c r="L1246" s="89"/>
    </row>
    <row r="1247" spans="12:12" ht="14.25" customHeight="1" x14ac:dyDescent="0.35">
      <c r="L1247" s="89"/>
    </row>
    <row r="1248" spans="12:12" ht="14.25" customHeight="1" x14ac:dyDescent="0.35">
      <c r="L1248" s="89"/>
    </row>
    <row r="1249" spans="12:12" ht="14.25" customHeight="1" x14ac:dyDescent="0.35">
      <c r="L1249" s="89"/>
    </row>
    <row r="1250" spans="12:12" ht="14.25" customHeight="1" x14ac:dyDescent="0.35">
      <c r="L1250" s="89"/>
    </row>
    <row r="1251" spans="12:12" ht="14.25" customHeight="1" x14ac:dyDescent="0.35">
      <c r="L1251" s="89"/>
    </row>
    <row r="1252" spans="12:12" ht="14.25" customHeight="1" x14ac:dyDescent="0.35">
      <c r="L1252" s="89"/>
    </row>
    <row r="1253" spans="12:12" ht="14.25" customHeight="1" x14ac:dyDescent="0.35">
      <c r="L1253" s="89"/>
    </row>
    <row r="1254" spans="12:12" ht="14.25" customHeight="1" x14ac:dyDescent="0.35">
      <c r="L1254" s="89"/>
    </row>
    <row r="1255" spans="12:12" ht="14.25" customHeight="1" x14ac:dyDescent="0.35">
      <c r="L1255" s="89"/>
    </row>
    <row r="1256" spans="12:12" ht="14.25" customHeight="1" x14ac:dyDescent="0.35">
      <c r="L1256" s="89"/>
    </row>
    <row r="1257" spans="12:12" ht="14.25" customHeight="1" x14ac:dyDescent="0.35">
      <c r="L1257" s="89"/>
    </row>
    <row r="1258" spans="12:12" ht="14.25" customHeight="1" x14ac:dyDescent="0.35">
      <c r="L1258" s="89"/>
    </row>
    <row r="1259" spans="12:12" ht="14.25" customHeight="1" x14ac:dyDescent="0.35">
      <c r="L1259" s="89"/>
    </row>
    <row r="1260" spans="12:12" ht="14.25" customHeight="1" x14ac:dyDescent="0.35">
      <c r="L1260" s="89"/>
    </row>
    <row r="1261" spans="12:12" ht="14.25" customHeight="1" x14ac:dyDescent="0.35">
      <c r="L1261" s="89"/>
    </row>
    <row r="1262" spans="12:12" ht="14.25" customHeight="1" x14ac:dyDescent="0.35">
      <c r="L1262" s="89"/>
    </row>
    <row r="1263" spans="12:12" ht="14.25" customHeight="1" x14ac:dyDescent="0.35">
      <c r="L1263" s="89"/>
    </row>
    <row r="1264" spans="12:12" ht="14.25" customHeight="1" x14ac:dyDescent="0.35">
      <c r="L1264" s="89"/>
    </row>
    <row r="1265" spans="12:12" ht="14.25" customHeight="1" x14ac:dyDescent="0.35">
      <c r="L1265" s="89"/>
    </row>
    <row r="1266" spans="12:12" ht="14.25" customHeight="1" x14ac:dyDescent="0.35">
      <c r="L1266" s="89"/>
    </row>
    <row r="1267" spans="12:12" ht="14.25" customHeight="1" x14ac:dyDescent="0.35">
      <c r="L1267" s="89"/>
    </row>
    <row r="1268" spans="12:12" ht="14.25" customHeight="1" x14ac:dyDescent="0.35">
      <c r="L1268" s="89"/>
    </row>
    <row r="1269" spans="12:12" ht="14.25" customHeight="1" x14ac:dyDescent="0.35">
      <c r="L1269" s="89"/>
    </row>
    <row r="1270" spans="12:12" ht="14.25" customHeight="1" x14ac:dyDescent="0.35">
      <c r="L1270" s="89"/>
    </row>
    <row r="1271" spans="12:12" ht="14.25" customHeight="1" x14ac:dyDescent="0.35">
      <c r="L1271" s="89"/>
    </row>
    <row r="1272" spans="12:12" ht="14.25" customHeight="1" x14ac:dyDescent="0.35">
      <c r="L1272" s="89"/>
    </row>
    <row r="1273" spans="12:12" ht="14.25" customHeight="1" x14ac:dyDescent="0.35">
      <c r="L1273" s="89"/>
    </row>
    <row r="1274" spans="12:12" ht="14.25" customHeight="1" x14ac:dyDescent="0.35">
      <c r="L1274" s="89"/>
    </row>
    <row r="1275" spans="12:12" ht="14.25" customHeight="1" x14ac:dyDescent="0.35">
      <c r="L1275" s="89"/>
    </row>
    <row r="1276" spans="12:12" ht="14.25" customHeight="1" x14ac:dyDescent="0.35">
      <c r="L1276" s="89"/>
    </row>
    <row r="1277" spans="12:12" ht="14.25" customHeight="1" x14ac:dyDescent="0.35">
      <c r="L1277" s="89"/>
    </row>
    <row r="1278" spans="12:12" ht="14.25" customHeight="1" x14ac:dyDescent="0.35">
      <c r="L1278" s="89"/>
    </row>
    <row r="1279" spans="12:12" ht="14.25" customHeight="1" x14ac:dyDescent="0.35">
      <c r="L1279" s="89"/>
    </row>
    <row r="1280" spans="12:12" ht="14.25" customHeight="1" x14ac:dyDescent="0.35">
      <c r="L1280" s="89"/>
    </row>
    <row r="1281" spans="12:12" ht="14.25" customHeight="1" x14ac:dyDescent="0.35">
      <c r="L1281" s="89"/>
    </row>
    <row r="1282" spans="12:12" ht="14.25" customHeight="1" x14ac:dyDescent="0.35">
      <c r="L1282" s="89"/>
    </row>
    <row r="1283" spans="12:12" ht="14.25" customHeight="1" x14ac:dyDescent="0.35">
      <c r="L1283" s="89"/>
    </row>
    <row r="1284" spans="12:12" ht="14.25" customHeight="1" x14ac:dyDescent="0.35">
      <c r="L1284" s="89"/>
    </row>
    <row r="1285" spans="12:12" ht="14.25" customHeight="1" x14ac:dyDescent="0.35">
      <c r="L1285" s="89"/>
    </row>
    <row r="1286" spans="12:12" ht="14.25" customHeight="1" x14ac:dyDescent="0.35">
      <c r="L1286" s="89"/>
    </row>
    <row r="1287" spans="12:12" ht="14.25" customHeight="1" x14ac:dyDescent="0.35">
      <c r="L1287" s="89"/>
    </row>
    <row r="1288" spans="12:12" ht="14.25" customHeight="1" x14ac:dyDescent="0.35">
      <c r="L1288" s="89"/>
    </row>
    <row r="1289" spans="12:12" ht="14.25" customHeight="1" x14ac:dyDescent="0.35">
      <c r="L1289" s="89"/>
    </row>
    <row r="1290" spans="12:12" ht="14.25" customHeight="1" x14ac:dyDescent="0.35">
      <c r="L1290" s="89"/>
    </row>
    <row r="1291" spans="12:12" ht="14.25" customHeight="1" x14ac:dyDescent="0.35">
      <c r="L1291" s="89"/>
    </row>
    <row r="1292" spans="12:12" ht="14.25" customHeight="1" x14ac:dyDescent="0.35">
      <c r="L1292" s="89"/>
    </row>
    <row r="1293" spans="12:12" ht="14.25" customHeight="1" x14ac:dyDescent="0.35">
      <c r="L1293" s="89"/>
    </row>
    <row r="1294" spans="12:12" ht="14.25" customHeight="1" x14ac:dyDescent="0.35">
      <c r="L1294" s="89"/>
    </row>
    <row r="1295" spans="12:12" ht="14.25" customHeight="1" x14ac:dyDescent="0.35">
      <c r="L1295" s="89"/>
    </row>
    <row r="1296" spans="12:12" ht="14.25" customHeight="1" x14ac:dyDescent="0.35">
      <c r="L1296" s="89"/>
    </row>
    <row r="1297" spans="12:12" ht="14.25" customHeight="1" x14ac:dyDescent="0.35">
      <c r="L1297" s="89"/>
    </row>
    <row r="1298" spans="12:12" ht="14.25" customHeight="1" x14ac:dyDescent="0.35">
      <c r="L1298" s="89"/>
    </row>
    <row r="1299" spans="12:12" ht="14.25" customHeight="1" x14ac:dyDescent="0.35">
      <c r="L1299" s="89"/>
    </row>
    <row r="1300" spans="12:12" ht="14.25" customHeight="1" x14ac:dyDescent="0.35">
      <c r="L1300" s="89"/>
    </row>
    <row r="1301" spans="12:12" ht="14.25" customHeight="1" x14ac:dyDescent="0.35">
      <c r="L1301" s="89"/>
    </row>
    <row r="1302" spans="12:12" ht="14.25" customHeight="1" x14ac:dyDescent="0.35">
      <c r="L1302" s="89"/>
    </row>
    <row r="1303" spans="12:12" ht="14.25" customHeight="1" x14ac:dyDescent="0.35">
      <c r="L1303" s="89"/>
    </row>
    <row r="1304" spans="12:12" ht="14.25" customHeight="1" x14ac:dyDescent="0.35">
      <c r="L1304" s="89"/>
    </row>
    <row r="1305" spans="12:12" ht="14.25" customHeight="1" x14ac:dyDescent="0.35">
      <c r="L1305" s="89"/>
    </row>
    <row r="1306" spans="12:12" ht="14.25" customHeight="1" x14ac:dyDescent="0.35">
      <c r="L1306" s="89"/>
    </row>
    <row r="1307" spans="12:12" ht="14.25" customHeight="1" x14ac:dyDescent="0.35">
      <c r="L1307" s="89"/>
    </row>
    <row r="1308" spans="12:12" ht="14.25" customHeight="1" x14ac:dyDescent="0.35">
      <c r="L1308" s="89"/>
    </row>
    <row r="1309" spans="12:12" ht="14.25" customHeight="1" x14ac:dyDescent="0.35">
      <c r="L1309" s="89"/>
    </row>
    <row r="1310" spans="12:12" ht="14.25" customHeight="1" x14ac:dyDescent="0.35">
      <c r="L1310" s="89"/>
    </row>
    <row r="1311" spans="12:12" ht="14.25" customHeight="1" x14ac:dyDescent="0.35">
      <c r="L1311" s="89"/>
    </row>
    <row r="1312" spans="12:12" ht="14.25" customHeight="1" x14ac:dyDescent="0.35">
      <c r="L1312" s="89"/>
    </row>
    <row r="1313" spans="12:12" ht="14.25" customHeight="1" x14ac:dyDescent="0.35">
      <c r="L1313" s="89"/>
    </row>
    <row r="1314" spans="12:12" ht="14.25" customHeight="1" x14ac:dyDescent="0.35">
      <c r="L1314" s="89"/>
    </row>
    <row r="1315" spans="12:12" ht="14.25" customHeight="1" x14ac:dyDescent="0.35">
      <c r="L1315" s="89"/>
    </row>
    <row r="1316" spans="12:12" ht="14.25" customHeight="1" x14ac:dyDescent="0.35">
      <c r="L1316" s="89"/>
    </row>
    <row r="1317" spans="12:12" ht="14.25" customHeight="1" x14ac:dyDescent="0.35">
      <c r="L1317" s="89"/>
    </row>
    <row r="1318" spans="12:12" ht="14.5" x14ac:dyDescent="0.35">
      <c r="L1318" s="89"/>
    </row>
    <row r="1319" spans="12:12" ht="15" customHeight="1" x14ac:dyDescent="0.35">
      <c r="L1319" s="89"/>
    </row>
    <row r="1320" spans="12:12" ht="15" customHeight="1" x14ac:dyDescent="0.35">
      <c r="L1320" s="89"/>
    </row>
    <row r="1321" spans="12:12" ht="15" customHeight="1" x14ac:dyDescent="0.35">
      <c r="L1321" s="89"/>
    </row>
    <row r="1322" spans="12:12" ht="15" customHeight="1" x14ac:dyDescent="0.35">
      <c r="L1322" s="89"/>
    </row>
    <row r="1323" spans="12:12" ht="15" customHeight="1" x14ac:dyDescent="0.35">
      <c r="L1323" s="89"/>
    </row>
    <row r="1324" spans="12:12" ht="15" customHeight="1" x14ac:dyDescent="0.35">
      <c r="L1324" s="89"/>
    </row>
    <row r="1325" spans="12:12" ht="15" customHeight="1" x14ac:dyDescent="0.35">
      <c r="L1325" s="89"/>
    </row>
    <row r="1326" spans="12:12" ht="15" customHeight="1" x14ac:dyDescent="0.35">
      <c r="L1326" s="89"/>
    </row>
    <row r="1327" spans="12:12" ht="15" customHeight="1" x14ac:dyDescent="0.35">
      <c r="L1327" s="89"/>
    </row>
    <row r="1328" spans="12:12" ht="15" customHeight="1" x14ac:dyDescent="0.35">
      <c r="L1328" s="89"/>
    </row>
    <row r="1329" spans="12:12" ht="15" customHeight="1" x14ac:dyDescent="0.35">
      <c r="L1329" s="89"/>
    </row>
    <row r="1330" spans="12:12" ht="15" customHeight="1" x14ac:dyDescent="0.35">
      <c r="L1330" s="89"/>
    </row>
    <row r="1331" spans="12:12" ht="15" customHeight="1" x14ac:dyDescent="0.35">
      <c r="L1331" s="89"/>
    </row>
    <row r="1332" spans="12:12" ht="15" customHeight="1" x14ac:dyDescent="0.35">
      <c r="L1332" s="89"/>
    </row>
    <row r="1333" spans="12:12" ht="15" customHeight="1" x14ac:dyDescent="0.35">
      <c r="L1333" s="89"/>
    </row>
    <row r="1334" spans="12:12" ht="15" customHeight="1" x14ac:dyDescent="0.35">
      <c r="L1334" s="89"/>
    </row>
    <row r="1335" spans="12:12" ht="15" customHeight="1" x14ac:dyDescent="0.35">
      <c r="L1335" s="89"/>
    </row>
    <row r="1336" spans="12:12" ht="15" customHeight="1" x14ac:dyDescent="0.35">
      <c r="L1336" s="89"/>
    </row>
    <row r="1337" spans="12:12" ht="15" customHeight="1" x14ac:dyDescent="0.35">
      <c r="L1337" s="89"/>
    </row>
    <row r="1338" spans="12:12" ht="15" customHeight="1" x14ac:dyDescent="0.35">
      <c r="L1338" s="89"/>
    </row>
    <row r="1339" spans="12:12" ht="15" customHeight="1" x14ac:dyDescent="0.35">
      <c r="L1339" s="89"/>
    </row>
    <row r="1340" spans="12:12" ht="15" customHeight="1" x14ac:dyDescent="0.35">
      <c r="L1340" s="89"/>
    </row>
    <row r="1341" spans="12:12" ht="15" customHeight="1" x14ac:dyDescent="0.35">
      <c r="L1341" s="89"/>
    </row>
    <row r="1342" spans="12:12" ht="15" customHeight="1" x14ac:dyDescent="0.35">
      <c r="L1342" s="89"/>
    </row>
    <row r="1343" spans="12:12" ht="15" customHeight="1" x14ac:dyDescent="0.35">
      <c r="L1343" s="89"/>
    </row>
    <row r="1344" spans="12:12" ht="15" customHeight="1" x14ac:dyDescent="0.35">
      <c r="L1344" s="89"/>
    </row>
    <row r="1345" spans="12:12" ht="15" customHeight="1" x14ac:dyDescent="0.35">
      <c r="L1345" s="89"/>
    </row>
    <row r="1346" spans="12:12" ht="15" customHeight="1" x14ac:dyDescent="0.35">
      <c r="L1346" s="89"/>
    </row>
    <row r="1347" spans="12:12" ht="15" customHeight="1" x14ac:dyDescent="0.35">
      <c r="L1347" s="89"/>
    </row>
    <row r="1348" spans="12:12" ht="15" customHeight="1" x14ac:dyDescent="0.35">
      <c r="L1348" s="89"/>
    </row>
    <row r="1349" spans="12:12" ht="15" customHeight="1" x14ac:dyDescent="0.35">
      <c r="L1349" s="89"/>
    </row>
    <row r="1350" spans="12:12" ht="15" customHeight="1" x14ac:dyDescent="0.35">
      <c r="L1350" s="89"/>
    </row>
    <row r="1351" spans="12:12" ht="15" customHeight="1" x14ac:dyDescent="0.35">
      <c r="L1351" s="89"/>
    </row>
    <row r="1352" spans="12:12" ht="15" customHeight="1" x14ac:dyDescent="0.35">
      <c r="L1352" s="89"/>
    </row>
    <row r="1353" spans="12:12" ht="15" customHeight="1" x14ac:dyDescent="0.35">
      <c r="L1353" s="89"/>
    </row>
    <row r="1354" spans="12:12" ht="15" customHeight="1" x14ac:dyDescent="0.35">
      <c r="L1354" s="89"/>
    </row>
    <row r="1355" spans="12:12" ht="15" customHeight="1" x14ac:dyDescent="0.35">
      <c r="L1355" s="89"/>
    </row>
    <row r="1356" spans="12:12" ht="15" customHeight="1" x14ac:dyDescent="0.35">
      <c r="L1356" s="89"/>
    </row>
    <row r="1357" spans="12:12" ht="15" customHeight="1" x14ac:dyDescent="0.35">
      <c r="L1357" s="89"/>
    </row>
    <row r="1358" spans="12:12" ht="15" customHeight="1" x14ac:dyDescent="0.35">
      <c r="L1358" s="89"/>
    </row>
    <row r="1359" spans="12:12" ht="15" customHeight="1" x14ac:dyDescent="0.35">
      <c r="L1359" s="89"/>
    </row>
    <row r="1360" spans="12:12" ht="15" customHeight="1" x14ac:dyDescent="0.35">
      <c r="L1360" s="89"/>
    </row>
    <row r="1361" spans="12:12" ht="15" customHeight="1" x14ac:dyDescent="0.35">
      <c r="L1361" s="89"/>
    </row>
    <row r="1362" spans="12:12" ht="15" customHeight="1" x14ac:dyDescent="0.35">
      <c r="L1362" s="89"/>
    </row>
    <row r="1363" spans="12:12" ht="15" customHeight="1" x14ac:dyDescent="0.35">
      <c r="L1363" s="89"/>
    </row>
    <row r="1364" spans="12:12" ht="15" customHeight="1" x14ac:dyDescent="0.35">
      <c r="L1364" s="89"/>
    </row>
    <row r="1365" spans="12:12" ht="15" customHeight="1" x14ac:dyDescent="0.35">
      <c r="L1365" s="89"/>
    </row>
    <row r="1366" spans="12:12" ht="15" customHeight="1" x14ac:dyDescent="0.35">
      <c r="L1366" s="89"/>
    </row>
    <row r="1367" spans="12:12" ht="15" customHeight="1" x14ac:dyDescent="0.35">
      <c r="L1367" s="89"/>
    </row>
    <row r="1368" spans="12:12" ht="15" customHeight="1" x14ac:dyDescent="0.35">
      <c r="L1368" s="89"/>
    </row>
    <row r="1369" spans="12:12" ht="15" customHeight="1" x14ac:dyDescent="0.35">
      <c r="L1369" s="89"/>
    </row>
    <row r="1370" spans="12:12" ht="15" customHeight="1" x14ac:dyDescent="0.35">
      <c r="L1370" s="89"/>
    </row>
    <row r="1371" spans="12:12" ht="15" customHeight="1" x14ac:dyDescent="0.35">
      <c r="L1371" s="89"/>
    </row>
    <row r="1372" spans="12:12" ht="15" customHeight="1" x14ac:dyDescent="0.35">
      <c r="L1372" s="89"/>
    </row>
    <row r="1373" spans="12:12" ht="15" customHeight="1" x14ac:dyDescent="0.35">
      <c r="L1373" s="89"/>
    </row>
    <row r="1374" spans="12:12" ht="15" customHeight="1" x14ac:dyDescent="0.35">
      <c r="L1374" s="89"/>
    </row>
    <row r="1375" spans="12:12" ht="15" customHeight="1" x14ac:dyDescent="0.35">
      <c r="L1375" s="89"/>
    </row>
    <row r="1376" spans="12:12" ht="15" customHeight="1" x14ac:dyDescent="0.35">
      <c r="L1376" s="89"/>
    </row>
    <row r="1377" spans="12:12" ht="15" customHeight="1" x14ac:dyDescent="0.35">
      <c r="L1377" s="89"/>
    </row>
    <row r="1378" spans="12:12" ht="15" customHeight="1" x14ac:dyDescent="0.35">
      <c r="L1378" s="89"/>
    </row>
    <row r="1379" spans="12:12" ht="15" customHeight="1" x14ac:dyDescent="0.35">
      <c r="L1379" s="89"/>
    </row>
    <row r="1380" spans="12:12" ht="15" customHeight="1" x14ac:dyDescent="0.35">
      <c r="L1380" s="89"/>
    </row>
    <row r="1381" spans="12:12" ht="15" customHeight="1" x14ac:dyDescent="0.35">
      <c r="L1381" s="89"/>
    </row>
    <row r="1382" spans="12:12" ht="15" customHeight="1" x14ac:dyDescent="0.35">
      <c r="L1382" s="89"/>
    </row>
    <row r="1383" spans="12:12" ht="15" customHeight="1" x14ac:dyDescent="0.35">
      <c r="L1383" s="89"/>
    </row>
    <row r="1384" spans="12:12" ht="15" customHeight="1" x14ac:dyDescent="0.35">
      <c r="L1384" s="89"/>
    </row>
    <row r="1385" spans="12:12" ht="15" customHeight="1" x14ac:dyDescent="0.35">
      <c r="L1385" s="89"/>
    </row>
    <row r="1386" spans="12:12" ht="15" customHeight="1" x14ac:dyDescent="0.35">
      <c r="L1386" s="89"/>
    </row>
    <row r="1387" spans="12:12" ht="15" customHeight="1" x14ac:dyDescent="0.35">
      <c r="L1387" s="89"/>
    </row>
    <row r="1388" spans="12:12" ht="15" customHeight="1" x14ac:dyDescent="0.35">
      <c r="L1388" s="89"/>
    </row>
    <row r="1389" spans="12:12" ht="15" customHeight="1" x14ac:dyDescent="0.35">
      <c r="L1389" s="89"/>
    </row>
    <row r="1390" spans="12:12" ht="15" customHeight="1" x14ac:dyDescent="0.35">
      <c r="L1390" s="89"/>
    </row>
    <row r="1391" spans="12:12" ht="15" customHeight="1" x14ac:dyDescent="0.35">
      <c r="L1391" s="89"/>
    </row>
    <row r="1392" spans="12:12" ht="15" customHeight="1" x14ac:dyDescent="0.35">
      <c r="L1392" s="89"/>
    </row>
    <row r="1393" spans="12:12" ht="15" customHeight="1" x14ac:dyDescent="0.35">
      <c r="L1393" s="89"/>
    </row>
    <row r="1394" spans="12:12" ht="15" customHeight="1" x14ac:dyDescent="0.35">
      <c r="L1394" s="89"/>
    </row>
    <row r="1395" spans="12:12" ht="15" customHeight="1" x14ac:dyDescent="0.35">
      <c r="L1395" s="89"/>
    </row>
    <row r="1396" spans="12:12" ht="15" customHeight="1" x14ac:dyDescent="0.35">
      <c r="L1396" s="89"/>
    </row>
    <row r="1397" spans="12:12" ht="15" customHeight="1" x14ac:dyDescent="0.35">
      <c r="L1397" s="89"/>
    </row>
    <row r="1398" spans="12:12" ht="15" customHeight="1" x14ac:dyDescent="0.35">
      <c r="L1398" s="89"/>
    </row>
    <row r="1399" spans="12:12" ht="15" customHeight="1" x14ac:dyDescent="0.35">
      <c r="L1399" s="89"/>
    </row>
    <row r="1400" spans="12:12" ht="15" customHeight="1" x14ac:dyDescent="0.35">
      <c r="L1400" s="89"/>
    </row>
    <row r="1401" spans="12:12" ht="15" customHeight="1" x14ac:dyDescent="0.35">
      <c r="L1401" s="89"/>
    </row>
    <row r="1402" spans="12:12" ht="15" customHeight="1" x14ac:dyDescent="0.35">
      <c r="L1402" s="89"/>
    </row>
    <row r="1403" spans="12:12" ht="15" customHeight="1" x14ac:dyDescent="0.35">
      <c r="L1403" s="89"/>
    </row>
    <row r="1404" spans="12:12" ht="15" customHeight="1" x14ac:dyDescent="0.35">
      <c r="L1404" s="89"/>
    </row>
    <row r="1405" spans="12:12" ht="15" customHeight="1" x14ac:dyDescent="0.35">
      <c r="L1405" s="89"/>
    </row>
    <row r="1406" spans="12:12" ht="15" customHeight="1" x14ac:dyDescent="0.35">
      <c r="L1406" s="89"/>
    </row>
    <row r="1407" spans="12:12" ht="15" customHeight="1" x14ac:dyDescent="0.35">
      <c r="L1407" s="89"/>
    </row>
    <row r="1408" spans="12:12" ht="15" customHeight="1" x14ac:dyDescent="0.35">
      <c r="L1408" s="89"/>
    </row>
    <row r="1409" spans="12:12" ht="15" customHeight="1" x14ac:dyDescent="0.35">
      <c r="L1409" s="89"/>
    </row>
    <row r="1410" spans="12:12" ht="15" customHeight="1" x14ac:dyDescent="0.35">
      <c r="L1410" s="89"/>
    </row>
    <row r="1411" spans="12:12" ht="15" customHeight="1" x14ac:dyDescent="0.35">
      <c r="L1411" s="89"/>
    </row>
    <row r="1412" spans="12:12" ht="15" customHeight="1" x14ac:dyDescent="0.35">
      <c r="L1412" s="89"/>
    </row>
    <row r="1413" spans="12:12" ht="15" customHeight="1" x14ac:dyDescent="0.35">
      <c r="L1413" s="89"/>
    </row>
    <row r="1414" spans="12:12" ht="15" customHeight="1" x14ac:dyDescent="0.35">
      <c r="L1414" s="89"/>
    </row>
    <row r="1415" spans="12:12" ht="15" customHeight="1" x14ac:dyDescent="0.35">
      <c r="L1415" s="89"/>
    </row>
    <row r="1416" spans="12:12" ht="15" customHeight="1" x14ac:dyDescent="0.35">
      <c r="L1416" s="89"/>
    </row>
    <row r="1417" spans="12:12" ht="15" customHeight="1" x14ac:dyDescent="0.35">
      <c r="L1417" s="89"/>
    </row>
    <row r="1418" spans="12:12" ht="15" customHeight="1" x14ac:dyDescent="0.35">
      <c r="L1418" s="89"/>
    </row>
    <row r="1419" spans="12:12" ht="15" customHeight="1" x14ac:dyDescent="0.35">
      <c r="L1419" s="89"/>
    </row>
    <row r="1420" spans="12:12" ht="15" customHeight="1" x14ac:dyDescent="0.35">
      <c r="L1420" s="89"/>
    </row>
    <row r="1421" spans="12:12" ht="15" customHeight="1" x14ac:dyDescent="0.35">
      <c r="L1421" s="89"/>
    </row>
    <row r="1422" spans="12:12" ht="15" customHeight="1" x14ac:dyDescent="0.35">
      <c r="L1422" s="89"/>
    </row>
    <row r="1423" spans="12:12" ht="15" customHeight="1" x14ac:dyDescent="0.35">
      <c r="L1423" s="89"/>
    </row>
    <row r="1424" spans="12:12" ht="15" customHeight="1" x14ac:dyDescent="0.35">
      <c r="L1424" s="89"/>
    </row>
    <row r="1425" spans="12:12" ht="15" customHeight="1" x14ac:dyDescent="0.35">
      <c r="L1425" s="89"/>
    </row>
    <row r="1426" spans="12:12" ht="15" customHeight="1" x14ac:dyDescent="0.35">
      <c r="L1426" s="89"/>
    </row>
    <row r="1427" spans="12:12" ht="15" customHeight="1" x14ac:dyDescent="0.35">
      <c r="L1427" s="89"/>
    </row>
    <row r="1428" spans="12:12" ht="15" customHeight="1" x14ac:dyDescent="0.35">
      <c r="L1428" s="89"/>
    </row>
    <row r="1429" spans="12:12" ht="15" customHeight="1" x14ac:dyDescent="0.35">
      <c r="L1429" s="89"/>
    </row>
    <row r="1430" spans="12:12" ht="15" customHeight="1" x14ac:dyDescent="0.35">
      <c r="L1430" s="89"/>
    </row>
    <row r="1431" spans="12:12" ht="15" customHeight="1" x14ac:dyDescent="0.35">
      <c r="L1431" s="89"/>
    </row>
    <row r="1432" spans="12:12" ht="15" customHeight="1" x14ac:dyDescent="0.35">
      <c r="L1432" s="89"/>
    </row>
    <row r="1433" spans="12:12" ht="15" customHeight="1" x14ac:dyDescent="0.35">
      <c r="L1433" s="89"/>
    </row>
    <row r="1434" spans="12:12" ht="15" customHeight="1" x14ac:dyDescent="0.35">
      <c r="L1434" s="89"/>
    </row>
    <row r="1435" spans="12:12" ht="15" customHeight="1" x14ac:dyDescent="0.35">
      <c r="L1435" s="89"/>
    </row>
    <row r="1436" spans="12:12" ht="15" customHeight="1" x14ac:dyDescent="0.35">
      <c r="L1436" s="89"/>
    </row>
    <row r="1437" spans="12:12" ht="15" customHeight="1" x14ac:dyDescent="0.35">
      <c r="L1437" s="89"/>
    </row>
    <row r="1438" spans="12:12" ht="15" customHeight="1" x14ac:dyDescent="0.35">
      <c r="L1438" s="89"/>
    </row>
    <row r="1439" spans="12:12" ht="15" customHeight="1" x14ac:dyDescent="0.35">
      <c r="L1439" s="89"/>
    </row>
    <row r="1440" spans="12:12" ht="15" customHeight="1" x14ac:dyDescent="0.35">
      <c r="L1440" s="89"/>
    </row>
    <row r="1441" spans="12:12" ht="15" customHeight="1" x14ac:dyDescent="0.35">
      <c r="L1441" s="89"/>
    </row>
    <row r="1442" spans="12:12" ht="15" customHeight="1" x14ac:dyDescent="0.35">
      <c r="L1442" s="89"/>
    </row>
    <row r="1443" spans="12:12" ht="15" customHeight="1" x14ac:dyDescent="0.35">
      <c r="L1443" s="89"/>
    </row>
    <row r="1444" spans="12:12" ht="15" customHeight="1" x14ac:dyDescent="0.35">
      <c r="L1444" s="89"/>
    </row>
    <row r="1445" spans="12:12" ht="15" customHeight="1" x14ac:dyDescent="0.35">
      <c r="L1445" s="89"/>
    </row>
    <row r="1446" spans="12:12" ht="15" customHeight="1" x14ac:dyDescent="0.35">
      <c r="L1446" s="89"/>
    </row>
    <row r="1447" spans="12:12" ht="15" customHeight="1" x14ac:dyDescent="0.35">
      <c r="L1447" s="89"/>
    </row>
    <row r="1448" spans="12:12" ht="15" customHeight="1" x14ac:dyDescent="0.35">
      <c r="L1448" s="89"/>
    </row>
    <row r="1449" spans="12:12" ht="15" customHeight="1" x14ac:dyDescent="0.35">
      <c r="L1449" s="89"/>
    </row>
    <row r="1450" spans="12:12" ht="15" customHeight="1" x14ac:dyDescent="0.35">
      <c r="L1450" s="89"/>
    </row>
    <row r="1451" spans="12:12" ht="15" customHeight="1" x14ac:dyDescent="0.35">
      <c r="L1451" s="89"/>
    </row>
    <row r="1452" spans="12:12" ht="15" customHeight="1" x14ac:dyDescent="0.35">
      <c r="L1452" s="89"/>
    </row>
    <row r="1453" spans="12:12" ht="15" customHeight="1" x14ac:dyDescent="0.35">
      <c r="L1453" s="89"/>
    </row>
    <row r="1454" spans="12:12" ht="15" customHeight="1" x14ac:dyDescent="0.35">
      <c r="L1454" s="89"/>
    </row>
    <row r="1455" spans="12:12" ht="15" customHeight="1" x14ac:dyDescent="0.35">
      <c r="L1455" s="89"/>
    </row>
    <row r="1456" spans="12:12" ht="15" customHeight="1" x14ac:dyDescent="0.35">
      <c r="L1456" s="89"/>
    </row>
    <row r="1457" spans="12:12" ht="15" customHeight="1" x14ac:dyDescent="0.35">
      <c r="L1457" s="89"/>
    </row>
    <row r="1458" spans="12:12" ht="15" customHeight="1" x14ac:dyDescent="0.35">
      <c r="L1458" s="89"/>
    </row>
    <row r="1459" spans="12:12" ht="15" customHeight="1" x14ac:dyDescent="0.35">
      <c r="L1459" s="89"/>
    </row>
    <row r="1460" spans="12:12" ht="15" customHeight="1" x14ac:dyDescent="0.35">
      <c r="L1460" s="89"/>
    </row>
    <row r="1461" spans="12:12" ht="15" customHeight="1" x14ac:dyDescent="0.35">
      <c r="L1461" s="89"/>
    </row>
    <row r="1462" spans="12:12" ht="15" customHeight="1" x14ac:dyDescent="0.35">
      <c r="L1462" s="89"/>
    </row>
    <row r="1463" spans="12:12" ht="15" customHeight="1" x14ac:dyDescent="0.35">
      <c r="L1463" s="89"/>
    </row>
    <row r="1464" spans="12:12" ht="15" customHeight="1" x14ac:dyDescent="0.35">
      <c r="L1464" s="89"/>
    </row>
    <row r="1465" spans="12:12" ht="15" customHeight="1" x14ac:dyDescent="0.35">
      <c r="L1465" s="89"/>
    </row>
    <row r="1466" spans="12:12" ht="15" customHeight="1" x14ac:dyDescent="0.35">
      <c r="L1466" s="89"/>
    </row>
    <row r="1467" spans="12:12" ht="15" customHeight="1" x14ac:dyDescent="0.35">
      <c r="L1467" s="89"/>
    </row>
    <row r="1468" spans="12:12" ht="15" customHeight="1" x14ac:dyDescent="0.35">
      <c r="L1468" s="89"/>
    </row>
    <row r="1469" spans="12:12" ht="15" customHeight="1" x14ac:dyDescent="0.35">
      <c r="L1469" s="89"/>
    </row>
    <row r="1470" spans="12:12" ht="15" customHeight="1" x14ac:dyDescent="0.35">
      <c r="L1470" s="89"/>
    </row>
    <row r="1471" spans="12:12" ht="15" customHeight="1" x14ac:dyDescent="0.35">
      <c r="L1471" s="89"/>
    </row>
    <row r="1472" spans="12:12" ht="15" customHeight="1" x14ac:dyDescent="0.35">
      <c r="L1472" s="89"/>
    </row>
    <row r="1473" spans="12:12" ht="15" customHeight="1" x14ac:dyDescent="0.35">
      <c r="L1473" s="89"/>
    </row>
    <row r="1474" spans="12:12" ht="15" customHeight="1" x14ac:dyDescent="0.35">
      <c r="L1474" s="89"/>
    </row>
    <row r="1475" spans="12:12" ht="15" customHeight="1" x14ac:dyDescent="0.35">
      <c r="L1475" s="89"/>
    </row>
    <row r="1476" spans="12:12" ht="15" customHeight="1" x14ac:dyDescent="0.35">
      <c r="L1476" s="89"/>
    </row>
    <row r="1477" spans="12:12" ht="15" customHeight="1" x14ac:dyDescent="0.35">
      <c r="L1477" s="89"/>
    </row>
    <row r="1478" spans="12:12" ht="15" customHeight="1" x14ac:dyDescent="0.35">
      <c r="L1478" s="89"/>
    </row>
    <row r="1479" spans="12:12" ht="15" customHeight="1" x14ac:dyDescent="0.35">
      <c r="L1479" s="89"/>
    </row>
    <row r="1480" spans="12:12" ht="15" customHeight="1" x14ac:dyDescent="0.35">
      <c r="L1480" s="89"/>
    </row>
    <row r="1481" spans="12:12" ht="15" customHeight="1" x14ac:dyDescent="0.35">
      <c r="L1481" s="89"/>
    </row>
    <row r="1482" spans="12:12" ht="15" customHeight="1" x14ac:dyDescent="0.35">
      <c r="L1482" s="89"/>
    </row>
    <row r="1483" spans="12:12" ht="15" customHeight="1" x14ac:dyDescent="0.35">
      <c r="L1483" s="89"/>
    </row>
    <row r="1484" spans="12:12" ht="15" customHeight="1" x14ac:dyDescent="0.35">
      <c r="L1484" s="89"/>
    </row>
    <row r="1485" spans="12:12" ht="15" customHeight="1" x14ac:dyDescent="0.35">
      <c r="L1485" s="89"/>
    </row>
    <row r="1486" spans="12:12" ht="15" customHeight="1" x14ac:dyDescent="0.35">
      <c r="L1486" s="89"/>
    </row>
    <row r="1487" spans="12:12" ht="15" customHeight="1" x14ac:dyDescent="0.35">
      <c r="L1487" s="89"/>
    </row>
    <row r="1488" spans="12:12" ht="15" customHeight="1" x14ac:dyDescent="0.35">
      <c r="L1488" s="89"/>
    </row>
    <row r="1489" spans="12:12" ht="15" customHeight="1" x14ac:dyDescent="0.35">
      <c r="L1489" s="89"/>
    </row>
    <row r="1490" spans="12:12" ht="15" customHeight="1" x14ac:dyDescent="0.35">
      <c r="L1490" s="89"/>
    </row>
    <row r="1491" spans="12:12" ht="15" customHeight="1" x14ac:dyDescent="0.35">
      <c r="L1491" s="89"/>
    </row>
    <row r="1492" spans="12:12" ht="15" customHeight="1" x14ac:dyDescent="0.35">
      <c r="L1492" s="89"/>
    </row>
    <row r="1493" spans="12:12" ht="15" customHeight="1" x14ac:dyDescent="0.35">
      <c r="L1493" s="89"/>
    </row>
    <row r="1494" spans="12:12" ht="15" customHeight="1" x14ac:dyDescent="0.35">
      <c r="L1494" s="89"/>
    </row>
    <row r="1495" spans="12:12" ht="15" customHeight="1" x14ac:dyDescent="0.35">
      <c r="L1495" s="89"/>
    </row>
    <row r="1496" spans="12:12" ht="15" customHeight="1" x14ac:dyDescent="0.35">
      <c r="L1496" s="89"/>
    </row>
    <row r="1497" spans="12:12" ht="15" customHeight="1" x14ac:dyDescent="0.35">
      <c r="L1497" s="89"/>
    </row>
    <row r="1498" spans="12:12" ht="15" customHeight="1" x14ac:dyDescent="0.35">
      <c r="L1498" s="89"/>
    </row>
    <row r="1499" spans="12:12" ht="15" customHeight="1" x14ac:dyDescent="0.35">
      <c r="L1499" s="89"/>
    </row>
    <row r="1500" spans="12:12" ht="15" customHeight="1" x14ac:dyDescent="0.35">
      <c r="L1500" s="89"/>
    </row>
    <row r="1501" spans="12:12" ht="15" customHeight="1" x14ac:dyDescent="0.35">
      <c r="L1501" s="89"/>
    </row>
    <row r="1502" spans="12:12" ht="15" customHeight="1" x14ac:dyDescent="0.35">
      <c r="L1502" s="89"/>
    </row>
    <row r="1503" spans="12:12" ht="15" customHeight="1" x14ac:dyDescent="0.35">
      <c r="L1503" s="89"/>
    </row>
    <row r="1504" spans="12:12" ht="15" customHeight="1" x14ac:dyDescent="0.35">
      <c r="L1504" s="89"/>
    </row>
    <row r="1505" spans="12:12" ht="15" customHeight="1" x14ac:dyDescent="0.35">
      <c r="L1505" s="89"/>
    </row>
    <row r="1506" spans="12:12" ht="15" customHeight="1" x14ac:dyDescent="0.35">
      <c r="L1506" s="89"/>
    </row>
    <row r="1507" spans="12:12" ht="15" customHeight="1" x14ac:dyDescent="0.35">
      <c r="L1507" s="89"/>
    </row>
    <row r="1508" spans="12:12" ht="15" customHeight="1" x14ac:dyDescent="0.35">
      <c r="L1508" s="89"/>
    </row>
    <row r="1509" spans="12:12" ht="15" customHeight="1" x14ac:dyDescent="0.35">
      <c r="L1509" s="89"/>
    </row>
    <row r="1510" spans="12:12" ht="15" customHeight="1" x14ac:dyDescent="0.35">
      <c r="L1510" s="89"/>
    </row>
    <row r="1511" spans="12:12" ht="15" customHeight="1" x14ac:dyDescent="0.35">
      <c r="L1511" s="89"/>
    </row>
    <row r="1512" spans="12:12" ht="15" customHeight="1" x14ac:dyDescent="0.35">
      <c r="L1512" s="89"/>
    </row>
    <row r="1513" spans="12:12" ht="15" customHeight="1" x14ac:dyDescent="0.35">
      <c r="L1513" s="89"/>
    </row>
    <row r="1514" spans="12:12" ht="15" customHeight="1" x14ac:dyDescent="0.35">
      <c r="L1514" s="89"/>
    </row>
    <row r="1515" spans="12:12" ht="15" customHeight="1" x14ac:dyDescent="0.35">
      <c r="L1515" s="89"/>
    </row>
    <row r="1516" spans="12:12" ht="15" customHeight="1" x14ac:dyDescent="0.35">
      <c r="L1516" s="89"/>
    </row>
    <row r="1517" spans="12:12" ht="15" customHeight="1" x14ac:dyDescent="0.35">
      <c r="L1517" s="89"/>
    </row>
    <row r="1518" spans="12:12" ht="15" customHeight="1" x14ac:dyDescent="0.35">
      <c r="L1518" s="89"/>
    </row>
    <row r="1519" spans="12:12" ht="15" customHeight="1" x14ac:dyDescent="0.35">
      <c r="L1519" s="89"/>
    </row>
    <row r="1520" spans="12:12" ht="15" customHeight="1" x14ac:dyDescent="0.35">
      <c r="L1520" s="89"/>
    </row>
    <row r="1521" spans="12:12" ht="15" customHeight="1" x14ac:dyDescent="0.35">
      <c r="L1521" s="89"/>
    </row>
    <row r="1522" spans="12:12" ht="15" customHeight="1" x14ac:dyDescent="0.35">
      <c r="L1522" s="89"/>
    </row>
    <row r="1523" spans="12:12" ht="15" customHeight="1" x14ac:dyDescent="0.35">
      <c r="L1523" s="89"/>
    </row>
    <row r="1524" spans="12:12" ht="15" customHeight="1" x14ac:dyDescent="0.35">
      <c r="L1524" s="89"/>
    </row>
    <row r="1525" spans="12:12" ht="15" customHeight="1" x14ac:dyDescent="0.35">
      <c r="L1525" s="89"/>
    </row>
    <row r="1526" spans="12:12" ht="15" customHeight="1" x14ac:dyDescent="0.35">
      <c r="L1526" s="89"/>
    </row>
    <row r="1527" spans="12:12" ht="15" customHeight="1" x14ac:dyDescent="0.35">
      <c r="L1527" s="89"/>
    </row>
    <row r="1528" spans="12:12" ht="15" customHeight="1" x14ac:dyDescent="0.35">
      <c r="L1528" s="89"/>
    </row>
    <row r="1529" spans="12:12" ht="15" customHeight="1" x14ac:dyDescent="0.35">
      <c r="L1529" s="89"/>
    </row>
    <row r="1530" spans="12:12" ht="15" customHeight="1" x14ac:dyDescent="0.35">
      <c r="L1530" s="89"/>
    </row>
    <row r="1531" spans="12:12" ht="15" customHeight="1" x14ac:dyDescent="0.35">
      <c r="L1531" s="89"/>
    </row>
    <row r="1532" spans="12:12" ht="15" customHeight="1" x14ac:dyDescent="0.35">
      <c r="L1532" s="89"/>
    </row>
    <row r="1533" spans="12:12" ht="15" customHeight="1" x14ac:dyDescent="0.35">
      <c r="L1533" s="89"/>
    </row>
    <row r="1534" spans="12:12" ht="15" customHeight="1" x14ac:dyDescent="0.35">
      <c r="L1534" s="89"/>
    </row>
    <row r="1535" spans="12:12" ht="15" customHeight="1" x14ac:dyDescent="0.35">
      <c r="L1535" s="89"/>
    </row>
    <row r="1536" spans="12:12" ht="15" customHeight="1" x14ac:dyDescent="0.35">
      <c r="L1536" s="89"/>
    </row>
    <row r="1537" spans="12:12" ht="15" customHeight="1" x14ac:dyDescent="0.35">
      <c r="L1537" s="89"/>
    </row>
    <row r="1538" spans="12:12" ht="15" customHeight="1" x14ac:dyDescent="0.35">
      <c r="L1538" s="89"/>
    </row>
    <row r="1539" spans="12:12" ht="15" customHeight="1" x14ac:dyDescent="0.35">
      <c r="L1539" s="89"/>
    </row>
    <row r="1540" spans="12:12" ht="15" customHeight="1" x14ac:dyDescent="0.35">
      <c r="L1540" s="89"/>
    </row>
    <row r="1541" spans="12:12" ht="15" customHeight="1" x14ac:dyDescent="0.35">
      <c r="L1541" s="89"/>
    </row>
    <row r="1542" spans="12:12" ht="15" customHeight="1" x14ac:dyDescent="0.35">
      <c r="L1542" s="89"/>
    </row>
    <row r="1543" spans="12:12" ht="15" customHeight="1" x14ac:dyDescent="0.35">
      <c r="L1543" s="89"/>
    </row>
    <row r="1544" spans="12:12" ht="15" customHeight="1" x14ac:dyDescent="0.35">
      <c r="L1544" s="89"/>
    </row>
    <row r="1545" spans="12:12" ht="15" customHeight="1" x14ac:dyDescent="0.35">
      <c r="L1545" s="89"/>
    </row>
    <row r="1546" spans="12:12" ht="15" customHeight="1" x14ac:dyDescent="0.35">
      <c r="L1546" s="89"/>
    </row>
    <row r="1547" spans="12:12" ht="15" customHeight="1" x14ac:dyDescent="0.35">
      <c r="L1547" s="89"/>
    </row>
    <row r="1548" spans="12:12" ht="15" customHeight="1" x14ac:dyDescent="0.35">
      <c r="L1548" s="89"/>
    </row>
    <row r="1549" spans="12:12" ht="15" customHeight="1" x14ac:dyDescent="0.35">
      <c r="L1549" s="89"/>
    </row>
    <row r="1550" spans="12:12" ht="15" customHeight="1" x14ac:dyDescent="0.35">
      <c r="L1550" s="89"/>
    </row>
    <row r="1551" spans="12:12" ht="15" customHeight="1" x14ac:dyDescent="0.35">
      <c r="L1551" s="89"/>
    </row>
    <row r="1552" spans="12:12" ht="15" customHeight="1" x14ac:dyDescent="0.35">
      <c r="L1552" s="89"/>
    </row>
    <row r="1553" spans="12:12" ht="15" customHeight="1" x14ac:dyDescent="0.35">
      <c r="L1553" s="89"/>
    </row>
    <row r="1554" spans="12:12" ht="15" customHeight="1" x14ac:dyDescent="0.35">
      <c r="L1554" s="89"/>
    </row>
    <row r="1555" spans="12:12" ht="15" customHeight="1" x14ac:dyDescent="0.35">
      <c r="L1555" s="89"/>
    </row>
    <row r="1556" spans="12:12" ht="15" customHeight="1" x14ac:dyDescent="0.35">
      <c r="L1556" s="89"/>
    </row>
    <row r="1557" spans="12:12" ht="15" customHeight="1" x14ac:dyDescent="0.35">
      <c r="L1557" s="89"/>
    </row>
    <row r="1558" spans="12:12" ht="15" customHeight="1" x14ac:dyDescent="0.35">
      <c r="L1558" s="89"/>
    </row>
    <row r="1559" spans="12:12" ht="15" customHeight="1" x14ac:dyDescent="0.35">
      <c r="L1559" s="89"/>
    </row>
    <row r="1560" spans="12:12" ht="15" customHeight="1" x14ac:dyDescent="0.35">
      <c r="L1560" s="89"/>
    </row>
    <row r="1561" spans="12:12" ht="15" customHeight="1" x14ac:dyDescent="0.35">
      <c r="L1561" s="89"/>
    </row>
    <row r="1562" spans="12:12" ht="15" customHeight="1" x14ac:dyDescent="0.35">
      <c r="L1562" s="89"/>
    </row>
    <row r="1563" spans="12:12" ht="15" customHeight="1" x14ac:dyDescent="0.35">
      <c r="L1563" s="89"/>
    </row>
    <row r="1564" spans="12:12" ht="15" customHeight="1" x14ac:dyDescent="0.35">
      <c r="L1564" s="89"/>
    </row>
    <row r="1565" spans="12:12" ht="15" customHeight="1" x14ac:dyDescent="0.35">
      <c r="L1565" s="89"/>
    </row>
    <row r="1566" spans="12:12" ht="15" customHeight="1" x14ac:dyDescent="0.35">
      <c r="L1566" s="89"/>
    </row>
    <row r="1567" spans="12:12" ht="15" customHeight="1" x14ac:dyDescent="0.35">
      <c r="L1567" s="89"/>
    </row>
    <row r="1568" spans="12:12" ht="15" customHeight="1" x14ac:dyDescent="0.35">
      <c r="L1568" s="89"/>
    </row>
    <row r="1569" spans="12:12" ht="15" customHeight="1" x14ac:dyDescent="0.35">
      <c r="L1569" s="89"/>
    </row>
    <row r="1570" spans="12:12" ht="15" customHeight="1" x14ac:dyDescent="0.35">
      <c r="L1570" s="89"/>
    </row>
    <row r="1571" spans="12:12" ht="15" customHeight="1" x14ac:dyDescent="0.35">
      <c r="L1571" s="89"/>
    </row>
    <row r="1572" spans="12:12" ht="15" customHeight="1" x14ac:dyDescent="0.35">
      <c r="L1572" s="89"/>
    </row>
    <row r="1573" spans="12:12" ht="15" customHeight="1" x14ac:dyDescent="0.35">
      <c r="L1573" s="89"/>
    </row>
    <row r="1574" spans="12:12" ht="15" customHeight="1" x14ac:dyDescent="0.35">
      <c r="L1574" s="89"/>
    </row>
    <row r="1575" spans="12:12" ht="15" customHeight="1" x14ac:dyDescent="0.35">
      <c r="L1575" s="89"/>
    </row>
    <row r="1576" spans="12:12" ht="15" customHeight="1" x14ac:dyDescent="0.35">
      <c r="L1576" s="89"/>
    </row>
    <row r="1577" spans="12:12" ht="15" customHeight="1" x14ac:dyDescent="0.35">
      <c r="L1577" s="89"/>
    </row>
    <row r="1578" spans="12:12" ht="15" customHeight="1" x14ac:dyDescent="0.35">
      <c r="L1578" s="89"/>
    </row>
    <row r="1579" spans="12:12" ht="15" customHeight="1" x14ac:dyDescent="0.35">
      <c r="L1579" s="89"/>
    </row>
    <row r="1580" spans="12:12" ht="15" customHeight="1" x14ac:dyDescent="0.35">
      <c r="L1580" s="89"/>
    </row>
    <row r="1581" spans="12:12" ht="15" customHeight="1" x14ac:dyDescent="0.35">
      <c r="L1581" s="89"/>
    </row>
    <row r="1582" spans="12:12" ht="15" customHeight="1" x14ac:dyDescent="0.35">
      <c r="L1582" s="89"/>
    </row>
    <row r="1583" spans="12:12" ht="15" customHeight="1" x14ac:dyDescent="0.35">
      <c r="L1583" s="89"/>
    </row>
    <row r="1584" spans="12:12" ht="15" customHeight="1" x14ac:dyDescent="0.35">
      <c r="L1584" s="89"/>
    </row>
    <row r="1585" spans="12:12" ht="15" customHeight="1" x14ac:dyDescent="0.35">
      <c r="L1585" s="89"/>
    </row>
    <row r="1586" spans="12:12" ht="15" customHeight="1" x14ac:dyDescent="0.35">
      <c r="L1586" s="89"/>
    </row>
    <row r="1587" spans="12:12" ht="15" customHeight="1" x14ac:dyDescent="0.35">
      <c r="L1587" s="89"/>
    </row>
    <row r="1588" spans="12:12" ht="15" customHeight="1" x14ac:dyDescent="0.35">
      <c r="L1588" s="89"/>
    </row>
    <row r="1589" spans="12:12" ht="15" customHeight="1" x14ac:dyDescent="0.35">
      <c r="L1589" s="89"/>
    </row>
    <row r="1590" spans="12:12" ht="15" customHeight="1" x14ac:dyDescent="0.35">
      <c r="L1590" s="89"/>
    </row>
    <row r="1591" spans="12:12" ht="15" customHeight="1" x14ac:dyDescent="0.35">
      <c r="L1591" s="89"/>
    </row>
    <row r="1592" spans="12:12" ht="15" customHeight="1" x14ac:dyDescent="0.35">
      <c r="L1592" s="89"/>
    </row>
    <row r="1593" spans="12:12" ht="15" customHeight="1" x14ac:dyDescent="0.35">
      <c r="L1593" s="89"/>
    </row>
    <row r="1594" spans="12:12" ht="15" customHeight="1" x14ac:dyDescent="0.35">
      <c r="L1594" s="89"/>
    </row>
    <row r="1595" spans="12:12" ht="15" customHeight="1" x14ac:dyDescent="0.35">
      <c r="L1595" s="89"/>
    </row>
    <row r="1596" spans="12:12" ht="15" customHeight="1" x14ac:dyDescent="0.35">
      <c r="L1596" s="89"/>
    </row>
    <row r="1597" spans="12:12" ht="15" customHeight="1" x14ac:dyDescent="0.35">
      <c r="L1597" s="89"/>
    </row>
    <row r="1598" spans="12:12" ht="15" customHeight="1" x14ac:dyDescent="0.35">
      <c r="L1598" s="89"/>
    </row>
    <row r="1599" spans="12:12" ht="15" customHeight="1" x14ac:dyDescent="0.35">
      <c r="L1599" s="89"/>
    </row>
    <row r="1600" spans="12:12" ht="15" customHeight="1" x14ac:dyDescent="0.35">
      <c r="L1600" s="89"/>
    </row>
    <row r="1601" spans="12:12" ht="15" customHeight="1" x14ac:dyDescent="0.35">
      <c r="L1601" s="89"/>
    </row>
    <row r="1602" spans="12:12" ht="15" customHeight="1" x14ac:dyDescent="0.35">
      <c r="L1602" s="89"/>
    </row>
    <row r="1603" spans="12:12" ht="15" customHeight="1" x14ac:dyDescent="0.35">
      <c r="L1603" s="89"/>
    </row>
    <row r="1604" spans="12:12" ht="15" customHeight="1" x14ac:dyDescent="0.35">
      <c r="L1604" s="89"/>
    </row>
    <row r="1605" spans="12:12" ht="15" customHeight="1" x14ac:dyDescent="0.35">
      <c r="L1605" s="89"/>
    </row>
    <row r="1606" spans="12:12" ht="15" customHeight="1" x14ac:dyDescent="0.35">
      <c r="L1606" s="89"/>
    </row>
    <row r="1607" spans="12:12" ht="15" customHeight="1" x14ac:dyDescent="0.35">
      <c r="L1607" s="89"/>
    </row>
    <row r="1608" spans="12:12" ht="15" customHeight="1" x14ac:dyDescent="0.35">
      <c r="L1608" s="89"/>
    </row>
    <row r="1609" spans="12:12" ht="15" customHeight="1" x14ac:dyDescent="0.35">
      <c r="L1609" s="89"/>
    </row>
    <row r="1610" spans="12:12" ht="15" customHeight="1" x14ac:dyDescent="0.35">
      <c r="L1610" s="89"/>
    </row>
    <row r="1611" spans="12:12" ht="15" customHeight="1" x14ac:dyDescent="0.35">
      <c r="L1611" s="89"/>
    </row>
    <row r="1612" spans="12:12" ht="15" customHeight="1" x14ac:dyDescent="0.35">
      <c r="L1612" s="89"/>
    </row>
    <row r="1613" spans="12:12" ht="15" customHeight="1" x14ac:dyDescent="0.35">
      <c r="L1613" s="89"/>
    </row>
    <row r="1614" spans="12:12" ht="15" customHeight="1" x14ac:dyDescent="0.35">
      <c r="L1614" s="89"/>
    </row>
    <row r="1615" spans="12:12" ht="15" customHeight="1" x14ac:dyDescent="0.35">
      <c r="L1615" s="89"/>
    </row>
    <row r="1616" spans="12:12" ht="15" customHeight="1" x14ac:dyDescent="0.35">
      <c r="L1616" s="89"/>
    </row>
    <row r="1617" spans="12:12" ht="15" customHeight="1" x14ac:dyDescent="0.35">
      <c r="L1617" s="89"/>
    </row>
    <row r="1618" spans="12:12" ht="15" customHeight="1" x14ac:dyDescent="0.35">
      <c r="L1618" s="89"/>
    </row>
    <row r="1619" spans="12:12" ht="15" customHeight="1" x14ac:dyDescent="0.35">
      <c r="L1619" s="89"/>
    </row>
    <row r="1620" spans="12:12" ht="15" customHeight="1" x14ac:dyDescent="0.35">
      <c r="L1620" s="89"/>
    </row>
    <row r="1621" spans="12:12" ht="15" customHeight="1" x14ac:dyDescent="0.35">
      <c r="L1621" s="89"/>
    </row>
    <row r="1622" spans="12:12" ht="15" customHeight="1" x14ac:dyDescent="0.35">
      <c r="L1622" s="89"/>
    </row>
  </sheetData>
  <autoFilter ref="A6:L518">
    <filterColumn colId="10" showButton="0"/>
  </autoFilter>
  <mergeCells count="22">
    <mergeCell ref="A1:G1"/>
    <mergeCell ref="A3:L3"/>
    <mergeCell ref="A6:A7"/>
    <mergeCell ref="B6:B7"/>
    <mergeCell ref="C6:C7"/>
    <mergeCell ref="D6:D7"/>
    <mergeCell ref="K6:L6"/>
    <mergeCell ref="E6:E7"/>
    <mergeCell ref="F6:F7"/>
    <mergeCell ref="G6:G7"/>
    <mergeCell ref="H6:H7"/>
    <mergeCell ref="I6:I7"/>
    <mergeCell ref="J6:J7"/>
    <mergeCell ref="A2:L2"/>
    <mergeCell ref="A4:L4"/>
    <mergeCell ref="B230:L230"/>
    <mergeCell ref="B300:L300"/>
    <mergeCell ref="B384:L384"/>
    <mergeCell ref="B453:L453"/>
    <mergeCell ref="B8:L8"/>
    <mergeCell ref="B515:L515"/>
    <mergeCell ref="A519:L519"/>
  </mergeCells>
  <pageMargins left="0.7" right="0.7" top="0.75" bottom="0.7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e3a849-24d3-46bf-a079-374605592878">
      <Terms xmlns="http://schemas.microsoft.com/office/infopath/2007/PartnerControls"/>
    </lcf76f155ced4ddcb4097134ff3c332f>
    <_x041c__x0456__x0441__x044f__x0446__x0456_ xmlns="63e3a849-24d3-46bf-a079-374605592878" xsi:nil="true"/>
    <TaxCatchAll xmlns="9489acf4-b63c-45d3-acdc-ecbecd9ac8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57C34AFD5026243A5B49680670EDC1B" ma:contentTypeVersion="17" ma:contentTypeDescription="Створення нового документа." ma:contentTypeScope="" ma:versionID="11245f916ed3912cea391b733875cbea">
  <xsd:schema xmlns:xsd="http://www.w3.org/2001/XMLSchema" xmlns:xs="http://www.w3.org/2001/XMLSchema" xmlns:p="http://schemas.microsoft.com/office/2006/metadata/properties" xmlns:ns2="63e3a849-24d3-46bf-a079-374605592878" xmlns:ns3="9489acf4-b63c-45d3-acdc-ecbecd9ac8db" targetNamespace="http://schemas.microsoft.com/office/2006/metadata/properties" ma:root="true" ma:fieldsID="a261647a438741debfdc094e5a867b39" ns2:_="" ns3:_="">
    <xsd:import namespace="63e3a849-24d3-46bf-a079-374605592878"/>
    <xsd:import namespace="9489acf4-b63c-45d3-acdc-ecbecd9ac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041c__x0456__x0441__x044f__x0446__x0456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3a849-24d3-46bf-a079-374605592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956f78cb-f055-4ead-9c2f-ee147f045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41c__x0456__x0441__x044f__x0446__x0456_" ma:index="22" nillable="true" ma:displayName="Місяці" ma:format="DateOnly" ma:internalName="_x041c__x0456__x0441__x044f__x0446__x0456_">
      <xsd:simpleType>
        <xsd:restriction base="dms:DateTim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acf4-b63c-45d3-acdc-ecbecd9ac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785c7a-6423-463e-b1d8-b998b1fc63d4}" ma:internalName="TaxCatchAll" ma:showField="CatchAllData" ma:web="9489acf4-b63c-45d3-acdc-ecbecd9ac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0C9EE-18E4-48E8-BA60-75B184209B7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9489acf4-b63c-45d3-acdc-ecbecd9ac8db"/>
    <ds:schemaRef ds:uri="63e3a849-24d3-46bf-a079-37460559287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B0D777-C409-43B5-B0D9-85911E71D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3a849-24d3-46bf-a079-374605592878"/>
    <ds:schemaRef ds:uri="9489acf4-b63c-45d3-acdc-ecbecd9ac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ECAC9-9C61-479D-B466-4AAE9B0DB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Додаток №1 до ТЗ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Андрій Калінчук</dc:creator>
  <cp:keywords/>
  <dc:description/>
  <cp:lastModifiedBy>Юрий</cp:lastModifiedBy>
  <cp:revision/>
  <dcterms:created xsi:type="dcterms:W3CDTF">2006-09-16T00:00:00Z</dcterms:created>
  <dcterms:modified xsi:type="dcterms:W3CDTF">2025-10-28T14:02:42Z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0x010100F57C34AFD5026243A5B49680670EDC1B</vt:lpwstr>
  </property>
  <property fmtid="{D5CDD505-2E9C-101B-9397-08002B2CF9AE}" pid="3" name="MediaServiceImageTags">
    <vt:lpwstr/>
  </property>
</Properties>
</file>