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ртем\2.Сагайдака 28\7.Тендера\41.Благоустрій пістя мереж 10кВ\"/>
    </mc:Choice>
  </mc:AlternateContent>
  <bookViews>
    <workbookView xWindow="14508" yWindow="-12" windowWidth="14316" windowHeight="12840"/>
  </bookViews>
  <sheets>
    <sheet name="Лист1" sheetId="1" r:id="rId1"/>
  </sheets>
  <definedNames>
    <definedName name="_xlnm.Print_Area" localSheetId="0">Лист1!$A$1:$M$222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3" i="1" l="1"/>
  <c r="F114" i="1"/>
  <c r="F115" i="1"/>
  <c r="F119" i="1"/>
  <c r="F120" i="1"/>
  <c r="F121" i="1" l="1"/>
  <c r="F111" i="1"/>
  <c r="F149" i="1"/>
  <c r="F150" i="1"/>
  <c r="F147" i="1"/>
  <c r="F126" i="1"/>
  <c r="F128" i="1"/>
  <c r="F129" i="1"/>
  <c r="F130" i="1"/>
  <c r="F131" i="1"/>
  <c r="F133" i="1"/>
  <c r="F134" i="1"/>
  <c r="F135" i="1"/>
  <c r="F136" i="1"/>
  <c r="F137" i="1"/>
  <c r="F138" i="1"/>
  <c r="F142" i="1"/>
  <c r="F143" i="1"/>
  <c r="F144" i="1"/>
  <c r="F125" i="1"/>
  <c r="F90" i="1"/>
  <c r="F92" i="1"/>
  <c r="F93" i="1"/>
  <c r="F94" i="1"/>
  <c r="F95" i="1"/>
  <c r="F97" i="1"/>
  <c r="F98" i="1"/>
  <c r="F99" i="1"/>
  <c r="F100" i="1"/>
  <c r="F101" i="1"/>
  <c r="F102" i="1"/>
  <c r="F106" i="1"/>
  <c r="F107" i="1"/>
  <c r="F108" i="1"/>
  <c r="F109" i="1"/>
  <c r="F89" i="1"/>
  <c r="F70" i="1"/>
  <c r="F72" i="1"/>
  <c r="F73" i="1"/>
  <c r="F74" i="1"/>
  <c r="F75" i="1"/>
  <c r="F76" i="1"/>
  <c r="F80" i="1"/>
  <c r="F81" i="1"/>
  <c r="F82" i="1"/>
  <c r="F83" i="1"/>
  <c r="F84" i="1"/>
  <c r="F85" i="1"/>
  <c r="F86" i="1"/>
  <c r="F69" i="1"/>
  <c r="F64" i="1"/>
  <c r="F65" i="1"/>
  <c r="F62" i="1"/>
  <c r="F41" i="1"/>
  <c r="F43" i="1"/>
  <c r="F44" i="1"/>
  <c r="F45" i="1"/>
  <c r="F46" i="1"/>
  <c r="F48" i="1"/>
  <c r="F49" i="1"/>
  <c r="F50" i="1"/>
  <c r="F51" i="1"/>
  <c r="F52" i="1"/>
  <c r="F53" i="1"/>
  <c r="F57" i="1"/>
  <c r="F58" i="1"/>
  <c r="F40" i="1"/>
  <c r="F30" i="1"/>
  <c r="F31" i="1"/>
  <c r="F32" i="1"/>
  <c r="F33" i="1"/>
  <c r="F34" i="1"/>
  <c r="F35" i="1"/>
  <c r="F36" i="1"/>
  <c r="F37" i="1"/>
  <c r="F28" i="1"/>
  <c r="F9" i="1"/>
  <c r="F11" i="1"/>
  <c r="F12" i="1"/>
  <c r="F13" i="1"/>
  <c r="F14" i="1"/>
  <c r="F15" i="1"/>
  <c r="F19" i="1"/>
  <c r="F20" i="1"/>
  <c r="F21" i="1"/>
  <c r="F22" i="1"/>
  <c r="F23" i="1"/>
  <c r="F24" i="1"/>
  <c r="F25" i="1"/>
  <c r="F26" i="1"/>
  <c r="L74" i="1"/>
  <c r="L77" i="1"/>
  <c r="L78" i="1"/>
  <c r="L79" i="1"/>
  <c r="L81" i="1"/>
  <c r="L84" i="1"/>
  <c r="L86" i="1"/>
  <c r="L88" i="1"/>
  <c r="L89" i="1"/>
  <c r="L90" i="1"/>
  <c r="L91" i="1"/>
  <c r="L92" i="1"/>
  <c r="L94" i="1"/>
  <c r="L96" i="1"/>
  <c r="L98" i="1"/>
  <c r="L100" i="1"/>
  <c r="L103" i="1"/>
  <c r="L104" i="1"/>
  <c r="L105" i="1"/>
  <c r="L107" i="1"/>
  <c r="L110" i="1"/>
  <c r="L111" i="1"/>
  <c r="L112" i="1"/>
  <c r="L113" i="1"/>
  <c r="L114" i="1"/>
  <c r="L116" i="1"/>
  <c r="L117" i="1"/>
  <c r="L118" i="1"/>
  <c r="L120" i="1"/>
  <c r="L123" i="1"/>
  <c r="L124" i="1"/>
  <c r="L125" i="1"/>
  <c r="L126" i="1"/>
  <c r="L127" i="1"/>
  <c r="L128" i="1"/>
  <c r="L130" i="1"/>
  <c r="L132" i="1"/>
  <c r="L134" i="1"/>
  <c r="L136" i="1"/>
  <c r="L139" i="1"/>
  <c r="L140" i="1"/>
  <c r="L141" i="1"/>
  <c r="L143" i="1"/>
  <c r="L146" i="1"/>
  <c r="L147" i="1"/>
  <c r="L148" i="1"/>
  <c r="L149" i="1"/>
  <c r="L150" i="1"/>
  <c r="L45" i="1"/>
  <c r="L47" i="1"/>
  <c r="L49" i="1"/>
  <c r="L51" i="1"/>
  <c r="L54" i="1"/>
  <c r="L55" i="1"/>
  <c r="L56" i="1"/>
  <c r="L58" i="1"/>
  <c r="L61" i="1"/>
  <c r="L62" i="1"/>
  <c r="L63" i="1"/>
  <c r="L64" i="1"/>
  <c r="L65" i="1"/>
  <c r="L32" i="1"/>
  <c r="L36" i="1"/>
  <c r="L13" i="1"/>
  <c r="L16" i="1"/>
  <c r="L17" i="1"/>
  <c r="L18" i="1"/>
  <c r="L20" i="1"/>
  <c r="L23" i="1"/>
  <c r="L25" i="1"/>
  <c r="F8" i="1"/>
  <c r="D116" i="1" l="1"/>
  <c r="F116" i="1" s="1"/>
  <c r="J121" i="1"/>
  <c r="H119" i="1"/>
  <c r="D117" i="1" l="1"/>
  <c r="F117" i="1" s="1"/>
  <c r="J122" i="1"/>
  <c r="L122" i="1" s="1"/>
  <c r="L121" i="1"/>
  <c r="D118" i="1"/>
  <c r="F118" i="1" s="1"/>
  <c r="D139" i="1"/>
  <c r="D103" i="1"/>
  <c r="F103" i="1" s="1"/>
  <c r="J119" i="1" l="1"/>
  <c r="L119" i="1" s="1"/>
  <c r="D141" i="1"/>
  <c r="F141" i="1" s="1"/>
  <c r="F139" i="1"/>
  <c r="J151" i="1"/>
  <c r="L151" i="1" s="1"/>
  <c r="D148" i="1"/>
  <c r="F148" i="1" s="1"/>
  <c r="J144" i="1"/>
  <c r="H142" i="1"/>
  <c r="D140" i="1"/>
  <c r="F140" i="1" s="1"/>
  <c r="J138" i="1"/>
  <c r="L138" i="1" s="1"/>
  <c r="J137" i="1"/>
  <c r="L137" i="1" s="1"/>
  <c r="J135" i="1"/>
  <c r="L135" i="1" s="1"/>
  <c r="D132" i="1"/>
  <c r="H131" i="1"/>
  <c r="J131" i="1" s="1"/>
  <c r="L131" i="1" s="1"/>
  <c r="H129" i="1"/>
  <c r="J129" i="1" s="1"/>
  <c r="L129" i="1" s="1"/>
  <c r="D127" i="1"/>
  <c r="F127" i="1" s="1"/>
  <c r="J115" i="1"/>
  <c r="L115" i="1" s="1"/>
  <c r="D112" i="1"/>
  <c r="F112" i="1" s="1"/>
  <c r="J108" i="1"/>
  <c r="H106" i="1"/>
  <c r="D104" i="1"/>
  <c r="F104" i="1" s="1"/>
  <c r="J102" i="1"/>
  <c r="L102" i="1" s="1"/>
  <c r="J101" i="1"/>
  <c r="L101" i="1" s="1"/>
  <c r="J99" i="1"/>
  <c r="L99" i="1" s="1"/>
  <c r="D96" i="1"/>
  <c r="H95" i="1"/>
  <c r="J95" i="1" s="1"/>
  <c r="L95" i="1" s="1"/>
  <c r="H93" i="1"/>
  <c r="J93" i="1" s="1"/>
  <c r="L93" i="1" s="1"/>
  <c r="D91" i="1"/>
  <c r="F91" i="1" s="1"/>
  <c r="J87" i="1"/>
  <c r="L87" i="1" s="1"/>
  <c r="J85" i="1"/>
  <c r="L85" i="1" s="1"/>
  <c r="J82" i="1"/>
  <c r="H80" i="1"/>
  <c r="D79" i="1"/>
  <c r="F79" i="1" s="1"/>
  <c r="D77" i="1"/>
  <c r="J76" i="1"/>
  <c r="L76" i="1" s="1"/>
  <c r="J75" i="1"/>
  <c r="L75" i="1" s="1"/>
  <c r="H73" i="1"/>
  <c r="J73" i="1" s="1"/>
  <c r="L73" i="1" s="1"/>
  <c r="D71" i="1"/>
  <c r="F71" i="1" s="1"/>
  <c r="A9" i="1"/>
  <c r="A10" i="1" s="1"/>
  <c r="A11" i="1" s="1"/>
  <c r="A13" i="1" s="1"/>
  <c r="A16" i="1" s="1"/>
  <c r="A17" i="1" s="1"/>
  <c r="A18" i="1" s="1"/>
  <c r="A20" i="1" s="1"/>
  <c r="A23" i="1" s="1"/>
  <c r="A25" i="1" s="1"/>
  <c r="A28" i="1" s="1"/>
  <c r="A29" i="1" s="1"/>
  <c r="A30" i="1" s="1"/>
  <c r="A32" i="1" s="1"/>
  <c r="A36" i="1" s="1"/>
  <c r="A40" i="1" s="1"/>
  <c r="A41" i="1" s="1"/>
  <c r="A42" i="1" s="1"/>
  <c r="A43" i="1" s="1"/>
  <c r="A45" i="1" s="1"/>
  <c r="A47" i="1" s="1"/>
  <c r="A49" i="1" s="1"/>
  <c r="A51" i="1" s="1"/>
  <c r="A54" i="1" s="1"/>
  <c r="A55" i="1" s="1"/>
  <c r="A56" i="1" s="1"/>
  <c r="A58" i="1" s="1"/>
  <c r="A62" i="1" s="1"/>
  <c r="A63" i="1" s="1"/>
  <c r="A64" i="1" s="1"/>
  <c r="A65" i="1" s="1"/>
  <c r="A69" i="1" s="1"/>
  <c r="A70" i="1" s="1"/>
  <c r="A71" i="1" s="1"/>
  <c r="A72" i="1" s="1"/>
  <c r="A74" i="1" s="1"/>
  <c r="A77" i="1" s="1"/>
  <c r="A78" i="1" s="1"/>
  <c r="A79" i="1" s="1"/>
  <c r="A81" i="1" s="1"/>
  <c r="A84" i="1" s="1"/>
  <c r="A86" i="1" s="1"/>
  <c r="J59" i="1"/>
  <c r="D54" i="1"/>
  <c r="H57" i="1"/>
  <c r="J53" i="1"/>
  <c r="L53" i="1" s="1"/>
  <c r="J52" i="1"/>
  <c r="L52" i="1" s="1"/>
  <c r="J50" i="1"/>
  <c r="L50" i="1" s="1"/>
  <c r="D47" i="1"/>
  <c r="H46" i="1"/>
  <c r="J46" i="1" s="1"/>
  <c r="L46" i="1" s="1"/>
  <c r="H44" i="1"/>
  <c r="J44" i="1" s="1"/>
  <c r="L44" i="1" s="1"/>
  <c r="D42" i="1"/>
  <c r="F42" i="1" s="1"/>
  <c r="J33" i="1"/>
  <c r="L33" i="1" s="1"/>
  <c r="D18" i="1"/>
  <c r="F18" i="1" s="1"/>
  <c r="D16" i="1"/>
  <c r="F16" i="1" s="1"/>
  <c r="J48" i="1" l="1"/>
  <c r="L48" i="1" s="1"/>
  <c r="F47" i="1"/>
  <c r="D55" i="1"/>
  <c r="F55" i="1" s="1"/>
  <c r="F54" i="1"/>
  <c r="J97" i="1"/>
  <c r="L97" i="1" s="1"/>
  <c r="F96" i="1"/>
  <c r="J60" i="1"/>
  <c r="L60" i="1" s="1"/>
  <c r="L59" i="1"/>
  <c r="J83" i="1"/>
  <c r="L83" i="1" s="1"/>
  <c r="L82" i="1"/>
  <c r="J109" i="1"/>
  <c r="L109" i="1" s="1"/>
  <c r="L108" i="1"/>
  <c r="J145" i="1"/>
  <c r="L145" i="1" s="1"/>
  <c r="L144" i="1"/>
  <c r="D78" i="1"/>
  <c r="F78" i="1" s="1"/>
  <c r="F77" i="1"/>
  <c r="J133" i="1"/>
  <c r="L133" i="1" s="1"/>
  <c r="F132" i="1"/>
  <c r="A89" i="1"/>
  <c r="A90" i="1" s="1"/>
  <c r="A91" i="1" s="1"/>
  <c r="A92" i="1" s="1"/>
  <c r="A94" i="1" s="1"/>
  <c r="A96" i="1" s="1"/>
  <c r="A98" i="1" s="1"/>
  <c r="A100" i="1" s="1"/>
  <c r="A103" i="1" s="1"/>
  <c r="A104" i="1" s="1"/>
  <c r="A105" i="1" s="1"/>
  <c r="A107" i="1" s="1"/>
  <c r="A111" i="1" s="1"/>
  <c r="A112" i="1" s="1"/>
  <c r="A113" i="1" s="1"/>
  <c r="A114" i="1" s="1"/>
  <c r="A116" i="1" s="1"/>
  <c r="A117" i="1" s="1"/>
  <c r="A118" i="1" s="1"/>
  <c r="A120" i="1" s="1"/>
  <c r="A125" i="1" s="1"/>
  <c r="J80" i="1"/>
  <c r="L80" i="1" s="1"/>
  <c r="J142" i="1"/>
  <c r="L142" i="1" s="1"/>
  <c r="D105" i="1"/>
  <c r="D56" i="1"/>
  <c r="D10" i="1"/>
  <c r="F10" i="1" s="1"/>
  <c r="D29" i="1"/>
  <c r="F29" i="1" s="1"/>
  <c r="D63" i="1"/>
  <c r="F63" i="1" s="1"/>
  <c r="J66" i="1"/>
  <c r="L66" i="1" s="1"/>
  <c r="J38" i="1"/>
  <c r="L38" i="1" s="1"/>
  <c r="J37" i="1"/>
  <c r="L37" i="1" s="1"/>
  <c r="H34" i="1"/>
  <c r="H31" i="1"/>
  <c r="J31" i="1" s="1"/>
  <c r="L31" i="1" s="1"/>
  <c r="J26" i="1"/>
  <c r="L26" i="1" s="1"/>
  <c r="J24" i="1"/>
  <c r="L24" i="1" s="1"/>
  <c r="J21" i="1"/>
  <c r="H19" i="1"/>
  <c r="D17" i="1"/>
  <c r="F17" i="1" s="1"/>
  <c r="J15" i="1"/>
  <c r="L15" i="1" s="1"/>
  <c r="J14" i="1"/>
  <c r="L14" i="1" s="1"/>
  <c r="H12" i="1"/>
  <c r="J12" i="1" s="1"/>
  <c r="L12" i="1" s="1"/>
  <c r="J57" i="1" l="1"/>
  <c r="L57" i="1" s="1"/>
  <c r="F56" i="1"/>
  <c r="F152" i="1" s="1"/>
  <c r="J22" i="1"/>
  <c r="L22" i="1" s="1"/>
  <c r="L21" i="1"/>
  <c r="J106" i="1"/>
  <c r="L106" i="1" s="1"/>
  <c r="F105" i="1"/>
  <c r="A126" i="1"/>
  <c r="A127" i="1" s="1"/>
  <c r="A128" i="1" s="1"/>
  <c r="A130" i="1" s="1"/>
  <c r="A132" i="1" s="1"/>
  <c r="A134" i="1" s="1"/>
  <c r="A136" i="1" s="1"/>
  <c r="A139" i="1" s="1"/>
  <c r="A140" i="1" s="1"/>
  <c r="A141" i="1" s="1"/>
  <c r="A143" i="1" s="1"/>
  <c r="J19" i="1"/>
  <c r="L19" i="1" s="1"/>
  <c r="J34" i="1"/>
  <c r="J35" i="1" s="1"/>
  <c r="L35" i="1" l="1"/>
  <c r="L34" i="1"/>
  <c r="L152" i="1" s="1"/>
  <c r="A147" i="1"/>
  <c r="A148" i="1" s="1"/>
  <c r="A149" i="1" s="1"/>
  <c r="A150" i="1" s="1"/>
  <c r="D153" i="1" l="1"/>
  <c r="D154" i="1" s="1"/>
  <c r="D155" i="1" s="1"/>
</calcChain>
</file>

<file path=xl/sharedStrings.xml><?xml version="1.0" encoding="utf-8"?>
<sst xmlns="http://schemas.openxmlformats.org/spreadsheetml/2006/main" count="312" uniqueCount="78">
  <si>
    <t>№ п/п</t>
  </si>
  <si>
    <t xml:space="preserve">Найменування робіт </t>
  </si>
  <si>
    <t>Одиниця виміру</t>
  </si>
  <si>
    <t>Кількість</t>
  </si>
  <si>
    <t>Вартість роботи, грн без ПДВ</t>
  </si>
  <si>
    <t>Всього, грн</t>
  </si>
  <si>
    <t>Найменування матеріалів, устаткування та механізмів</t>
  </si>
  <si>
    <t>Норма витрат</t>
  </si>
  <si>
    <t>Поставка Підрядника</t>
  </si>
  <si>
    <t>Вартість матеріалів, грн  без ПДВ</t>
  </si>
  <si>
    <t>Всього, грн.</t>
  </si>
  <si>
    <t>Ділянка на вулиці Андрія Аболмасова</t>
  </si>
  <si>
    <t>Відновлення тротуару з асфальтобетонного покриття</t>
  </si>
  <si>
    <t xml:space="preserve">Нарізання швів </t>
  </si>
  <si>
    <t>м</t>
  </si>
  <si>
    <t>Влаштування дорожнього корита Н=17см</t>
  </si>
  <si>
    <t>м2</t>
  </si>
  <si>
    <t>Навантаження та вивезення будсміття в утилізацію на відстань до 30км</t>
  </si>
  <si>
    <t>тн</t>
  </si>
  <si>
    <t>Влаштування основи з щебеню фракції 0-40 товщиною 120 мм</t>
  </si>
  <si>
    <t>Щебінь фракції 0-40</t>
  </si>
  <si>
    <t>Влаштування бордюру паркового</t>
  </si>
  <si>
    <t>шт</t>
  </si>
  <si>
    <t>Бордюр парковий 1000х80х200 сірий</t>
  </si>
  <si>
    <t>Бетон В15</t>
  </si>
  <si>
    <t>м3</t>
  </si>
  <si>
    <t>Влаштування корита під бортові камені  Н=15см</t>
  </si>
  <si>
    <t>Влаштування основи під бортові камені з щебеню фракції 0-40 товщиною 100 мм</t>
  </si>
  <si>
    <t>Влаштування бортів дорожніх</t>
  </si>
  <si>
    <t>Борт дорожній 1000х150х300 сірий</t>
  </si>
  <si>
    <t>Промазування швів</t>
  </si>
  <si>
    <t>мп</t>
  </si>
  <si>
    <t>Бітумна емульсія дорожня нафтова</t>
  </si>
  <si>
    <t>л</t>
  </si>
  <si>
    <t>Влаштування верхнього шару покриття дороги з гарячого щільного мілкозернистого асфальто-бетону товщиною 50мм</t>
  </si>
  <si>
    <t>Гарячий щільний мілкозернистий асфальто-бетон Тип Б марка ІІ</t>
  </si>
  <si>
    <t>т</t>
  </si>
  <si>
    <t>Тротуар ФЕМ</t>
  </si>
  <si>
    <t>Влаштування дорожнього корита Н=24см</t>
  </si>
  <si>
    <t>Влаштування тротуарної плитки на відсів з цементом</t>
  </si>
  <si>
    <t>Тротуарна плитка (за необхідності)</t>
  </si>
  <si>
    <t xml:space="preserve">Відсів </t>
  </si>
  <si>
    <t>Цемент М500</t>
  </si>
  <si>
    <t>Відновлення дворових проїздів з асфальтобетонного покриття</t>
  </si>
  <si>
    <t>Влаштування дорожнього корита Н=36см</t>
  </si>
  <si>
    <t>Влаштування основи з щебеню фракції 0-70 товщиною 150 мм</t>
  </si>
  <si>
    <t>Щебінь фракції 0-70</t>
  </si>
  <si>
    <t>т.</t>
  </si>
  <si>
    <t>Влаштування основи з щебеню фракції 0-40 товщиною 80 мм</t>
  </si>
  <si>
    <t>Влаштування нижнього шару покриття дороги з гарячого щільного крупнозернистого асфальто-бетону товщиною 80мм</t>
  </si>
  <si>
    <t>Гарячий щільний крупнозернистий асфальто-бетон Тип Б марка ІІ</t>
  </si>
  <si>
    <t>Відновлення газону</t>
  </si>
  <si>
    <t>Влаштування корита Н=10см</t>
  </si>
  <si>
    <t>Підсипка грунта 100 мм</t>
  </si>
  <si>
    <t>Посів газону вручну</t>
  </si>
  <si>
    <t>Травосуміш</t>
  </si>
  <si>
    <t>кг</t>
  </si>
  <si>
    <t>Ділянка на вулиці Комбінатній та Каховській</t>
  </si>
  <si>
    <t>Відновлення проїздів з асфальтобетонного покриття</t>
  </si>
  <si>
    <t>Ділянка на території Хладокомбінату №3</t>
  </si>
  <si>
    <t>ПДВ (20%)</t>
  </si>
  <si>
    <t>Разом вартість матеріалів та будівельних робіт, грн без ПДВ</t>
  </si>
  <si>
    <t>Всього вартість будівельних робіт та матеріалів, грн з ПДВ</t>
  </si>
  <si>
    <t>Разом матеріали,  грн. без ПДВ</t>
  </si>
  <si>
    <t>Разом роботи, грн. без ПДВ</t>
  </si>
  <si>
    <t>1. Строк вик. комплексу робіт з дати підписання договору (роб. днів) -</t>
  </si>
  <si>
    <t xml:space="preserve">2. Умови оплати  (% аванс) - </t>
  </si>
  <si>
    <t xml:space="preserve">3. Вид договірної ціни  (тверда, динамічна) - </t>
  </si>
  <si>
    <t xml:space="preserve">4. Гарантійний  строк  на  виконаний  комплекс робіт  з  моменту  </t>
  </si>
  <si>
    <t xml:space="preserve">  здачі  завершених  будівництвом робіт (місяців)-</t>
  </si>
  <si>
    <t>5. Термін дії тендерної пропозиції до (дата) -</t>
  </si>
  <si>
    <t xml:space="preserve">6. Контактна особа (ПІБ, тел.) - </t>
  </si>
  <si>
    <t>7. Перелік  об’єктів , на яких виконувались аналогічні види робіт:</t>
  </si>
  <si>
    <t>Найменування об’єкту</t>
  </si>
  <si>
    <t>Замовник</t>
  </si>
  <si>
    <t>Період
 виконання</t>
  </si>
  <si>
    <t>ТЕНДЕР</t>
  </si>
  <si>
    <t>на відновлення благоустрою після прокладання зовнішніх мереж електропостачання на об'єкті:  «Житлові будинки з об’єктами соціально-культурного призначення  та підземним паркінгом по вул. Сагайдака, 101 в Дніпровському районі м. Києва.»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</si>
</sst>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&quot;₴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24"/>
      <name val="Arial"/>
      <family val="2"/>
      <charset val="204"/>
    </font>
    <font>
      <b/>
      <i/>
      <sz val="16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5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4" fontId="6" fillId="0" borderId="3" xfId="0" applyNumberFormat="1" applyFont="1" applyBorder="1"/>
    <xf numFmtId="49" fontId="6" fillId="2" borderId="16" xfId="0" applyNumberFormat="1" applyFont="1" applyFill="1" applyBorder="1" applyAlignment="1">
      <alignment horizontal="left" vertical="center" wrapText="1"/>
    </xf>
    <xf numFmtId="49" fontId="6" fillId="2" borderId="24" xfId="0" applyNumberFormat="1" applyFont="1" applyFill="1" applyBorder="1" applyAlignment="1">
      <alignment horizontal="left" vertical="center" wrapText="1"/>
    </xf>
    <xf numFmtId="49" fontId="6" fillId="2" borderId="32" xfId="0" applyNumberFormat="1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8" fillId="0" borderId="47" xfId="0" applyFont="1" applyBorder="1" applyAlignment="1">
      <alignment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left" vertical="center" wrapText="1"/>
    </xf>
    <xf numFmtId="4" fontId="4" fillId="0" borderId="43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4" fillId="0" borderId="42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/>
    <xf numFmtId="0" fontId="1" fillId="0" borderId="8" xfId="0" applyFont="1" applyBorder="1"/>
    <xf numFmtId="0" fontId="1" fillId="0" borderId="13" xfId="0" applyFont="1" applyBorder="1"/>
    <xf numFmtId="0" fontId="1" fillId="0" borderId="5" xfId="0" applyFont="1" applyBorder="1"/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vertical="center" wrapText="1"/>
    </xf>
    <xf numFmtId="4" fontId="1" fillId="2" borderId="17" xfId="0" applyNumberFormat="1" applyFont="1" applyFill="1" applyBorder="1" applyAlignment="1">
      <alignment vertical="center" wrapText="1"/>
    </xf>
    <xf numFmtId="4" fontId="1" fillId="2" borderId="22" xfId="0" applyNumberFormat="1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vertical="center" wrapText="1"/>
    </xf>
    <xf numFmtId="4" fontId="1" fillId="2" borderId="25" xfId="0" applyNumberFormat="1" applyFont="1" applyFill="1" applyBorder="1" applyAlignment="1">
      <alignment vertical="center" wrapText="1"/>
    </xf>
    <xf numFmtId="4" fontId="1" fillId="2" borderId="30" xfId="0" applyNumberFormat="1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vertical="center" wrapText="1"/>
    </xf>
    <xf numFmtId="4" fontId="1" fillId="2" borderId="33" xfId="0" applyNumberFormat="1" applyFont="1" applyFill="1" applyBorder="1" applyAlignment="1">
      <alignment vertical="center" wrapText="1"/>
    </xf>
    <xf numFmtId="4" fontId="1" fillId="2" borderId="38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4" borderId="2" xfId="0" applyFont="1" applyFill="1" applyBorder="1" applyAlignment="1">
      <alignment horizont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/>
    <xf numFmtId="0" fontId="5" fillId="2" borderId="48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left" vertical="center" wrapText="1"/>
    </xf>
    <xf numFmtId="164" fontId="8" fillId="2" borderId="51" xfId="0" applyNumberFormat="1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 wrapText="1"/>
    </xf>
    <xf numFmtId="164" fontId="8" fillId="4" borderId="14" xfId="0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4" fontId="8" fillId="0" borderId="53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8" fillId="0" borderId="47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center" vertical="center" wrapText="1"/>
    </xf>
    <xf numFmtId="4" fontId="8" fillId="2" borderId="51" xfId="0" applyNumberFormat="1" applyFont="1" applyFill="1" applyBorder="1" applyAlignment="1">
      <alignment horizontal="center" vertical="center" wrapText="1"/>
    </xf>
    <xf numFmtId="4" fontId="8" fillId="2" borderId="52" xfId="0" applyNumberFormat="1" applyFont="1" applyFill="1" applyBorder="1" applyAlignment="1">
      <alignment horizontal="center" vertical="center" wrapText="1"/>
    </xf>
    <xf numFmtId="4" fontId="8" fillId="0" borderId="54" xfId="0" applyNumberFormat="1" applyFont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center" vertical="center" wrapText="1"/>
    </xf>
    <xf numFmtId="4" fontId="8" fillId="4" borderId="43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Border="1" applyAlignment="1">
      <alignment vertical="center" wrapText="1"/>
    </xf>
    <xf numFmtId="4" fontId="1" fillId="0" borderId="46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vertical="center" wrapText="1"/>
    </xf>
    <xf numFmtId="4" fontId="9" fillId="0" borderId="9" xfId="0" applyNumberFormat="1" applyFont="1" applyFill="1" applyBorder="1" applyAlignment="1">
      <alignment horizontal="left" vertical="center" wrapText="1"/>
    </xf>
    <xf numFmtId="0" fontId="8" fillId="2" borderId="49" xfId="0" applyFont="1" applyFill="1" applyBorder="1" applyAlignment="1">
      <alignment horizontal="left" vertical="center" wrapText="1"/>
    </xf>
    <xf numFmtId="4" fontId="1" fillId="0" borderId="53" xfId="0" applyNumberFormat="1" applyFont="1" applyFill="1" applyBorder="1" applyAlignment="1">
      <alignment horizontal="center"/>
    </xf>
    <xf numFmtId="0" fontId="8" fillId="4" borderId="49" xfId="0" applyFont="1" applyFill="1" applyBorder="1" applyAlignment="1">
      <alignment horizontal="left" vertical="center" wrapText="1"/>
    </xf>
    <xf numFmtId="165" fontId="9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/>
    </xf>
    <xf numFmtId="4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vertical="center" wrapText="1"/>
    </xf>
    <xf numFmtId="0" fontId="17" fillId="5" borderId="56" xfId="0" applyFont="1" applyFill="1" applyBorder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</xf>
    <xf numFmtId="0" fontId="17" fillId="5" borderId="57" xfId="0" applyFont="1" applyFill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9" fillId="0" borderId="58" xfId="0" applyFont="1" applyBorder="1" applyAlignment="1" applyProtection="1">
      <alignment horizontal="center" vertical="center" wrapText="1"/>
    </xf>
    <xf numFmtId="0" fontId="19" fillId="0" borderId="54" xfId="0" applyFont="1" applyBorder="1" applyAlignment="1" applyProtection="1">
      <alignment horizontal="center" vertical="center" wrapText="1"/>
    </xf>
    <xf numFmtId="0" fontId="17" fillId="5" borderId="61" xfId="0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horizontal="center" vertical="center" wrapText="1"/>
      <protection locked="0"/>
    </xf>
    <xf numFmtId="0" fontId="17" fillId="5" borderId="63" xfId="0" applyFont="1" applyFill="1" applyBorder="1" applyAlignment="1" applyProtection="1">
      <alignment horizontal="center" vertical="center" wrapText="1"/>
      <protection locked="0"/>
    </xf>
    <xf numFmtId="0" fontId="17" fillId="5" borderId="6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4" fontId="4" fillId="0" borderId="49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4" fontId="4" fillId="2" borderId="34" xfId="0" applyNumberFormat="1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 wrapText="1"/>
    </xf>
    <xf numFmtId="4" fontId="4" fillId="2" borderId="19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4" fontId="4" fillId="2" borderId="28" xfId="0" applyNumberFormat="1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wrapText="1"/>
    </xf>
    <xf numFmtId="0" fontId="19" fillId="0" borderId="59" xfId="0" applyFont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center" vertical="center" wrapText="1"/>
    </xf>
    <xf numFmtId="0" fontId="19" fillId="0" borderId="55" xfId="0" applyFont="1" applyBorder="1" applyAlignment="1" applyProtection="1">
      <alignment horizontal="center" vertical="center" wrapText="1"/>
    </xf>
    <xf numFmtId="0" fontId="17" fillId="5" borderId="62" xfId="0" applyFont="1" applyFill="1" applyBorder="1" applyAlignment="1" applyProtection="1">
      <alignment horizontal="center" vertical="center" wrapText="1"/>
      <protection locked="0"/>
    </xf>
    <xf numFmtId="0" fontId="17" fillId="5" borderId="57" xfId="0" applyFont="1" applyFill="1" applyBorder="1" applyAlignment="1" applyProtection="1">
      <alignment horizontal="center" vertical="center" wrapText="1"/>
      <protection locked="0"/>
    </xf>
    <xf numFmtId="0" fontId="17" fillId="5" borderId="62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0" fontId="17" fillId="5" borderId="64" xfId="0" applyFont="1" applyFill="1" applyBorder="1" applyAlignment="1" applyProtection="1">
      <alignment horizontal="center" vertical="center" wrapText="1"/>
      <protection locked="0"/>
    </xf>
    <xf numFmtId="0" fontId="17" fillId="5" borderId="65" xfId="0" applyFont="1" applyFill="1" applyBorder="1" applyAlignment="1" applyProtection="1">
      <alignment horizontal="center" vertical="center" wrapText="1"/>
      <protection locked="0"/>
    </xf>
    <xf numFmtId="0" fontId="17" fillId="5" borderId="64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</cellXfs>
  <cellStyles count="6">
    <cellStyle name="Звичайний" xfId="0" builtinId="0"/>
    <cellStyle name="Звичайний 2" xfId="2"/>
    <cellStyle name="Обычный 2" xfId="1"/>
    <cellStyle name="Обычный 2 2" xfId="3"/>
    <cellStyle name="Обычный 2 3 2" xfId="5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6"/>
  <sheetViews>
    <sheetView showZeros="0" tabSelected="1" zoomScale="75" zoomScaleNormal="75" zoomScaleSheetLayoutView="80" workbookViewId="0">
      <selection activeCell="G11" sqref="G11"/>
    </sheetView>
  </sheetViews>
  <sheetFormatPr defaultColWidth="9.109375" defaultRowHeight="14.4" x14ac:dyDescent="0.3"/>
  <cols>
    <col min="1" max="1" width="8.6640625" style="73" customWidth="1"/>
    <col min="2" max="2" width="85.5546875" style="73" customWidth="1"/>
    <col min="3" max="3" width="9.6640625" style="73" customWidth="1"/>
    <col min="4" max="4" width="10.6640625" style="74" customWidth="1"/>
    <col min="5" max="5" width="15.6640625" style="74" customWidth="1"/>
    <col min="6" max="6" width="16.88671875" style="74" customWidth="1"/>
    <col min="7" max="7" width="47.5546875" style="74" customWidth="1"/>
    <col min="8" max="8" width="9.6640625" style="74" customWidth="1"/>
    <col min="9" max="9" width="10.6640625" style="74" customWidth="1"/>
    <col min="10" max="10" width="11.109375" style="74" customWidth="1"/>
    <col min="11" max="11" width="16.33203125" style="74" customWidth="1"/>
    <col min="12" max="12" width="14.33203125" style="73" customWidth="1"/>
    <col min="13" max="16384" width="9.109375" style="73"/>
  </cols>
  <sheetData>
    <row r="1" spans="1:28" s="120" customFormat="1" ht="41.25" customHeight="1" x14ac:dyDescent="0.3">
      <c r="A1" s="140" t="s">
        <v>76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71"/>
      <c r="N1" s="171"/>
    </row>
    <row r="2" spans="1:28" s="34" customFormat="1" ht="41.4" customHeight="1" x14ac:dyDescent="0.3">
      <c r="A2" s="135" t="s">
        <v>77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72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s="55" customFormat="1" ht="22.95" customHeight="1" thickBot="1" x14ac:dyDescent="0.35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28" s="35" customFormat="1" ht="27" customHeight="1" thickBot="1" x14ac:dyDescent="0.35">
      <c r="A4" s="141" t="s">
        <v>0</v>
      </c>
      <c r="B4" s="156" t="s">
        <v>1</v>
      </c>
      <c r="C4" s="154" t="s">
        <v>2</v>
      </c>
      <c r="D4" s="136" t="s">
        <v>3</v>
      </c>
      <c r="E4" s="136" t="s">
        <v>4</v>
      </c>
      <c r="F4" s="136" t="s">
        <v>5</v>
      </c>
      <c r="G4" s="141" t="s">
        <v>6</v>
      </c>
      <c r="H4" s="154" t="s">
        <v>7</v>
      </c>
      <c r="I4" s="154" t="s">
        <v>2</v>
      </c>
      <c r="J4" s="136" t="s">
        <v>3</v>
      </c>
      <c r="K4" s="138" t="s">
        <v>8</v>
      </c>
      <c r="L4" s="139"/>
    </row>
    <row r="5" spans="1:28" s="35" customFormat="1" ht="43.8" thickBot="1" x14ac:dyDescent="0.35">
      <c r="A5" s="142"/>
      <c r="B5" s="157"/>
      <c r="C5" s="155"/>
      <c r="D5" s="137"/>
      <c r="E5" s="143"/>
      <c r="F5" s="143"/>
      <c r="G5" s="143"/>
      <c r="H5" s="155"/>
      <c r="I5" s="155"/>
      <c r="J5" s="137"/>
      <c r="K5" s="28" t="s">
        <v>9</v>
      </c>
      <c r="L5" s="26" t="s">
        <v>10</v>
      </c>
    </row>
    <row r="6" spans="1:28" s="34" customFormat="1" ht="15" thickBot="1" x14ac:dyDescent="0.35">
      <c r="A6" s="29"/>
      <c r="B6" s="56" t="s">
        <v>11</v>
      </c>
      <c r="C6" s="57"/>
      <c r="D6" s="32"/>
      <c r="E6" s="58"/>
      <c r="F6" s="30"/>
      <c r="G6" s="31"/>
      <c r="H6" s="32"/>
      <c r="I6" s="32"/>
      <c r="J6" s="32"/>
      <c r="K6" s="33"/>
      <c r="L6" s="3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34" customFormat="1" ht="15" thickBot="1" x14ac:dyDescent="0.35">
      <c r="A7" s="4"/>
      <c r="B7" s="27" t="s">
        <v>12</v>
      </c>
      <c r="C7" s="59"/>
      <c r="D7" s="5"/>
      <c r="E7" s="60"/>
      <c r="F7" s="7"/>
      <c r="G7" s="27"/>
      <c r="H7" s="5"/>
      <c r="I7" s="5"/>
      <c r="J7" s="5"/>
      <c r="K7" s="6"/>
      <c r="L7" s="7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34" customFormat="1" x14ac:dyDescent="0.3">
      <c r="A8" s="21">
        <v>1</v>
      </c>
      <c r="B8" s="61" t="s">
        <v>13</v>
      </c>
      <c r="C8" s="62" t="s">
        <v>14</v>
      </c>
      <c r="D8" s="63">
        <v>41</v>
      </c>
      <c r="E8" s="109"/>
      <c r="F8" s="94">
        <f>D8*E8</f>
        <v>0</v>
      </c>
      <c r="G8" s="23"/>
      <c r="H8" s="24"/>
      <c r="I8" s="24"/>
      <c r="J8" s="24"/>
      <c r="K8" s="25"/>
      <c r="L8" s="2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34" customFormat="1" ht="16.2" customHeight="1" x14ac:dyDescent="0.3">
      <c r="A9" s="1">
        <f>A8+1</f>
        <v>2</v>
      </c>
      <c r="B9" s="64" t="s">
        <v>15</v>
      </c>
      <c r="C9" s="65" t="s">
        <v>16</v>
      </c>
      <c r="D9" s="63">
        <v>223.71</v>
      </c>
      <c r="E9" s="110"/>
      <c r="F9" s="94">
        <f t="shared" ref="F9:F26" si="0">D9*E9</f>
        <v>0</v>
      </c>
      <c r="G9" s="18"/>
      <c r="H9" s="20"/>
      <c r="I9" s="20"/>
      <c r="J9" s="20"/>
      <c r="K9" s="19"/>
      <c r="L9" s="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34" customFormat="1" ht="16.2" customHeight="1" x14ac:dyDescent="0.3">
      <c r="A10" s="1">
        <f>A9+1</f>
        <v>3</v>
      </c>
      <c r="B10" s="64" t="s">
        <v>17</v>
      </c>
      <c r="C10" s="65" t="s">
        <v>18</v>
      </c>
      <c r="D10" s="63">
        <f>D9*0.17*1.6</f>
        <v>60.849120000000006</v>
      </c>
      <c r="E10" s="110"/>
      <c r="F10" s="94">
        <f t="shared" si="0"/>
        <v>0</v>
      </c>
      <c r="G10" s="18"/>
      <c r="H10" s="20"/>
      <c r="I10" s="20"/>
      <c r="J10" s="20"/>
      <c r="K10" s="19"/>
      <c r="L10" s="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34" customFormat="1" ht="16.2" customHeight="1" x14ac:dyDescent="0.3">
      <c r="A11" s="1">
        <f>A10+1</f>
        <v>4</v>
      </c>
      <c r="B11" s="64" t="s">
        <v>19</v>
      </c>
      <c r="C11" s="65" t="s">
        <v>16</v>
      </c>
      <c r="D11" s="63">
        <v>223.71</v>
      </c>
      <c r="E11" s="110"/>
      <c r="F11" s="94">
        <f t="shared" si="0"/>
        <v>0</v>
      </c>
      <c r="G11" s="18"/>
      <c r="H11" s="20"/>
      <c r="I11" s="20"/>
      <c r="J11" s="20"/>
      <c r="K11" s="19"/>
      <c r="L11" s="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34" customFormat="1" ht="16.2" customHeight="1" x14ac:dyDescent="0.3">
      <c r="A12" s="1"/>
      <c r="B12" s="37"/>
      <c r="C12" s="36"/>
      <c r="D12" s="63"/>
      <c r="E12" s="110"/>
      <c r="F12" s="94">
        <f t="shared" si="0"/>
        <v>0</v>
      </c>
      <c r="G12" s="18" t="s">
        <v>20</v>
      </c>
      <c r="H12" s="66">
        <f>0.12*1.6*1.26</f>
        <v>0.24192</v>
      </c>
      <c r="I12" s="20" t="s">
        <v>18</v>
      </c>
      <c r="J12" s="67">
        <f>D11*H12</f>
        <v>54.119923200000002</v>
      </c>
      <c r="K12" s="112"/>
      <c r="L12" s="113">
        <f>J12*K12</f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34" customFormat="1" ht="16.2" customHeight="1" x14ac:dyDescent="0.3">
      <c r="A13" s="1">
        <f>A11+1</f>
        <v>5</v>
      </c>
      <c r="B13" s="64" t="s">
        <v>21</v>
      </c>
      <c r="C13" s="65" t="s">
        <v>22</v>
      </c>
      <c r="D13" s="63">
        <v>75</v>
      </c>
      <c r="E13" s="110"/>
      <c r="F13" s="94">
        <f t="shared" si="0"/>
        <v>0</v>
      </c>
      <c r="G13" s="18"/>
      <c r="H13" s="20"/>
      <c r="I13" s="20"/>
      <c r="J13" s="20"/>
      <c r="K13" s="114"/>
      <c r="L13" s="113">
        <f t="shared" ref="L13:L26" si="1">J13*K13</f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34" customFormat="1" ht="16.2" customHeight="1" x14ac:dyDescent="0.3">
      <c r="A14" s="1"/>
      <c r="B14" s="37"/>
      <c r="C14" s="36"/>
      <c r="D14" s="63"/>
      <c r="E14" s="110"/>
      <c r="F14" s="94">
        <f t="shared" si="0"/>
        <v>0</v>
      </c>
      <c r="G14" s="18" t="s">
        <v>23</v>
      </c>
      <c r="H14" s="66">
        <v>1.01</v>
      </c>
      <c r="I14" s="20" t="s">
        <v>22</v>
      </c>
      <c r="J14" s="67">
        <f>D13*H14</f>
        <v>75.75</v>
      </c>
      <c r="K14" s="112"/>
      <c r="L14" s="113">
        <f>J14*K14</f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34" customFormat="1" ht="16.2" customHeight="1" x14ac:dyDescent="0.3">
      <c r="A15" s="1"/>
      <c r="B15" s="37"/>
      <c r="C15" s="36"/>
      <c r="D15" s="63"/>
      <c r="E15" s="110"/>
      <c r="F15" s="94">
        <f t="shared" si="0"/>
        <v>0</v>
      </c>
      <c r="G15" s="18" t="s">
        <v>24</v>
      </c>
      <c r="H15" s="66">
        <v>0.06</v>
      </c>
      <c r="I15" s="20" t="s">
        <v>25</v>
      </c>
      <c r="J15" s="67">
        <f>D9*H15</f>
        <v>13.422599999999999</v>
      </c>
      <c r="K15" s="112"/>
      <c r="L15" s="113">
        <f t="shared" si="1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34" customFormat="1" ht="16.2" customHeight="1" x14ac:dyDescent="0.3">
      <c r="A16" s="1">
        <f>A13+1</f>
        <v>6</v>
      </c>
      <c r="B16" s="64" t="s">
        <v>26</v>
      </c>
      <c r="C16" s="65" t="s">
        <v>16</v>
      </c>
      <c r="D16" s="63">
        <f>20*0.4</f>
        <v>8</v>
      </c>
      <c r="E16" s="110"/>
      <c r="F16" s="94">
        <f t="shared" si="0"/>
        <v>0</v>
      </c>
      <c r="G16" s="18"/>
      <c r="H16" s="20"/>
      <c r="I16" s="20"/>
      <c r="J16" s="20"/>
      <c r="K16" s="114"/>
      <c r="L16" s="113">
        <f t="shared" si="1"/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34" customFormat="1" ht="16.2" customHeight="1" x14ac:dyDescent="0.3">
      <c r="A17" s="1">
        <f>A16+1</f>
        <v>7</v>
      </c>
      <c r="B17" s="64" t="s">
        <v>17</v>
      </c>
      <c r="C17" s="65" t="s">
        <v>18</v>
      </c>
      <c r="D17" s="63">
        <f>D16*1.6*0.15</f>
        <v>1.92</v>
      </c>
      <c r="E17" s="110"/>
      <c r="F17" s="94">
        <f t="shared" si="0"/>
        <v>0</v>
      </c>
      <c r="G17" s="18"/>
      <c r="H17" s="20"/>
      <c r="I17" s="20"/>
      <c r="J17" s="20"/>
      <c r="K17" s="114"/>
      <c r="L17" s="113">
        <f t="shared" si="1"/>
        <v>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34" customFormat="1" ht="16.2" customHeight="1" x14ac:dyDescent="0.3">
      <c r="A18" s="1">
        <f>A17+1</f>
        <v>8</v>
      </c>
      <c r="B18" s="64" t="s">
        <v>27</v>
      </c>
      <c r="C18" s="65" t="s">
        <v>16</v>
      </c>
      <c r="D18" s="63">
        <f>20*0.4</f>
        <v>8</v>
      </c>
      <c r="E18" s="110"/>
      <c r="F18" s="94">
        <f t="shared" si="0"/>
        <v>0</v>
      </c>
      <c r="G18" s="18"/>
      <c r="H18" s="20"/>
      <c r="I18" s="20"/>
      <c r="J18" s="20"/>
      <c r="K18" s="114"/>
      <c r="L18" s="113">
        <f t="shared" si="1"/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34" customFormat="1" ht="16.2" customHeight="1" x14ac:dyDescent="0.3">
      <c r="A19" s="1"/>
      <c r="B19" s="37"/>
      <c r="C19" s="36"/>
      <c r="D19" s="63"/>
      <c r="E19" s="110"/>
      <c r="F19" s="94">
        <f t="shared" si="0"/>
        <v>0</v>
      </c>
      <c r="G19" s="18" t="s">
        <v>20</v>
      </c>
      <c r="H19" s="66">
        <f>0.1*1.6*1.26</f>
        <v>0.20160000000000003</v>
      </c>
      <c r="I19" s="20" t="s">
        <v>18</v>
      </c>
      <c r="J19" s="67">
        <f>D18*H19</f>
        <v>1.6128000000000002</v>
      </c>
      <c r="K19" s="112"/>
      <c r="L19" s="113">
        <f>J19*K19</f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34" customFormat="1" ht="16.2" customHeight="1" x14ac:dyDescent="0.3">
      <c r="A20" s="1">
        <f>A18+1</f>
        <v>9</v>
      </c>
      <c r="B20" s="64" t="s">
        <v>28</v>
      </c>
      <c r="C20" s="65" t="s">
        <v>22</v>
      </c>
      <c r="D20" s="63">
        <v>20</v>
      </c>
      <c r="E20" s="110"/>
      <c r="F20" s="94">
        <f t="shared" si="0"/>
        <v>0</v>
      </c>
      <c r="G20" s="18"/>
      <c r="H20" s="20"/>
      <c r="I20" s="20"/>
      <c r="J20" s="20"/>
      <c r="K20" s="114"/>
      <c r="L20" s="113">
        <f t="shared" si="1"/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34" customFormat="1" ht="16.2" customHeight="1" x14ac:dyDescent="0.3">
      <c r="A21" s="1"/>
      <c r="B21" s="37"/>
      <c r="C21" s="36"/>
      <c r="D21" s="63"/>
      <c r="E21" s="110"/>
      <c r="F21" s="94">
        <f t="shared" si="0"/>
        <v>0</v>
      </c>
      <c r="G21" s="18" t="s">
        <v>29</v>
      </c>
      <c r="H21" s="66">
        <v>1.01</v>
      </c>
      <c r="I21" s="20" t="s">
        <v>22</v>
      </c>
      <c r="J21" s="67">
        <f>D20*H21</f>
        <v>20.2</v>
      </c>
      <c r="K21" s="112"/>
      <c r="L21" s="113">
        <f t="shared" si="1"/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34" customFormat="1" ht="16.2" customHeight="1" x14ac:dyDescent="0.3">
      <c r="A22" s="1"/>
      <c r="B22" s="37"/>
      <c r="C22" s="36"/>
      <c r="D22" s="63"/>
      <c r="E22" s="110"/>
      <c r="F22" s="94">
        <f t="shared" si="0"/>
        <v>0</v>
      </c>
      <c r="G22" s="18" t="s">
        <v>24</v>
      </c>
      <c r="H22" s="66">
        <v>0.08</v>
      </c>
      <c r="I22" s="20" t="s">
        <v>25</v>
      </c>
      <c r="J22" s="67">
        <f>J21*H22</f>
        <v>1.6159999999999999</v>
      </c>
      <c r="K22" s="112"/>
      <c r="L22" s="113">
        <f t="shared" si="1"/>
        <v>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34" customFormat="1" ht="16.2" customHeight="1" x14ac:dyDescent="0.3">
      <c r="A23" s="1">
        <f>A20+1</f>
        <v>10</v>
      </c>
      <c r="B23" s="64" t="s">
        <v>30</v>
      </c>
      <c r="C23" s="65" t="s">
        <v>31</v>
      </c>
      <c r="D23" s="63">
        <v>41</v>
      </c>
      <c r="E23" s="110"/>
      <c r="F23" s="94">
        <f t="shared" si="0"/>
        <v>0</v>
      </c>
      <c r="G23" s="18"/>
      <c r="H23" s="20"/>
      <c r="I23" s="20"/>
      <c r="J23" s="20"/>
      <c r="K23" s="114"/>
      <c r="L23" s="113">
        <f t="shared" si="1"/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34" customFormat="1" ht="16.2" customHeight="1" x14ac:dyDescent="0.3">
      <c r="A24" s="1"/>
      <c r="B24" s="37"/>
      <c r="C24" s="36"/>
      <c r="D24" s="63"/>
      <c r="E24" s="110"/>
      <c r="F24" s="94">
        <f t="shared" si="0"/>
        <v>0</v>
      </c>
      <c r="G24" s="18" t="s">
        <v>32</v>
      </c>
      <c r="H24" s="66">
        <v>0.2</v>
      </c>
      <c r="I24" s="20" t="s">
        <v>33</v>
      </c>
      <c r="J24" s="67">
        <f>D23*H24</f>
        <v>8.2000000000000011</v>
      </c>
      <c r="K24" s="112"/>
      <c r="L24" s="113">
        <f t="shared" si="1"/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34" customFormat="1" ht="29.4" customHeight="1" x14ac:dyDescent="0.3">
      <c r="A25" s="1">
        <f>A23+1</f>
        <v>11</v>
      </c>
      <c r="B25" s="64" t="s">
        <v>34</v>
      </c>
      <c r="C25" s="65" t="s">
        <v>16</v>
      </c>
      <c r="D25" s="63">
        <v>223.71</v>
      </c>
      <c r="E25" s="111"/>
      <c r="F25" s="94">
        <f t="shared" si="0"/>
        <v>0</v>
      </c>
      <c r="G25" s="18"/>
      <c r="H25" s="20"/>
      <c r="I25" s="20"/>
      <c r="J25" s="20"/>
      <c r="K25" s="114"/>
      <c r="L25" s="113">
        <f t="shared" si="1"/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34" customFormat="1" ht="29.4" thickBot="1" x14ac:dyDescent="0.35">
      <c r="A26" s="1"/>
      <c r="B26" s="37"/>
      <c r="C26" s="36"/>
      <c r="D26" s="63"/>
      <c r="E26" s="95"/>
      <c r="F26" s="94">
        <f t="shared" si="0"/>
        <v>0</v>
      </c>
      <c r="G26" s="18" t="s">
        <v>35</v>
      </c>
      <c r="H26" s="66">
        <v>0.123</v>
      </c>
      <c r="I26" s="20" t="s">
        <v>36</v>
      </c>
      <c r="J26" s="67">
        <f>D25*H26</f>
        <v>27.51633</v>
      </c>
      <c r="K26" s="112"/>
      <c r="L26" s="113">
        <f t="shared" si="1"/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34" customFormat="1" ht="15" thickBot="1" x14ac:dyDescent="0.35">
      <c r="A27" s="4"/>
      <c r="B27" s="27" t="s">
        <v>37</v>
      </c>
      <c r="C27" s="59"/>
      <c r="D27" s="5"/>
      <c r="E27" s="96"/>
      <c r="F27" s="97"/>
      <c r="G27" s="27"/>
      <c r="H27" s="5"/>
      <c r="I27" s="5"/>
      <c r="J27" s="5"/>
      <c r="K27" s="6"/>
      <c r="L27" s="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34" customFormat="1" ht="16.2" customHeight="1" x14ac:dyDescent="0.3">
      <c r="A28" s="1">
        <f>A25+1</f>
        <v>12</v>
      </c>
      <c r="B28" s="64" t="s">
        <v>38</v>
      </c>
      <c r="C28" s="65" t="s">
        <v>16</v>
      </c>
      <c r="D28" s="63">
        <v>48.45</v>
      </c>
      <c r="E28" s="110"/>
      <c r="F28" s="98">
        <f>D28*E28</f>
        <v>0</v>
      </c>
      <c r="G28" s="18"/>
      <c r="H28" s="20"/>
      <c r="I28" s="20"/>
      <c r="J28" s="20"/>
      <c r="K28" s="20"/>
      <c r="L28" s="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34" customFormat="1" ht="16.2" customHeight="1" x14ac:dyDescent="0.3">
      <c r="A29" s="1">
        <f>A28+1</f>
        <v>13</v>
      </c>
      <c r="B29" s="64" t="s">
        <v>17</v>
      </c>
      <c r="C29" s="65" t="s">
        <v>18</v>
      </c>
      <c r="D29" s="63">
        <f>D28*1.6*0.24</f>
        <v>18.604800000000001</v>
      </c>
      <c r="E29" s="110"/>
      <c r="F29" s="98">
        <f t="shared" ref="F29:F37" si="2">D29*E29</f>
        <v>0</v>
      </c>
      <c r="G29" s="18"/>
      <c r="H29" s="20"/>
      <c r="I29" s="20"/>
      <c r="J29" s="20"/>
      <c r="K29" s="20"/>
      <c r="L29" s="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34" customFormat="1" ht="16.2" customHeight="1" x14ac:dyDescent="0.3">
      <c r="A30" s="1">
        <f>A29+1</f>
        <v>14</v>
      </c>
      <c r="B30" s="64" t="s">
        <v>19</v>
      </c>
      <c r="C30" s="65" t="s">
        <v>16</v>
      </c>
      <c r="D30" s="63">
        <v>48.45</v>
      </c>
      <c r="E30" s="110"/>
      <c r="F30" s="98">
        <f t="shared" si="2"/>
        <v>0</v>
      </c>
      <c r="G30" s="18"/>
      <c r="H30" s="20"/>
      <c r="I30" s="20"/>
      <c r="J30" s="20"/>
      <c r="K30" s="20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34" customFormat="1" ht="16.2" customHeight="1" x14ac:dyDescent="0.3">
      <c r="A31" s="1"/>
      <c r="B31" s="37"/>
      <c r="C31" s="36"/>
      <c r="D31" s="63"/>
      <c r="E31" s="110"/>
      <c r="F31" s="98">
        <f t="shared" si="2"/>
        <v>0</v>
      </c>
      <c r="G31" s="18" t="s">
        <v>20</v>
      </c>
      <c r="H31" s="66">
        <f>0.12*1.6*1.26</f>
        <v>0.24192</v>
      </c>
      <c r="I31" s="20" t="s">
        <v>18</v>
      </c>
      <c r="J31" s="67">
        <f>D30*H31</f>
        <v>11.721024</v>
      </c>
      <c r="K31" s="112"/>
      <c r="L31" s="113">
        <f>K31*J31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34" customFormat="1" ht="16.2" customHeight="1" x14ac:dyDescent="0.3">
      <c r="A32" s="1">
        <f>A30+1</f>
        <v>15</v>
      </c>
      <c r="B32" s="68" t="s">
        <v>39</v>
      </c>
      <c r="C32" s="65" t="s">
        <v>16</v>
      </c>
      <c r="D32" s="63">
        <v>48.45</v>
      </c>
      <c r="E32" s="110"/>
      <c r="F32" s="98">
        <f t="shared" si="2"/>
        <v>0</v>
      </c>
      <c r="G32" s="18"/>
      <c r="H32" s="20"/>
      <c r="I32" s="20"/>
      <c r="J32" s="20"/>
      <c r="K32" s="112"/>
      <c r="L32" s="113">
        <f t="shared" ref="L32:L38" si="3">K32*J32</f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34" customFormat="1" ht="16.2" customHeight="1" x14ac:dyDescent="0.3">
      <c r="A33" s="1"/>
      <c r="B33" s="37"/>
      <c r="C33" s="36"/>
      <c r="D33" s="63"/>
      <c r="E33" s="110"/>
      <c r="F33" s="98">
        <f t="shared" si="2"/>
        <v>0</v>
      </c>
      <c r="G33" s="69" t="s">
        <v>40</v>
      </c>
      <c r="H33" s="66">
        <v>1.02</v>
      </c>
      <c r="I33" s="20" t="s">
        <v>16</v>
      </c>
      <c r="J33" s="67">
        <f>D32*H33</f>
        <v>49.419000000000004</v>
      </c>
      <c r="K33" s="112"/>
      <c r="L33" s="113">
        <f t="shared" si="3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34" customFormat="1" ht="16.2" customHeight="1" x14ac:dyDescent="0.3">
      <c r="A34" s="1"/>
      <c r="B34" s="37"/>
      <c r="C34" s="36"/>
      <c r="D34" s="63"/>
      <c r="E34" s="110"/>
      <c r="F34" s="98">
        <f t="shared" si="2"/>
        <v>0</v>
      </c>
      <c r="G34" s="18" t="s">
        <v>41</v>
      </c>
      <c r="H34" s="66">
        <f>0.06*1.6*1.1</f>
        <v>0.10560000000000001</v>
      </c>
      <c r="I34" s="20" t="s">
        <v>18</v>
      </c>
      <c r="J34" s="67">
        <f>H34*J33</f>
        <v>5.2186464000000008</v>
      </c>
      <c r="K34" s="112"/>
      <c r="L34" s="113">
        <f t="shared" si="3"/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34" customFormat="1" ht="16.2" customHeight="1" x14ac:dyDescent="0.3">
      <c r="A35" s="1"/>
      <c r="B35" s="37"/>
      <c r="C35" s="36"/>
      <c r="D35" s="63"/>
      <c r="E35" s="110"/>
      <c r="F35" s="98">
        <f t="shared" si="2"/>
        <v>0</v>
      </c>
      <c r="G35" s="18" t="s">
        <v>42</v>
      </c>
      <c r="H35" s="66"/>
      <c r="I35" s="20" t="s">
        <v>18</v>
      </c>
      <c r="J35" s="67">
        <f>J34/8</f>
        <v>0.6523308000000001</v>
      </c>
      <c r="K35" s="112"/>
      <c r="L35" s="113">
        <f t="shared" si="3"/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34" customFormat="1" ht="16.2" customHeight="1" x14ac:dyDescent="0.3">
      <c r="A36" s="1">
        <f>A32+1</f>
        <v>16</v>
      </c>
      <c r="B36" s="64" t="s">
        <v>21</v>
      </c>
      <c r="C36" s="65" t="s">
        <v>22</v>
      </c>
      <c r="D36" s="63">
        <v>25</v>
      </c>
      <c r="E36" s="110"/>
      <c r="F36" s="98">
        <f t="shared" si="2"/>
        <v>0</v>
      </c>
      <c r="G36" s="18"/>
      <c r="H36" s="20"/>
      <c r="I36" s="20"/>
      <c r="J36" s="20"/>
      <c r="K36" s="112"/>
      <c r="L36" s="113">
        <f t="shared" si="3"/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34" customFormat="1" ht="16.2" customHeight="1" x14ac:dyDescent="0.3">
      <c r="A37" s="1"/>
      <c r="B37" s="37"/>
      <c r="C37" s="36"/>
      <c r="D37" s="63"/>
      <c r="E37" s="95"/>
      <c r="F37" s="98">
        <f t="shared" si="2"/>
        <v>0</v>
      </c>
      <c r="G37" s="18" t="s">
        <v>23</v>
      </c>
      <c r="H37" s="66">
        <v>1.01</v>
      </c>
      <c r="I37" s="20" t="s">
        <v>22</v>
      </c>
      <c r="J37" s="67">
        <f>D36*H37</f>
        <v>25.25</v>
      </c>
      <c r="K37" s="112"/>
      <c r="L37" s="113">
        <f t="shared" si="3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34" customFormat="1" ht="16.2" customHeight="1" thickBot="1" x14ac:dyDescent="0.35">
      <c r="A38" s="1"/>
      <c r="B38" s="37"/>
      <c r="C38" s="36"/>
      <c r="D38" s="63"/>
      <c r="E38" s="95"/>
      <c r="F38" s="98"/>
      <c r="G38" s="18" t="s">
        <v>24</v>
      </c>
      <c r="H38" s="66">
        <v>0.06</v>
      </c>
      <c r="I38" s="20" t="s">
        <v>25</v>
      </c>
      <c r="J38" s="67">
        <f>D36*H38</f>
        <v>1.5</v>
      </c>
      <c r="K38" s="112"/>
      <c r="L38" s="113">
        <f t="shared" si="3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34" customFormat="1" ht="15" thickBot="1" x14ac:dyDescent="0.35">
      <c r="A39" s="4"/>
      <c r="B39" s="27" t="s">
        <v>43</v>
      </c>
      <c r="C39" s="59"/>
      <c r="D39" s="5"/>
      <c r="E39" s="96"/>
      <c r="F39" s="97"/>
      <c r="G39" s="27"/>
      <c r="H39" s="5"/>
      <c r="I39" s="5"/>
      <c r="J39" s="5"/>
      <c r="K39" s="6"/>
      <c r="L39" s="7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34" customFormat="1" ht="16.2" customHeight="1" x14ac:dyDescent="0.3">
      <c r="A40" s="1">
        <f>A36+1</f>
        <v>17</v>
      </c>
      <c r="B40" s="64" t="s">
        <v>13</v>
      </c>
      <c r="C40" s="65" t="s">
        <v>14</v>
      </c>
      <c r="D40" s="63">
        <v>40</v>
      </c>
      <c r="E40" s="110"/>
      <c r="F40" s="98">
        <f>D40*E40</f>
        <v>0</v>
      </c>
      <c r="G40" s="18"/>
      <c r="H40" s="20"/>
      <c r="I40" s="20"/>
      <c r="J40" s="20"/>
      <c r="K40" s="20"/>
      <c r="L40" s="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34" customFormat="1" ht="16.2" customHeight="1" x14ac:dyDescent="0.3">
      <c r="A41" s="1">
        <f>A40+1</f>
        <v>18</v>
      </c>
      <c r="B41" s="64" t="s">
        <v>44</v>
      </c>
      <c r="C41" s="65" t="s">
        <v>16</v>
      </c>
      <c r="D41" s="63">
        <v>35.880000000000003</v>
      </c>
      <c r="E41" s="110"/>
      <c r="F41" s="98">
        <f t="shared" ref="F41:F58" si="4">D41*E41</f>
        <v>0</v>
      </c>
      <c r="G41" s="18"/>
      <c r="H41" s="20"/>
      <c r="I41" s="20"/>
      <c r="J41" s="20"/>
      <c r="K41" s="20"/>
      <c r="L41" s="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34" customFormat="1" ht="16.2" customHeight="1" x14ac:dyDescent="0.3">
      <c r="A42" s="1">
        <f>A41+1</f>
        <v>19</v>
      </c>
      <c r="B42" s="64" t="s">
        <v>17</v>
      </c>
      <c r="C42" s="65" t="s">
        <v>18</v>
      </c>
      <c r="D42" s="63">
        <f>D41*0.36*1.6</f>
        <v>20.666880000000003</v>
      </c>
      <c r="E42" s="110"/>
      <c r="F42" s="98">
        <f t="shared" si="4"/>
        <v>0</v>
      </c>
      <c r="G42" s="18"/>
      <c r="H42" s="20"/>
      <c r="I42" s="20"/>
      <c r="J42" s="20"/>
      <c r="K42" s="20"/>
      <c r="L42" s="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34" customFormat="1" ht="16.2" customHeight="1" x14ac:dyDescent="0.3">
      <c r="A43" s="1">
        <f>A42+1</f>
        <v>20</v>
      </c>
      <c r="B43" s="64" t="s">
        <v>45</v>
      </c>
      <c r="C43" s="65" t="s">
        <v>16</v>
      </c>
      <c r="D43" s="63">
        <v>35.880000000000003</v>
      </c>
      <c r="E43" s="110"/>
      <c r="F43" s="98">
        <f t="shared" si="4"/>
        <v>0</v>
      </c>
      <c r="G43" s="18"/>
      <c r="H43" s="20"/>
      <c r="I43" s="20"/>
      <c r="J43" s="20"/>
      <c r="K43" s="20"/>
      <c r="L43" s="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34" customFormat="1" ht="16.2" customHeight="1" x14ac:dyDescent="0.3">
      <c r="A44" s="1"/>
      <c r="B44" s="37"/>
      <c r="C44" s="36"/>
      <c r="D44" s="63"/>
      <c r="E44" s="110"/>
      <c r="F44" s="98">
        <f t="shared" si="4"/>
        <v>0</v>
      </c>
      <c r="G44" s="18" t="s">
        <v>46</v>
      </c>
      <c r="H44" s="66">
        <f>0.15*1.6*1.26</f>
        <v>0.3024</v>
      </c>
      <c r="I44" s="20" t="s">
        <v>47</v>
      </c>
      <c r="J44" s="70">
        <f>D43*H44</f>
        <v>10.850112000000001</v>
      </c>
      <c r="K44" s="112"/>
      <c r="L44" s="113">
        <f>J44*K44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34" customFormat="1" ht="16.2" customHeight="1" x14ac:dyDescent="0.3">
      <c r="A45" s="1">
        <f>A43+1</f>
        <v>21</v>
      </c>
      <c r="B45" s="64" t="s">
        <v>48</v>
      </c>
      <c r="C45" s="65" t="s">
        <v>16</v>
      </c>
      <c r="D45" s="63">
        <v>35.880000000000003</v>
      </c>
      <c r="E45" s="110"/>
      <c r="F45" s="98">
        <f t="shared" si="4"/>
        <v>0</v>
      </c>
      <c r="G45" s="18"/>
      <c r="H45" s="20"/>
      <c r="I45" s="20"/>
      <c r="J45" s="20"/>
      <c r="K45" s="112"/>
      <c r="L45" s="113">
        <f t="shared" ref="L45:L66" si="5">J45*K45</f>
        <v>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34" customFormat="1" ht="16.2" customHeight="1" x14ac:dyDescent="0.3">
      <c r="A46" s="1"/>
      <c r="B46" s="37"/>
      <c r="C46" s="36"/>
      <c r="D46" s="63"/>
      <c r="E46" s="110"/>
      <c r="F46" s="98">
        <f t="shared" si="4"/>
        <v>0</v>
      </c>
      <c r="G46" s="18" t="s">
        <v>20</v>
      </c>
      <c r="H46" s="66">
        <f>0.08*1.6*1.26</f>
        <v>0.16128000000000001</v>
      </c>
      <c r="I46" s="20" t="s">
        <v>47</v>
      </c>
      <c r="J46" s="70">
        <f>D45*H46</f>
        <v>5.7867264000000009</v>
      </c>
      <c r="K46" s="112"/>
      <c r="L46" s="113">
        <f t="shared" si="5"/>
        <v>0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34" customFormat="1" ht="16.2" customHeight="1" x14ac:dyDescent="0.3">
      <c r="A47" s="1">
        <f>A45+1</f>
        <v>22</v>
      </c>
      <c r="B47" s="64" t="s">
        <v>30</v>
      </c>
      <c r="C47" s="65" t="s">
        <v>31</v>
      </c>
      <c r="D47" s="63">
        <f>D40</f>
        <v>40</v>
      </c>
      <c r="E47" s="110"/>
      <c r="F47" s="98">
        <f t="shared" si="4"/>
        <v>0</v>
      </c>
      <c r="G47" s="18"/>
      <c r="H47" s="20"/>
      <c r="I47" s="20"/>
      <c r="J47" s="20"/>
      <c r="K47" s="112"/>
      <c r="L47" s="113">
        <f t="shared" si="5"/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34" customFormat="1" ht="16.2" customHeight="1" x14ac:dyDescent="0.3">
      <c r="A48" s="1"/>
      <c r="B48" s="37"/>
      <c r="C48" s="36"/>
      <c r="D48" s="63"/>
      <c r="E48" s="110"/>
      <c r="F48" s="98">
        <f t="shared" si="4"/>
        <v>0</v>
      </c>
      <c r="G48" s="18" t="s">
        <v>32</v>
      </c>
      <c r="H48" s="66">
        <v>0.2</v>
      </c>
      <c r="I48" s="20" t="s">
        <v>33</v>
      </c>
      <c r="J48" s="67">
        <f>D47*H48</f>
        <v>8</v>
      </c>
      <c r="K48" s="112"/>
      <c r="L48" s="113">
        <f t="shared" si="5"/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34" customFormat="1" ht="31.2" customHeight="1" x14ac:dyDescent="0.3">
      <c r="A49" s="1">
        <f>A47+1</f>
        <v>23</v>
      </c>
      <c r="B49" s="64" t="s">
        <v>49</v>
      </c>
      <c r="C49" s="65" t="s">
        <v>16</v>
      </c>
      <c r="D49" s="63">
        <v>35.880000000000003</v>
      </c>
      <c r="E49" s="111"/>
      <c r="F49" s="98">
        <f t="shared" si="4"/>
        <v>0</v>
      </c>
      <c r="G49" s="18"/>
      <c r="H49" s="20"/>
      <c r="I49" s="20"/>
      <c r="J49" s="20"/>
      <c r="K49" s="112"/>
      <c r="L49" s="113">
        <f t="shared" si="5"/>
        <v>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34" customFormat="1" ht="28.8" x14ac:dyDescent="0.3">
      <c r="A50" s="1"/>
      <c r="B50" s="37"/>
      <c r="C50" s="36"/>
      <c r="D50" s="63"/>
      <c r="E50" s="111"/>
      <c r="F50" s="98">
        <f t="shared" si="4"/>
        <v>0</v>
      </c>
      <c r="G50" s="18" t="s">
        <v>50</v>
      </c>
      <c r="H50" s="66">
        <v>0.193</v>
      </c>
      <c r="I50" s="20" t="s">
        <v>36</v>
      </c>
      <c r="J50" s="67">
        <f>D49*H50</f>
        <v>6.9248400000000006</v>
      </c>
      <c r="K50" s="112"/>
      <c r="L50" s="113">
        <f t="shared" si="5"/>
        <v>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34" customFormat="1" ht="30.6" customHeight="1" x14ac:dyDescent="0.3">
      <c r="A51" s="1">
        <f>A49+1</f>
        <v>24</v>
      </c>
      <c r="B51" s="64" t="s">
        <v>34</v>
      </c>
      <c r="C51" s="65" t="s">
        <v>16</v>
      </c>
      <c r="D51" s="63">
        <v>35.880000000000003</v>
      </c>
      <c r="E51" s="111"/>
      <c r="F51" s="98">
        <f t="shared" si="4"/>
        <v>0</v>
      </c>
      <c r="G51" s="18"/>
      <c r="H51" s="20"/>
      <c r="I51" s="20"/>
      <c r="J51" s="20"/>
      <c r="K51" s="112"/>
      <c r="L51" s="113">
        <f t="shared" si="5"/>
        <v>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34" customFormat="1" ht="16.2" customHeight="1" x14ac:dyDescent="0.3">
      <c r="A52" s="1"/>
      <c r="B52" s="37"/>
      <c r="C52" s="36"/>
      <c r="D52" s="63"/>
      <c r="E52" s="110"/>
      <c r="F52" s="98">
        <f t="shared" si="4"/>
        <v>0</v>
      </c>
      <c r="G52" s="18" t="s">
        <v>32</v>
      </c>
      <c r="H52" s="20">
        <v>0.4</v>
      </c>
      <c r="I52" s="20" t="s">
        <v>33</v>
      </c>
      <c r="J52" s="71">
        <f>D51*H52</f>
        <v>14.352000000000002</v>
      </c>
      <c r="K52" s="112"/>
      <c r="L52" s="113">
        <f t="shared" si="5"/>
        <v>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34" customFormat="1" ht="28.8" x14ac:dyDescent="0.3">
      <c r="A53" s="1"/>
      <c r="B53" s="37"/>
      <c r="C53" s="36"/>
      <c r="D53" s="63"/>
      <c r="E53" s="110"/>
      <c r="F53" s="98">
        <f t="shared" si="4"/>
        <v>0</v>
      </c>
      <c r="G53" s="18" t="s">
        <v>35</v>
      </c>
      <c r="H53" s="66">
        <v>0.124</v>
      </c>
      <c r="I53" s="20" t="s">
        <v>36</v>
      </c>
      <c r="J53" s="67">
        <f>D51*H53</f>
        <v>4.4491200000000006</v>
      </c>
      <c r="K53" s="112"/>
      <c r="L53" s="113">
        <f t="shared" si="5"/>
        <v>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34" customFormat="1" ht="16.2" customHeight="1" x14ac:dyDescent="0.3">
      <c r="A54" s="1">
        <f>A51+1</f>
        <v>25</v>
      </c>
      <c r="B54" s="64" t="s">
        <v>26</v>
      </c>
      <c r="C54" s="65" t="s">
        <v>16</v>
      </c>
      <c r="D54" s="63">
        <f>20*0.4</f>
        <v>8</v>
      </c>
      <c r="E54" s="110"/>
      <c r="F54" s="98">
        <f t="shared" si="4"/>
        <v>0</v>
      </c>
      <c r="G54" s="18"/>
      <c r="H54" s="20"/>
      <c r="I54" s="20"/>
      <c r="J54" s="20"/>
      <c r="K54" s="112"/>
      <c r="L54" s="113">
        <f t="shared" si="5"/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34" customFormat="1" ht="16.2" customHeight="1" x14ac:dyDescent="0.3">
      <c r="A55" s="1">
        <f>A54+1</f>
        <v>26</v>
      </c>
      <c r="B55" s="64" t="s">
        <v>17</v>
      </c>
      <c r="C55" s="65" t="s">
        <v>18</v>
      </c>
      <c r="D55" s="63">
        <f>D54*1.6*0.15</f>
        <v>1.92</v>
      </c>
      <c r="E55" s="110"/>
      <c r="F55" s="98">
        <f t="shared" si="4"/>
        <v>0</v>
      </c>
      <c r="G55" s="18"/>
      <c r="H55" s="20"/>
      <c r="I55" s="20"/>
      <c r="J55" s="20"/>
      <c r="K55" s="112"/>
      <c r="L55" s="113">
        <f t="shared" si="5"/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34" customFormat="1" ht="16.2" customHeight="1" x14ac:dyDescent="0.3">
      <c r="A56" s="1">
        <f>A55+1</f>
        <v>27</v>
      </c>
      <c r="B56" s="64" t="s">
        <v>27</v>
      </c>
      <c r="C56" s="65" t="s">
        <v>16</v>
      </c>
      <c r="D56" s="63">
        <f>D54</f>
        <v>8</v>
      </c>
      <c r="E56" s="110"/>
      <c r="F56" s="98">
        <f t="shared" si="4"/>
        <v>0</v>
      </c>
      <c r="G56" s="18"/>
      <c r="H56" s="20"/>
      <c r="I56" s="20"/>
      <c r="J56" s="20"/>
      <c r="K56" s="112"/>
      <c r="L56" s="113">
        <f t="shared" si="5"/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34" customFormat="1" ht="16.2" customHeight="1" x14ac:dyDescent="0.3">
      <c r="A57" s="1"/>
      <c r="B57" s="37"/>
      <c r="C57" s="36"/>
      <c r="D57" s="63"/>
      <c r="E57" s="110"/>
      <c r="F57" s="98">
        <f t="shared" si="4"/>
        <v>0</v>
      </c>
      <c r="G57" s="18" t="s">
        <v>20</v>
      </c>
      <c r="H57" s="66">
        <f>0.1*1.6*1.26</f>
        <v>0.20160000000000003</v>
      </c>
      <c r="I57" s="20" t="s">
        <v>18</v>
      </c>
      <c r="J57" s="67">
        <f>D56*H57</f>
        <v>1.6128000000000002</v>
      </c>
      <c r="K57" s="112"/>
      <c r="L57" s="113">
        <f t="shared" si="5"/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34" customFormat="1" ht="16.2" customHeight="1" x14ac:dyDescent="0.3">
      <c r="A58" s="1">
        <f>A56+1</f>
        <v>28</v>
      </c>
      <c r="B58" s="64" t="s">
        <v>28</v>
      </c>
      <c r="C58" s="65" t="s">
        <v>22</v>
      </c>
      <c r="D58" s="63">
        <v>20</v>
      </c>
      <c r="E58" s="110"/>
      <c r="F58" s="98">
        <f t="shared" si="4"/>
        <v>0</v>
      </c>
      <c r="G58" s="18"/>
      <c r="H58" s="20"/>
      <c r="I58" s="20"/>
      <c r="J58" s="20"/>
      <c r="K58" s="112"/>
      <c r="L58" s="113">
        <f t="shared" si="5"/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34" customFormat="1" ht="16.2" customHeight="1" x14ac:dyDescent="0.3">
      <c r="A59" s="1"/>
      <c r="B59" s="37"/>
      <c r="C59" s="36"/>
      <c r="D59" s="63"/>
      <c r="E59" s="110"/>
      <c r="F59" s="98"/>
      <c r="G59" s="18" t="s">
        <v>29</v>
      </c>
      <c r="H59" s="66">
        <v>1.01</v>
      </c>
      <c r="I59" s="20" t="s">
        <v>22</v>
      </c>
      <c r="J59" s="67">
        <f>D58*H59</f>
        <v>20.2</v>
      </c>
      <c r="K59" s="112"/>
      <c r="L59" s="113">
        <f t="shared" si="5"/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34" customFormat="1" ht="16.2" customHeight="1" thickBot="1" x14ac:dyDescent="0.35">
      <c r="A60" s="1"/>
      <c r="B60" s="37"/>
      <c r="C60" s="36"/>
      <c r="D60" s="63"/>
      <c r="E60" s="95"/>
      <c r="F60" s="98"/>
      <c r="G60" s="18" t="s">
        <v>24</v>
      </c>
      <c r="H60" s="66">
        <v>0.08</v>
      </c>
      <c r="I60" s="20" t="s">
        <v>25</v>
      </c>
      <c r="J60" s="67">
        <f>J59*H60</f>
        <v>1.6159999999999999</v>
      </c>
      <c r="K60" s="112"/>
      <c r="L60" s="113">
        <f t="shared" si="5"/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34" customFormat="1" ht="15" thickBot="1" x14ac:dyDescent="0.35">
      <c r="A61" s="4"/>
      <c r="B61" s="27" t="s">
        <v>51</v>
      </c>
      <c r="C61" s="59"/>
      <c r="D61" s="5"/>
      <c r="E61" s="96"/>
      <c r="F61" s="97"/>
      <c r="G61" s="115"/>
      <c r="H61" s="5"/>
      <c r="I61" s="5"/>
      <c r="J61" s="5"/>
      <c r="K61" s="5"/>
      <c r="L61" s="92">
        <f t="shared" si="5"/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34" customFormat="1" ht="16.2" customHeight="1" x14ac:dyDescent="0.3">
      <c r="A62" s="1">
        <f>A58+1</f>
        <v>29</v>
      </c>
      <c r="B62" s="64" t="s">
        <v>52</v>
      </c>
      <c r="C62" s="65" t="s">
        <v>16</v>
      </c>
      <c r="D62" s="63">
        <v>345.85</v>
      </c>
      <c r="E62" s="110"/>
      <c r="F62" s="98">
        <f>D62*E62</f>
        <v>0</v>
      </c>
      <c r="G62" s="18"/>
      <c r="H62" s="20"/>
      <c r="I62" s="20"/>
      <c r="J62" s="20"/>
      <c r="K62" s="20"/>
      <c r="L62" s="2">
        <f t="shared" si="5"/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34" customFormat="1" ht="16.2" customHeight="1" x14ac:dyDescent="0.3">
      <c r="A63" s="1">
        <f>A62+1</f>
        <v>30</v>
      </c>
      <c r="B63" s="64" t="s">
        <v>17</v>
      </c>
      <c r="C63" s="65" t="s">
        <v>18</v>
      </c>
      <c r="D63" s="63">
        <f>D62*0.1*1.6</f>
        <v>55.336000000000006</v>
      </c>
      <c r="E63" s="110"/>
      <c r="F63" s="98">
        <f t="shared" ref="F63:F65" si="6">D63*E63</f>
        <v>0</v>
      </c>
      <c r="G63" s="18"/>
      <c r="H63" s="20"/>
      <c r="I63" s="20"/>
      <c r="J63" s="20"/>
      <c r="K63" s="20"/>
      <c r="L63" s="2">
        <f t="shared" si="5"/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34" customFormat="1" ht="16.2" customHeight="1" x14ac:dyDescent="0.3">
      <c r="A64" s="1">
        <f>A63+1</f>
        <v>31</v>
      </c>
      <c r="B64" s="64" t="s">
        <v>53</v>
      </c>
      <c r="C64" s="65" t="s">
        <v>16</v>
      </c>
      <c r="D64" s="63">
        <v>345.85</v>
      </c>
      <c r="E64" s="110"/>
      <c r="F64" s="98">
        <f t="shared" si="6"/>
        <v>0</v>
      </c>
      <c r="G64" s="18"/>
      <c r="H64" s="20"/>
      <c r="I64" s="20"/>
      <c r="J64" s="20"/>
      <c r="K64" s="20"/>
      <c r="L64" s="2">
        <f t="shared" si="5"/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34" customFormat="1" ht="16.2" customHeight="1" x14ac:dyDescent="0.3">
      <c r="A65" s="1">
        <f>A64+1</f>
        <v>32</v>
      </c>
      <c r="B65" s="64" t="s">
        <v>54</v>
      </c>
      <c r="C65" s="65" t="s">
        <v>16</v>
      </c>
      <c r="D65" s="63">
        <v>345.85</v>
      </c>
      <c r="E65" s="110"/>
      <c r="F65" s="98">
        <f t="shared" si="6"/>
        <v>0</v>
      </c>
      <c r="G65" s="18"/>
      <c r="H65" s="20"/>
      <c r="I65" s="20"/>
      <c r="J65" s="20"/>
      <c r="K65" s="20"/>
      <c r="L65" s="2">
        <f t="shared" si="5"/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34" customFormat="1" ht="16.2" customHeight="1" thickBot="1" x14ac:dyDescent="0.35">
      <c r="A66" s="17"/>
      <c r="B66" s="38"/>
      <c r="C66" s="39"/>
      <c r="D66" s="63"/>
      <c r="E66" s="99"/>
      <c r="F66" s="100"/>
      <c r="G66" s="18" t="s">
        <v>55</v>
      </c>
      <c r="H66" s="20">
        <v>0.1</v>
      </c>
      <c r="I66" s="20" t="s">
        <v>56</v>
      </c>
      <c r="J66" s="20">
        <f>H66*D65</f>
        <v>34.585000000000001</v>
      </c>
      <c r="K66" s="112"/>
      <c r="L66" s="113">
        <f t="shared" si="5"/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34" customFormat="1" ht="15" thickBot="1" x14ac:dyDescent="0.35">
      <c r="A67" s="29"/>
      <c r="B67" s="72" t="s">
        <v>57</v>
      </c>
      <c r="C67" s="57"/>
      <c r="D67" s="32"/>
      <c r="E67" s="101"/>
      <c r="F67" s="102"/>
      <c r="G67" s="31"/>
      <c r="H67" s="32"/>
      <c r="I67" s="32"/>
      <c r="J67" s="32"/>
      <c r="K67" s="33"/>
      <c r="L67" s="30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34" customFormat="1" ht="15" thickBot="1" x14ac:dyDescent="0.35">
      <c r="A68" s="4"/>
      <c r="B68" s="27" t="s">
        <v>12</v>
      </c>
      <c r="C68" s="59"/>
      <c r="D68" s="5"/>
      <c r="E68" s="96"/>
      <c r="F68" s="97"/>
      <c r="G68" s="27"/>
      <c r="H68" s="5"/>
      <c r="I68" s="5"/>
      <c r="J68" s="5"/>
      <c r="K68" s="6"/>
      <c r="L68" s="7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s="34" customFormat="1" ht="15" customHeight="1" x14ac:dyDescent="0.3">
      <c r="A69" s="1">
        <f>A65+1</f>
        <v>33</v>
      </c>
      <c r="B69" s="61" t="s">
        <v>13</v>
      </c>
      <c r="C69" s="62" t="s">
        <v>14</v>
      </c>
      <c r="D69" s="63">
        <v>10</v>
      </c>
      <c r="E69" s="109"/>
      <c r="F69" s="94">
        <f>D69*E69</f>
        <v>0</v>
      </c>
      <c r="G69" s="23"/>
      <c r="H69" s="24"/>
      <c r="I69" s="24"/>
      <c r="J69" s="24"/>
      <c r="K69" s="25"/>
      <c r="L69" s="2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s="34" customFormat="1" ht="16.2" customHeight="1" x14ac:dyDescent="0.3">
      <c r="A70" s="1">
        <f>A69+1</f>
        <v>34</v>
      </c>
      <c r="B70" s="64" t="s">
        <v>15</v>
      </c>
      <c r="C70" s="65" t="s">
        <v>16</v>
      </c>
      <c r="D70" s="63">
        <v>30.6</v>
      </c>
      <c r="E70" s="110"/>
      <c r="F70" s="94">
        <f t="shared" ref="F70:F86" si="7">D70*E70</f>
        <v>0</v>
      </c>
      <c r="G70" s="18"/>
      <c r="H70" s="20"/>
      <c r="I70" s="20"/>
      <c r="J70" s="20"/>
      <c r="K70" s="19"/>
      <c r="L70" s="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s="34" customFormat="1" ht="16.2" customHeight="1" x14ac:dyDescent="0.3">
      <c r="A71" s="1">
        <f>A70+1</f>
        <v>35</v>
      </c>
      <c r="B71" s="64" t="s">
        <v>17</v>
      </c>
      <c r="C71" s="65" t="s">
        <v>18</v>
      </c>
      <c r="D71" s="63">
        <f>D70*0.17*1.6</f>
        <v>8.3232000000000017</v>
      </c>
      <c r="E71" s="110"/>
      <c r="F71" s="94">
        <f t="shared" si="7"/>
        <v>0</v>
      </c>
      <c r="G71" s="18"/>
      <c r="H71" s="20"/>
      <c r="I71" s="20"/>
      <c r="J71" s="20"/>
      <c r="K71" s="20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s="34" customFormat="1" ht="16.2" customHeight="1" x14ac:dyDescent="0.3">
      <c r="A72" s="1">
        <f>A71+1</f>
        <v>36</v>
      </c>
      <c r="B72" s="64" t="s">
        <v>19</v>
      </c>
      <c r="C72" s="65" t="s">
        <v>16</v>
      </c>
      <c r="D72" s="63">
        <v>30.6</v>
      </c>
      <c r="E72" s="110"/>
      <c r="F72" s="94">
        <f t="shared" si="7"/>
        <v>0</v>
      </c>
      <c r="G72" s="18"/>
      <c r="H72" s="20"/>
      <c r="I72" s="20"/>
      <c r="J72" s="20"/>
      <c r="K72" s="20"/>
      <c r="L72" s="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s="34" customFormat="1" ht="16.2" customHeight="1" x14ac:dyDescent="0.3">
      <c r="A73" s="1"/>
      <c r="B73" s="37"/>
      <c r="C73" s="36"/>
      <c r="D73" s="63"/>
      <c r="E73" s="110"/>
      <c r="F73" s="94">
        <f t="shared" si="7"/>
        <v>0</v>
      </c>
      <c r="G73" s="18" t="s">
        <v>20</v>
      </c>
      <c r="H73" s="66">
        <f>0.12*1.6*1.26</f>
        <v>0.24192</v>
      </c>
      <c r="I73" s="20" t="s">
        <v>18</v>
      </c>
      <c r="J73" s="67">
        <f>D72*H73</f>
        <v>7.4027520000000004</v>
      </c>
      <c r="K73" s="112"/>
      <c r="L73" s="113">
        <f>J73*K73</f>
        <v>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s="34" customFormat="1" ht="16.2" customHeight="1" x14ac:dyDescent="0.3">
      <c r="A74" s="1">
        <f>A72+1</f>
        <v>37</v>
      </c>
      <c r="B74" s="64" t="s">
        <v>21</v>
      </c>
      <c r="C74" s="65" t="s">
        <v>22</v>
      </c>
      <c r="D74" s="63">
        <v>75</v>
      </c>
      <c r="E74" s="110"/>
      <c r="F74" s="94">
        <f t="shared" si="7"/>
        <v>0</v>
      </c>
      <c r="G74" s="18"/>
      <c r="H74" s="20"/>
      <c r="I74" s="20"/>
      <c r="J74" s="20"/>
      <c r="K74" s="112"/>
      <c r="L74" s="113">
        <f t="shared" ref="L74:L137" si="8">J74*K74</f>
        <v>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s="34" customFormat="1" ht="16.2" customHeight="1" x14ac:dyDescent="0.3">
      <c r="A75" s="1"/>
      <c r="B75" s="37"/>
      <c r="C75" s="36"/>
      <c r="D75" s="63"/>
      <c r="E75" s="110"/>
      <c r="F75" s="94">
        <f t="shared" si="7"/>
        <v>0</v>
      </c>
      <c r="G75" s="18" t="s">
        <v>23</v>
      </c>
      <c r="H75" s="66">
        <v>1.01</v>
      </c>
      <c r="I75" s="20" t="s">
        <v>22</v>
      </c>
      <c r="J75" s="67">
        <f>D74*H75</f>
        <v>75.75</v>
      </c>
      <c r="K75" s="112"/>
      <c r="L75" s="113">
        <f t="shared" si="8"/>
        <v>0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s="34" customFormat="1" ht="16.2" customHeight="1" x14ac:dyDescent="0.3">
      <c r="A76" s="1"/>
      <c r="B76" s="37"/>
      <c r="C76" s="36"/>
      <c r="D76" s="63"/>
      <c r="E76" s="110"/>
      <c r="F76" s="94">
        <f t="shared" si="7"/>
        <v>0</v>
      </c>
      <c r="G76" s="18" t="s">
        <v>24</v>
      </c>
      <c r="H76" s="66">
        <v>0.06</v>
      </c>
      <c r="I76" s="20" t="s">
        <v>25</v>
      </c>
      <c r="J76" s="67">
        <f>D70*H76</f>
        <v>1.8360000000000001</v>
      </c>
      <c r="K76" s="112"/>
      <c r="L76" s="113">
        <f t="shared" si="8"/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s="34" customFormat="1" ht="16.2" customHeight="1" x14ac:dyDescent="0.3">
      <c r="A77" s="1">
        <f>A74+1</f>
        <v>38</v>
      </c>
      <c r="B77" s="64" t="s">
        <v>26</v>
      </c>
      <c r="C77" s="65" t="s">
        <v>16</v>
      </c>
      <c r="D77" s="63">
        <f>20*0.4</f>
        <v>8</v>
      </c>
      <c r="E77" s="110"/>
      <c r="F77" s="94">
        <f t="shared" si="7"/>
        <v>0</v>
      </c>
      <c r="G77" s="18"/>
      <c r="H77" s="20"/>
      <c r="I77" s="20"/>
      <c r="J77" s="20"/>
      <c r="K77" s="112"/>
      <c r="L77" s="113">
        <f t="shared" si="8"/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s="34" customFormat="1" ht="16.2" customHeight="1" x14ac:dyDescent="0.3">
      <c r="A78" s="1">
        <f>A77+1</f>
        <v>39</v>
      </c>
      <c r="B78" s="64" t="s">
        <v>17</v>
      </c>
      <c r="C78" s="65" t="s">
        <v>18</v>
      </c>
      <c r="D78" s="63">
        <f>D77*1.6*0.15</f>
        <v>1.92</v>
      </c>
      <c r="E78" s="110"/>
      <c r="F78" s="94">
        <f t="shared" si="7"/>
        <v>0</v>
      </c>
      <c r="G78" s="18"/>
      <c r="H78" s="20"/>
      <c r="I78" s="20"/>
      <c r="J78" s="20"/>
      <c r="K78" s="112"/>
      <c r="L78" s="113">
        <f t="shared" si="8"/>
        <v>0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s="34" customFormat="1" ht="16.2" customHeight="1" x14ac:dyDescent="0.3">
      <c r="A79" s="1">
        <f>A78+1</f>
        <v>40</v>
      </c>
      <c r="B79" s="64" t="s">
        <v>27</v>
      </c>
      <c r="C79" s="65" t="s">
        <v>16</v>
      </c>
      <c r="D79" s="63">
        <f>20*0.4</f>
        <v>8</v>
      </c>
      <c r="E79" s="110"/>
      <c r="F79" s="94">
        <f t="shared" si="7"/>
        <v>0</v>
      </c>
      <c r="G79" s="18"/>
      <c r="H79" s="20"/>
      <c r="I79" s="20"/>
      <c r="J79" s="20"/>
      <c r="K79" s="112"/>
      <c r="L79" s="113">
        <f t="shared" si="8"/>
        <v>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s="34" customFormat="1" ht="16.2" customHeight="1" x14ac:dyDescent="0.3">
      <c r="A80" s="1"/>
      <c r="B80" s="37"/>
      <c r="C80" s="36"/>
      <c r="D80" s="63"/>
      <c r="E80" s="110"/>
      <c r="F80" s="94">
        <f t="shared" si="7"/>
        <v>0</v>
      </c>
      <c r="G80" s="18" t="s">
        <v>20</v>
      </c>
      <c r="H80" s="66">
        <f>0.1*1.6*1.26</f>
        <v>0.20160000000000003</v>
      </c>
      <c r="I80" s="20" t="s">
        <v>18</v>
      </c>
      <c r="J80" s="67">
        <f>D79*H80</f>
        <v>1.6128000000000002</v>
      </c>
      <c r="K80" s="112"/>
      <c r="L80" s="113">
        <f t="shared" si="8"/>
        <v>0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s="34" customFormat="1" ht="16.2" customHeight="1" x14ac:dyDescent="0.3">
      <c r="A81" s="1">
        <f>A79+1</f>
        <v>41</v>
      </c>
      <c r="B81" s="64" t="s">
        <v>28</v>
      </c>
      <c r="C81" s="65" t="s">
        <v>22</v>
      </c>
      <c r="D81" s="63">
        <v>20</v>
      </c>
      <c r="E81" s="110"/>
      <c r="F81" s="94">
        <f t="shared" si="7"/>
        <v>0</v>
      </c>
      <c r="G81" s="18"/>
      <c r="H81" s="20"/>
      <c r="I81" s="20"/>
      <c r="J81" s="20"/>
      <c r="K81" s="112"/>
      <c r="L81" s="113">
        <f t="shared" si="8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s="34" customFormat="1" ht="16.2" customHeight="1" x14ac:dyDescent="0.3">
      <c r="A82" s="1"/>
      <c r="B82" s="37"/>
      <c r="C82" s="36"/>
      <c r="D82" s="63"/>
      <c r="E82" s="110"/>
      <c r="F82" s="94">
        <f t="shared" si="7"/>
        <v>0</v>
      </c>
      <c r="G82" s="18" t="s">
        <v>29</v>
      </c>
      <c r="H82" s="66">
        <v>1.01</v>
      </c>
      <c r="I82" s="20" t="s">
        <v>22</v>
      </c>
      <c r="J82" s="67">
        <f>D81*H82</f>
        <v>20.2</v>
      </c>
      <c r="K82" s="112"/>
      <c r="L82" s="113">
        <f t="shared" si="8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s="34" customFormat="1" ht="16.2" customHeight="1" x14ac:dyDescent="0.3">
      <c r="A83" s="1"/>
      <c r="B83" s="37"/>
      <c r="C83" s="36"/>
      <c r="D83" s="63"/>
      <c r="E83" s="110"/>
      <c r="F83" s="94">
        <f t="shared" si="7"/>
        <v>0</v>
      </c>
      <c r="G83" s="18" t="s">
        <v>24</v>
      </c>
      <c r="H83" s="66">
        <v>0.08</v>
      </c>
      <c r="I83" s="20" t="s">
        <v>25</v>
      </c>
      <c r="J83" s="67">
        <f>J82*H83</f>
        <v>1.6159999999999999</v>
      </c>
      <c r="K83" s="112"/>
      <c r="L83" s="113">
        <f t="shared" si="8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s="34" customFormat="1" ht="16.2" customHeight="1" x14ac:dyDescent="0.3">
      <c r="A84" s="1">
        <f>A81+1</f>
        <v>42</v>
      </c>
      <c r="B84" s="64" t="s">
        <v>30</v>
      </c>
      <c r="C84" s="65" t="s">
        <v>31</v>
      </c>
      <c r="D84" s="63">
        <v>10</v>
      </c>
      <c r="E84" s="110"/>
      <c r="F84" s="94">
        <f t="shared" si="7"/>
        <v>0</v>
      </c>
      <c r="G84" s="18"/>
      <c r="H84" s="20"/>
      <c r="I84" s="20"/>
      <c r="J84" s="20"/>
      <c r="K84" s="112"/>
      <c r="L84" s="113">
        <f t="shared" si="8"/>
        <v>0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s="34" customFormat="1" ht="16.2" customHeight="1" x14ac:dyDescent="0.3">
      <c r="A85" s="1"/>
      <c r="B85" s="37"/>
      <c r="C85" s="36"/>
      <c r="D85" s="63"/>
      <c r="E85" s="110"/>
      <c r="F85" s="94">
        <f t="shared" si="7"/>
        <v>0</v>
      </c>
      <c r="G85" s="18" t="s">
        <v>32</v>
      </c>
      <c r="H85" s="66">
        <v>0.2</v>
      </c>
      <c r="I85" s="20" t="s">
        <v>33</v>
      </c>
      <c r="J85" s="67">
        <f>D84*H85</f>
        <v>2</v>
      </c>
      <c r="K85" s="112"/>
      <c r="L85" s="113">
        <f t="shared" si="8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s="34" customFormat="1" ht="33.6" customHeight="1" x14ac:dyDescent="0.3">
      <c r="A86" s="1">
        <f>A84+1</f>
        <v>43</v>
      </c>
      <c r="B86" s="64" t="s">
        <v>34</v>
      </c>
      <c r="C86" s="65" t="s">
        <v>16</v>
      </c>
      <c r="D86" s="63">
        <v>30.6</v>
      </c>
      <c r="E86" s="111"/>
      <c r="F86" s="94">
        <f t="shared" si="7"/>
        <v>0</v>
      </c>
      <c r="G86" s="18"/>
      <c r="H86" s="20"/>
      <c r="I86" s="20"/>
      <c r="J86" s="20"/>
      <c r="K86" s="112"/>
      <c r="L86" s="113">
        <f t="shared" si="8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s="34" customFormat="1" ht="16.2" customHeight="1" thickBot="1" x14ac:dyDescent="0.35">
      <c r="A87" s="1"/>
      <c r="B87" s="37"/>
      <c r="C87" s="36"/>
      <c r="D87" s="63"/>
      <c r="E87" s="95"/>
      <c r="F87" s="98"/>
      <c r="G87" s="18" t="s">
        <v>35</v>
      </c>
      <c r="H87" s="66">
        <v>0.123</v>
      </c>
      <c r="I87" s="20" t="s">
        <v>36</v>
      </c>
      <c r="J87" s="67">
        <f>D86*H87</f>
        <v>3.7638000000000003</v>
      </c>
      <c r="K87" s="112"/>
      <c r="L87" s="113">
        <f t="shared" si="8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s="34" customFormat="1" ht="15" thickBot="1" x14ac:dyDescent="0.35">
      <c r="A88" s="4"/>
      <c r="B88" s="27" t="s">
        <v>58</v>
      </c>
      <c r="C88" s="59"/>
      <c r="D88" s="5"/>
      <c r="E88" s="96"/>
      <c r="F88" s="97"/>
      <c r="G88" s="27"/>
      <c r="H88" s="5"/>
      <c r="I88" s="5"/>
      <c r="J88" s="5"/>
      <c r="K88" s="5"/>
      <c r="L88" s="7">
        <f t="shared" si="8"/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s="34" customFormat="1" ht="16.2" customHeight="1" x14ac:dyDescent="0.3">
      <c r="A89" s="1">
        <f>A86+1</f>
        <v>44</v>
      </c>
      <c r="B89" s="64" t="s">
        <v>13</v>
      </c>
      <c r="C89" s="65" t="s">
        <v>14</v>
      </c>
      <c r="D89" s="63">
        <v>170</v>
      </c>
      <c r="E89" s="95"/>
      <c r="F89" s="98">
        <f>D89*E89</f>
        <v>0</v>
      </c>
      <c r="G89" s="18"/>
      <c r="H89" s="20"/>
      <c r="I89" s="20"/>
      <c r="J89" s="20"/>
      <c r="K89" s="20"/>
      <c r="L89" s="2">
        <f t="shared" si="8"/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s="34" customFormat="1" ht="16.2" customHeight="1" x14ac:dyDescent="0.3">
      <c r="A90" s="1">
        <f>A89+1</f>
        <v>45</v>
      </c>
      <c r="B90" s="64" t="s">
        <v>44</v>
      </c>
      <c r="C90" s="65" t="s">
        <v>16</v>
      </c>
      <c r="D90" s="63">
        <v>227.83</v>
      </c>
      <c r="E90" s="95"/>
      <c r="F90" s="98">
        <f t="shared" ref="F90:F109" si="9">D90*E90</f>
        <v>0</v>
      </c>
      <c r="G90" s="18"/>
      <c r="H90" s="20"/>
      <c r="I90" s="20"/>
      <c r="J90" s="20"/>
      <c r="K90" s="20"/>
      <c r="L90" s="2">
        <f t="shared" si="8"/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s="34" customFormat="1" ht="16.2" customHeight="1" x14ac:dyDescent="0.3">
      <c r="A91" s="1">
        <f>A90+1</f>
        <v>46</v>
      </c>
      <c r="B91" s="64" t="s">
        <v>17</v>
      </c>
      <c r="C91" s="65" t="s">
        <v>18</v>
      </c>
      <c r="D91" s="63">
        <f>D90*0.36*1.6</f>
        <v>131.23008000000002</v>
      </c>
      <c r="E91" s="95"/>
      <c r="F91" s="98">
        <f t="shared" si="9"/>
        <v>0</v>
      </c>
      <c r="G91" s="18"/>
      <c r="H91" s="20"/>
      <c r="I91" s="20"/>
      <c r="J91" s="20"/>
      <c r="K91" s="20"/>
      <c r="L91" s="2">
        <f t="shared" si="8"/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s="34" customFormat="1" ht="16.2" customHeight="1" x14ac:dyDescent="0.3">
      <c r="A92" s="1">
        <f>A91+1</f>
        <v>47</v>
      </c>
      <c r="B92" s="64" t="s">
        <v>45</v>
      </c>
      <c r="C92" s="65" t="s">
        <v>16</v>
      </c>
      <c r="D92" s="63">
        <v>227.83</v>
      </c>
      <c r="E92" s="95"/>
      <c r="F92" s="98">
        <f t="shared" si="9"/>
        <v>0</v>
      </c>
      <c r="G92" s="18"/>
      <c r="H92" s="20"/>
      <c r="I92" s="20"/>
      <c r="J92" s="20"/>
      <c r="K92" s="20"/>
      <c r="L92" s="2">
        <f t="shared" si="8"/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s="34" customFormat="1" ht="16.2" customHeight="1" x14ac:dyDescent="0.3">
      <c r="A93" s="1"/>
      <c r="B93" s="37"/>
      <c r="C93" s="36"/>
      <c r="D93" s="63"/>
      <c r="E93" s="95"/>
      <c r="F93" s="98">
        <f t="shared" si="9"/>
        <v>0</v>
      </c>
      <c r="G93" s="18" t="s">
        <v>46</v>
      </c>
      <c r="H93" s="66">
        <f>0.15*1.6*1.26</f>
        <v>0.3024</v>
      </c>
      <c r="I93" s="20" t="s">
        <v>47</v>
      </c>
      <c r="J93" s="70">
        <f>D92*H93</f>
        <v>68.895792</v>
      </c>
      <c r="K93" s="112"/>
      <c r="L93" s="113">
        <f t="shared" si="8"/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s="34" customFormat="1" ht="16.2" customHeight="1" x14ac:dyDescent="0.3">
      <c r="A94" s="1">
        <f>A92+1</f>
        <v>48</v>
      </c>
      <c r="B94" s="64" t="s">
        <v>48</v>
      </c>
      <c r="C94" s="65" t="s">
        <v>16</v>
      </c>
      <c r="D94" s="63">
        <v>227.83</v>
      </c>
      <c r="E94" s="95"/>
      <c r="F94" s="98">
        <f t="shared" si="9"/>
        <v>0</v>
      </c>
      <c r="G94" s="18"/>
      <c r="H94" s="20"/>
      <c r="I94" s="20"/>
      <c r="J94" s="20"/>
      <c r="K94" s="112"/>
      <c r="L94" s="113">
        <f t="shared" si="8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s="34" customFormat="1" ht="16.2" customHeight="1" x14ac:dyDescent="0.3">
      <c r="A95" s="1"/>
      <c r="B95" s="37"/>
      <c r="C95" s="36"/>
      <c r="D95" s="63"/>
      <c r="E95" s="95"/>
      <c r="F95" s="98">
        <f t="shared" si="9"/>
        <v>0</v>
      </c>
      <c r="G95" s="18" t="s">
        <v>20</v>
      </c>
      <c r="H95" s="66">
        <f>0.08*1.6*1.26</f>
        <v>0.16128000000000001</v>
      </c>
      <c r="I95" s="20" t="s">
        <v>47</v>
      </c>
      <c r="J95" s="70">
        <f>D94*H95</f>
        <v>36.744422400000005</v>
      </c>
      <c r="K95" s="112"/>
      <c r="L95" s="113">
        <f t="shared" si="8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s="34" customFormat="1" ht="16.2" customHeight="1" x14ac:dyDescent="0.3">
      <c r="A96" s="1">
        <f>A94+1</f>
        <v>49</v>
      </c>
      <c r="B96" s="64" t="s">
        <v>30</v>
      </c>
      <c r="C96" s="65" t="s">
        <v>14</v>
      </c>
      <c r="D96" s="63">
        <f>D89</f>
        <v>170</v>
      </c>
      <c r="E96" s="95"/>
      <c r="F96" s="98">
        <f t="shared" si="9"/>
        <v>0</v>
      </c>
      <c r="G96" s="18"/>
      <c r="H96" s="20"/>
      <c r="I96" s="20"/>
      <c r="J96" s="20"/>
      <c r="K96" s="112"/>
      <c r="L96" s="113">
        <f t="shared" si="8"/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s="34" customFormat="1" ht="16.2" customHeight="1" x14ac:dyDescent="0.3">
      <c r="A97" s="1"/>
      <c r="B97" s="37"/>
      <c r="C97" s="36"/>
      <c r="D97" s="63"/>
      <c r="E97" s="95"/>
      <c r="F97" s="98">
        <f t="shared" si="9"/>
        <v>0</v>
      </c>
      <c r="G97" s="18" t="s">
        <v>32</v>
      </c>
      <c r="H97" s="66">
        <v>0.2</v>
      </c>
      <c r="I97" s="20" t="s">
        <v>33</v>
      </c>
      <c r="J97" s="67">
        <f>D96*H97</f>
        <v>34</v>
      </c>
      <c r="K97" s="112"/>
      <c r="L97" s="113">
        <f t="shared" si="8"/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s="34" customFormat="1" ht="31.5" customHeight="1" x14ac:dyDescent="0.3">
      <c r="A98" s="1">
        <f>A96+1</f>
        <v>50</v>
      </c>
      <c r="B98" s="64" t="s">
        <v>49</v>
      </c>
      <c r="C98" s="65" t="s">
        <v>16</v>
      </c>
      <c r="D98" s="63">
        <v>227.83</v>
      </c>
      <c r="E98" s="95"/>
      <c r="F98" s="98">
        <f t="shared" si="9"/>
        <v>0</v>
      </c>
      <c r="G98" s="18"/>
      <c r="H98" s="20"/>
      <c r="I98" s="20"/>
      <c r="J98" s="20"/>
      <c r="K98" s="112"/>
      <c r="L98" s="113">
        <f t="shared" si="8"/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s="34" customFormat="1" ht="34.5" customHeight="1" x14ac:dyDescent="0.3">
      <c r="A99" s="1"/>
      <c r="B99" s="37"/>
      <c r="C99" s="36"/>
      <c r="D99" s="63"/>
      <c r="E99" s="95"/>
      <c r="F99" s="98">
        <f t="shared" si="9"/>
        <v>0</v>
      </c>
      <c r="G99" s="18" t="s">
        <v>50</v>
      </c>
      <c r="H99" s="66">
        <v>0.193</v>
      </c>
      <c r="I99" s="20" t="s">
        <v>36</v>
      </c>
      <c r="J99" s="67">
        <f>D98*H99</f>
        <v>43.97119</v>
      </c>
      <c r="K99" s="112"/>
      <c r="L99" s="113">
        <f t="shared" si="8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s="34" customFormat="1" ht="30" customHeight="1" x14ac:dyDescent="0.3">
      <c r="A100" s="1">
        <f>A98+1</f>
        <v>51</v>
      </c>
      <c r="B100" s="64" t="s">
        <v>34</v>
      </c>
      <c r="C100" s="65" t="s">
        <v>16</v>
      </c>
      <c r="D100" s="63">
        <v>227.83</v>
      </c>
      <c r="E100" s="95"/>
      <c r="F100" s="98">
        <f t="shared" si="9"/>
        <v>0</v>
      </c>
      <c r="G100" s="18"/>
      <c r="H100" s="20"/>
      <c r="I100" s="20"/>
      <c r="J100" s="20"/>
      <c r="K100" s="112"/>
      <c r="L100" s="113">
        <f t="shared" si="8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s="34" customFormat="1" ht="16.2" customHeight="1" x14ac:dyDescent="0.3">
      <c r="A101" s="1"/>
      <c r="B101" s="37"/>
      <c r="C101" s="36"/>
      <c r="D101" s="63"/>
      <c r="E101" s="95"/>
      <c r="F101" s="98">
        <f t="shared" si="9"/>
        <v>0</v>
      </c>
      <c r="G101" s="18" t="s">
        <v>32</v>
      </c>
      <c r="H101" s="20">
        <v>0.4</v>
      </c>
      <c r="I101" s="20" t="s">
        <v>33</v>
      </c>
      <c r="J101" s="71">
        <f>D100*H101</f>
        <v>91.132000000000005</v>
      </c>
      <c r="K101" s="112"/>
      <c r="L101" s="113">
        <f t="shared" si="8"/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s="34" customFormat="1" ht="28.8" x14ac:dyDescent="0.3">
      <c r="A102" s="1"/>
      <c r="B102" s="37"/>
      <c r="C102" s="36"/>
      <c r="D102" s="63"/>
      <c r="E102" s="95"/>
      <c r="F102" s="98">
        <f t="shared" si="9"/>
        <v>0</v>
      </c>
      <c r="G102" s="18" t="s">
        <v>35</v>
      </c>
      <c r="H102" s="66">
        <v>0.124</v>
      </c>
      <c r="I102" s="20" t="s">
        <v>36</v>
      </c>
      <c r="J102" s="67">
        <f>D100*H102</f>
        <v>28.250920000000001</v>
      </c>
      <c r="K102" s="112"/>
      <c r="L102" s="113">
        <f t="shared" si="8"/>
        <v>0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s="34" customFormat="1" ht="16.2" customHeight="1" x14ac:dyDescent="0.3">
      <c r="A103" s="1">
        <f>A100+1</f>
        <v>52</v>
      </c>
      <c r="B103" s="64" t="s">
        <v>26</v>
      </c>
      <c r="C103" s="65" t="s">
        <v>16</v>
      </c>
      <c r="D103" s="63">
        <f>30*0.4</f>
        <v>12</v>
      </c>
      <c r="E103" s="95"/>
      <c r="F103" s="98">
        <f t="shared" si="9"/>
        <v>0</v>
      </c>
      <c r="G103" s="18"/>
      <c r="H103" s="20"/>
      <c r="I103" s="20"/>
      <c r="J103" s="20"/>
      <c r="K103" s="112"/>
      <c r="L103" s="113">
        <f t="shared" si="8"/>
        <v>0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s="34" customFormat="1" ht="16.2" customHeight="1" x14ac:dyDescent="0.3">
      <c r="A104" s="1">
        <f t="shared" ref="A104:A105" si="10">A103+1</f>
        <v>53</v>
      </c>
      <c r="B104" s="64" t="s">
        <v>17</v>
      </c>
      <c r="C104" s="65" t="s">
        <v>18</v>
      </c>
      <c r="D104" s="63">
        <f>D103*1.6*0.15</f>
        <v>2.8800000000000003</v>
      </c>
      <c r="E104" s="95"/>
      <c r="F104" s="98">
        <f t="shared" si="9"/>
        <v>0</v>
      </c>
      <c r="G104" s="18"/>
      <c r="H104" s="20"/>
      <c r="I104" s="20"/>
      <c r="J104" s="20"/>
      <c r="K104" s="112"/>
      <c r="L104" s="113">
        <f t="shared" si="8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s="34" customFormat="1" ht="16.2" customHeight="1" x14ac:dyDescent="0.3">
      <c r="A105" s="1">
        <f t="shared" si="10"/>
        <v>54</v>
      </c>
      <c r="B105" s="64" t="s">
        <v>27</v>
      </c>
      <c r="C105" s="65" t="s">
        <v>16</v>
      </c>
      <c r="D105" s="63">
        <f>D103</f>
        <v>12</v>
      </c>
      <c r="E105" s="95"/>
      <c r="F105" s="98">
        <f t="shared" si="9"/>
        <v>0</v>
      </c>
      <c r="G105" s="18"/>
      <c r="H105" s="20"/>
      <c r="I105" s="20"/>
      <c r="J105" s="20"/>
      <c r="K105" s="112"/>
      <c r="L105" s="113">
        <f t="shared" si="8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s="34" customFormat="1" ht="16.2" customHeight="1" x14ac:dyDescent="0.3">
      <c r="A106" s="1"/>
      <c r="B106" s="37"/>
      <c r="C106" s="36"/>
      <c r="D106" s="63"/>
      <c r="E106" s="95"/>
      <c r="F106" s="98">
        <f t="shared" si="9"/>
        <v>0</v>
      </c>
      <c r="G106" s="18" t="s">
        <v>20</v>
      </c>
      <c r="H106" s="66">
        <f>0.1*1.6*1.26</f>
        <v>0.20160000000000003</v>
      </c>
      <c r="I106" s="20" t="s">
        <v>18</v>
      </c>
      <c r="J106" s="67">
        <f>D105*H106</f>
        <v>2.4192000000000005</v>
      </c>
      <c r="K106" s="112"/>
      <c r="L106" s="113">
        <f t="shared" si="8"/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s="34" customFormat="1" ht="16.2" customHeight="1" x14ac:dyDescent="0.3">
      <c r="A107" s="1">
        <f>A105+1</f>
        <v>55</v>
      </c>
      <c r="B107" s="64" t="s">
        <v>28</v>
      </c>
      <c r="C107" s="65" t="s">
        <v>22</v>
      </c>
      <c r="D107" s="63">
        <v>30</v>
      </c>
      <c r="E107" s="95"/>
      <c r="F107" s="98">
        <f t="shared" si="9"/>
        <v>0</v>
      </c>
      <c r="G107" s="18"/>
      <c r="H107" s="20"/>
      <c r="I107" s="20"/>
      <c r="J107" s="20"/>
      <c r="K107" s="112"/>
      <c r="L107" s="113">
        <f t="shared" si="8"/>
        <v>0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s="34" customFormat="1" ht="16.2" customHeight="1" x14ac:dyDescent="0.3">
      <c r="A108" s="1"/>
      <c r="B108" s="37"/>
      <c r="C108" s="36"/>
      <c r="D108" s="63"/>
      <c r="E108" s="95"/>
      <c r="F108" s="98">
        <f t="shared" si="9"/>
        <v>0</v>
      </c>
      <c r="G108" s="18" t="s">
        <v>29</v>
      </c>
      <c r="H108" s="66">
        <v>1.01</v>
      </c>
      <c r="I108" s="20" t="s">
        <v>22</v>
      </c>
      <c r="J108" s="67">
        <f>D107*H108</f>
        <v>30.3</v>
      </c>
      <c r="K108" s="112"/>
      <c r="L108" s="113">
        <f t="shared" si="8"/>
        <v>0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s="34" customFormat="1" ht="16.2" customHeight="1" thickBot="1" x14ac:dyDescent="0.35">
      <c r="A109" s="1"/>
      <c r="B109" s="37"/>
      <c r="C109" s="36"/>
      <c r="D109" s="63"/>
      <c r="E109" s="95"/>
      <c r="F109" s="98">
        <f t="shared" si="9"/>
        <v>0</v>
      </c>
      <c r="G109" s="18" t="s">
        <v>24</v>
      </c>
      <c r="H109" s="66">
        <v>0.08</v>
      </c>
      <c r="I109" s="20" t="s">
        <v>25</v>
      </c>
      <c r="J109" s="67">
        <f>J108*H109</f>
        <v>2.4239999999999999</v>
      </c>
      <c r="K109" s="112"/>
      <c r="L109" s="113">
        <f t="shared" si="8"/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s="34" customFormat="1" ht="15" thickBot="1" x14ac:dyDescent="0.35">
      <c r="A110" s="79"/>
      <c r="B110" s="80" t="s">
        <v>51</v>
      </c>
      <c r="C110" s="81"/>
      <c r="D110" s="82"/>
      <c r="E110" s="103"/>
      <c r="F110" s="104"/>
      <c r="G110" s="27"/>
      <c r="H110" s="5"/>
      <c r="I110" s="5"/>
      <c r="J110" s="5"/>
      <c r="K110" s="5"/>
      <c r="L110" s="7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s="34" customFormat="1" ht="16.2" customHeight="1" x14ac:dyDescent="0.3">
      <c r="A111" s="91">
        <f>A107+1</f>
        <v>56</v>
      </c>
      <c r="B111" s="90" t="s">
        <v>52</v>
      </c>
      <c r="C111" s="87" t="s">
        <v>16</v>
      </c>
      <c r="D111" s="88">
        <v>818</v>
      </c>
      <c r="E111" s="116"/>
      <c r="F111" s="105">
        <f>D111*E111</f>
        <v>0</v>
      </c>
      <c r="G111" s="18"/>
      <c r="H111" s="20"/>
      <c r="I111" s="20"/>
      <c r="J111" s="20"/>
      <c r="K111" s="20"/>
      <c r="L111" s="2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s="34" customFormat="1" ht="16.2" customHeight="1" x14ac:dyDescent="0.3">
      <c r="A112" s="1">
        <f>A111+1</f>
        <v>57</v>
      </c>
      <c r="B112" s="64" t="s">
        <v>17</v>
      </c>
      <c r="C112" s="65" t="s">
        <v>18</v>
      </c>
      <c r="D112" s="63">
        <f>D111*0.1*1.6</f>
        <v>130.88000000000002</v>
      </c>
      <c r="E112" s="110"/>
      <c r="F112" s="98">
        <f t="shared" ref="F112:F121" si="11">D112*E112</f>
        <v>0</v>
      </c>
      <c r="G112" s="18"/>
      <c r="H112" s="20"/>
      <c r="I112" s="20"/>
      <c r="J112" s="20"/>
      <c r="K112" s="20"/>
      <c r="L112" s="2">
        <f t="shared" si="8"/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s="34" customFormat="1" ht="16.2" customHeight="1" x14ac:dyDescent="0.3">
      <c r="A113" s="1">
        <f>A112+1</f>
        <v>58</v>
      </c>
      <c r="B113" s="64" t="s">
        <v>53</v>
      </c>
      <c r="C113" s="65" t="s">
        <v>16</v>
      </c>
      <c r="D113" s="63">
        <v>818</v>
      </c>
      <c r="E113" s="110"/>
      <c r="F113" s="98">
        <f t="shared" si="11"/>
        <v>0</v>
      </c>
      <c r="G113" s="18"/>
      <c r="H113" s="20"/>
      <c r="I113" s="20"/>
      <c r="J113" s="20"/>
      <c r="K113" s="20"/>
      <c r="L113" s="2">
        <f t="shared" si="8"/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s="34" customFormat="1" ht="16.2" customHeight="1" x14ac:dyDescent="0.3">
      <c r="A114" s="1">
        <f>A113+1</f>
        <v>59</v>
      </c>
      <c r="B114" s="64" t="s">
        <v>54</v>
      </c>
      <c r="C114" s="65" t="s">
        <v>16</v>
      </c>
      <c r="D114" s="63">
        <v>818</v>
      </c>
      <c r="E114" s="110"/>
      <c r="F114" s="98">
        <f t="shared" si="11"/>
        <v>0</v>
      </c>
      <c r="G114" s="18"/>
      <c r="H114" s="20"/>
      <c r="I114" s="20"/>
      <c r="J114" s="20"/>
      <c r="K114" s="20"/>
      <c r="L114" s="2">
        <f t="shared" si="8"/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s="34" customFormat="1" ht="16.2" customHeight="1" x14ac:dyDescent="0.3">
      <c r="A115" s="1"/>
      <c r="B115" s="37"/>
      <c r="C115" s="36"/>
      <c r="D115" s="63"/>
      <c r="E115" s="110"/>
      <c r="F115" s="98">
        <f t="shared" si="11"/>
        <v>0</v>
      </c>
      <c r="G115" s="18" t="s">
        <v>55</v>
      </c>
      <c r="H115" s="20">
        <v>0.1</v>
      </c>
      <c r="I115" s="20" t="s">
        <v>56</v>
      </c>
      <c r="J115" s="20">
        <f>H115*D114</f>
        <v>81.800000000000011</v>
      </c>
      <c r="K115" s="112"/>
      <c r="L115" s="113">
        <f t="shared" si="8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s="34" customFormat="1" ht="16.2" customHeight="1" x14ac:dyDescent="0.3">
      <c r="A116" s="1">
        <f>A114+1</f>
        <v>60</v>
      </c>
      <c r="B116" s="64" t="s">
        <v>26</v>
      </c>
      <c r="C116" s="65" t="s">
        <v>16</v>
      </c>
      <c r="D116" s="63">
        <f>215*0.4</f>
        <v>86</v>
      </c>
      <c r="E116" s="110"/>
      <c r="F116" s="98">
        <f t="shared" si="11"/>
        <v>0</v>
      </c>
      <c r="G116" s="18"/>
      <c r="H116" s="20"/>
      <c r="I116" s="20"/>
      <c r="J116" s="20"/>
      <c r="K116" s="112"/>
      <c r="L116" s="113">
        <f t="shared" si="8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s="34" customFormat="1" ht="16.2" customHeight="1" x14ac:dyDescent="0.3">
      <c r="A117" s="1">
        <f t="shared" ref="A117:A118" si="12">A116+1</f>
        <v>61</v>
      </c>
      <c r="B117" s="64" t="s">
        <v>17</v>
      </c>
      <c r="C117" s="65" t="s">
        <v>18</v>
      </c>
      <c r="D117" s="63">
        <f>D116*1.6*0.15</f>
        <v>20.639999999999997</v>
      </c>
      <c r="E117" s="110"/>
      <c r="F117" s="98">
        <f t="shared" si="11"/>
        <v>0</v>
      </c>
      <c r="G117" s="18"/>
      <c r="H117" s="20"/>
      <c r="I117" s="20"/>
      <c r="J117" s="20"/>
      <c r="K117" s="112"/>
      <c r="L117" s="113">
        <f t="shared" si="8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s="34" customFormat="1" ht="16.2" customHeight="1" x14ac:dyDescent="0.3">
      <c r="A118" s="1">
        <f t="shared" si="12"/>
        <v>62</v>
      </c>
      <c r="B118" s="64" t="s">
        <v>27</v>
      </c>
      <c r="C118" s="65" t="s">
        <v>16</v>
      </c>
      <c r="D118" s="63">
        <f>D116</f>
        <v>86</v>
      </c>
      <c r="E118" s="110"/>
      <c r="F118" s="98">
        <f t="shared" si="11"/>
        <v>0</v>
      </c>
      <c r="G118" s="18"/>
      <c r="H118" s="20"/>
      <c r="I118" s="20"/>
      <c r="J118" s="20"/>
      <c r="K118" s="112"/>
      <c r="L118" s="113">
        <f t="shared" si="8"/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s="34" customFormat="1" ht="16.2" customHeight="1" x14ac:dyDescent="0.3">
      <c r="A119" s="1"/>
      <c r="B119" s="37"/>
      <c r="C119" s="36"/>
      <c r="D119" s="63"/>
      <c r="E119" s="110"/>
      <c r="F119" s="98">
        <f t="shared" si="11"/>
        <v>0</v>
      </c>
      <c r="G119" s="18" t="s">
        <v>20</v>
      </c>
      <c r="H119" s="66">
        <f>0.1*1.6*1.26</f>
        <v>0.20160000000000003</v>
      </c>
      <c r="I119" s="20" t="s">
        <v>18</v>
      </c>
      <c r="J119" s="67">
        <f>D118*H119</f>
        <v>17.337600000000002</v>
      </c>
      <c r="K119" s="112"/>
      <c r="L119" s="113">
        <f t="shared" si="8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s="34" customFormat="1" ht="16.2" customHeight="1" x14ac:dyDescent="0.3">
      <c r="A120" s="1">
        <f>A118+1</f>
        <v>63</v>
      </c>
      <c r="B120" s="64" t="s">
        <v>28</v>
      </c>
      <c r="C120" s="65" t="s">
        <v>22</v>
      </c>
      <c r="D120" s="63">
        <v>215</v>
      </c>
      <c r="E120" s="110"/>
      <c r="F120" s="98">
        <f t="shared" si="11"/>
        <v>0</v>
      </c>
      <c r="G120" s="18"/>
      <c r="H120" s="20"/>
      <c r="I120" s="20"/>
      <c r="J120" s="20"/>
      <c r="K120" s="112"/>
      <c r="L120" s="113">
        <f t="shared" si="8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s="34" customFormat="1" ht="16.2" customHeight="1" x14ac:dyDescent="0.3">
      <c r="A121" s="1"/>
      <c r="B121" s="37"/>
      <c r="C121" s="36"/>
      <c r="D121" s="63"/>
      <c r="E121" s="95"/>
      <c r="F121" s="94">
        <f t="shared" si="11"/>
        <v>0</v>
      </c>
      <c r="G121" s="18" t="s">
        <v>29</v>
      </c>
      <c r="H121" s="66">
        <v>1.01</v>
      </c>
      <c r="I121" s="20" t="s">
        <v>22</v>
      </c>
      <c r="J121" s="67">
        <f>D120*H121</f>
        <v>217.15</v>
      </c>
      <c r="K121" s="112"/>
      <c r="L121" s="113">
        <f t="shared" si="8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s="34" customFormat="1" ht="16.2" customHeight="1" thickBot="1" x14ac:dyDescent="0.35">
      <c r="A122" s="17"/>
      <c r="B122" s="38"/>
      <c r="C122" s="39"/>
      <c r="D122" s="89"/>
      <c r="E122" s="99"/>
      <c r="F122" s="100"/>
      <c r="G122" s="18" t="s">
        <v>24</v>
      </c>
      <c r="H122" s="66">
        <v>0.08</v>
      </c>
      <c r="I122" s="20" t="s">
        <v>25</v>
      </c>
      <c r="J122" s="67">
        <f>J121*H122</f>
        <v>17.372</v>
      </c>
      <c r="K122" s="112"/>
      <c r="L122" s="113">
        <f t="shared" si="8"/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s="34" customFormat="1" ht="15" thickBot="1" x14ac:dyDescent="0.35">
      <c r="A123" s="83"/>
      <c r="B123" s="84" t="s">
        <v>59</v>
      </c>
      <c r="C123" s="85"/>
      <c r="D123" s="86"/>
      <c r="E123" s="106"/>
      <c r="F123" s="107"/>
      <c r="G123" s="117"/>
      <c r="H123" s="32"/>
      <c r="I123" s="32"/>
      <c r="J123" s="32"/>
      <c r="K123" s="32"/>
      <c r="L123" s="93">
        <f t="shared" si="8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s="34" customFormat="1" ht="15" thickBot="1" x14ac:dyDescent="0.35">
      <c r="A124" s="4"/>
      <c r="B124" s="27" t="s">
        <v>58</v>
      </c>
      <c r="C124" s="59"/>
      <c r="D124" s="5"/>
      <c r="E124" s="96"/>
      <c r="F124" s="97"/>
      <c r="G124" s="115"/>
      <c r="H124" s="5"/>
      <c r="I124" s="5"/>
      <c r="J124" s="5"/>
      <c r="K124" s="5"/>
      <c r="L124" s="92">
        <f t="shared" si="8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s="34" customFormat="1" ht="16.2" customHeight="1" x14ac:dyDescent="0.3">
      <c r="A125" s="1">
        <f>A120+1</f>
        <v>64</v>
      </c>
      <c r="B125" s="64" t="s">
        <v>13</v>
      </c>
      <c r="C125" s="65" t="s">
        <v>14</v>
      </c>
      <c r="D125" s="63">
        <v>40</v>
      </c>
      <c r="E125" s="110"/>
      <c r="F125" s="98">
        <f>D125*E125</f>
        <v>0</v>
      </c>
      <c r="G125" s="18"/>
      <c r="H125" s="20"/>
      <c r="I125" s="20"/>
      <c r="J125" s="20"/>
      <c r="K125" s="20"/>
      <c r="L125" s="2">
        <f t="shared" si="8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s="34" customFormat="1" ht="16.2" customHeight="1" x14ac:dyDescent="0.3">
      <c r="A126" s="1">
        <f>A125+1</f>
        <v>65</v>
      </c>
      <c r="B126" s="64" t="s">
        <v>44</v>
      </c>
      <c r="C126" s="65" t="s">
        <v>16</v>
      </c>
      <c r="D126" s="63">
        <v>171</v>
      </c>
      <c r="E126" s="110"/>
      <c r="F126" s="98">
        <f t="shared" ref="F126:F144" si="13">D126*E126</f>
        <v>0</v>
      </c>
      <c r="G126" s="18"/>
      <c r="H126" s="20"/>
      <c r="I126" s="20"/>
      <c r="J126" s="20"/>
      <c r="K126" s="20"/>
      <c r="L126" s="2">
        <f t="shared" si="8"/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s="34" customFormat="1" ht="16.2" customHeight="1" x14ac:dyDescent="0.3">
      <c r="A127" s="1">
        <f>A126+1</f>
        <v>66</v>
      </c>
      <c r="B127" s="64" t="s">
        <v>17</v>
      </c>
      <c r="C127" s="65" t="s">
        <v>18</v>
      </c>
      <c r="D127" s="63">
        <f>D126*0.36*1.6</f>
        <v>98.495999999999995</v>
      </c>
      <c r="E127" s="110"/>
      <c r="F127" s="98">
        <f t="shared" si="13"/>
        <v>0</v>
      </c>
      <c r="G127" s="18"/>
      <c r="H127" s="20"/>
      <c r="I127" s="20"/>
      <c r="J127" s="20"/>
      <c r="K127" s="20"/>
      <c r="L127" s="2">
        <f t="shared" si="8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s="34" customFormat="1" ht="16.2" customHeight="1" x14ac:dyDescent="0.3">
      <c r="A128" s="1">
        <f>A127+1</f>
        <v>67</v>
      </c>
      <c r="B128" s="64" t="s">
        <v>45</v>
      </c>
      <c r="C128" s="65" t="s">
        <v>16</v>
      </c>
      <c r="D128" s="63">
        <v>171</v>
      </c>
      <c r="E128" s="110"/>
      <c r="F128" s="98">
        <f t="shared" si="13"/>
        <v>0</v>
      </c>
      <c r="G128" s="18"/>
      <c r="H128" s="20"/>
      <c r="I128" s="20"/>
      <c r="J128" s="20"/>
      <c r="K128" s="20"/>
      <c r="L128" s="2">
        <f t="shared" si="8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s="34" customFormat="1" ht="16.2" customHeight="1" x14ac:dyDescent="0.3">
      <c r="A129" s="1"/>
      <c r="B129" s="37"/>
      <c r="C129" s="36"/>
      <c r="D129" s="63"/>
      <c r="E129" s="110"/>
      <c r="F129" s="98">
        <f t="shared" si="13"/>
        <v>0</v>
      </c>
      <c r="G129" s="18" t="s">
        <v>46</v>
      </c>
      <c r="H129" s="66">
        <f>0.15*1.6*1.26</f>
        <v>0.3024</v>
      </c>
      <c r="I129" s="20" t="s">
        <v>47</v>
      </c>
      <c r="J129" s="70">
        <f>D128*H129</f>
        <v>51.7104</v>
      </c>
      <c r="K129" s="112"/>
      <c r="L129" s="113">
        <f t="shared" si="8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s="34" customFormat="1" ht="16.2" customHeight="1" x14ac:dyDescent="0.3">
      <c r="A130" s="1">
        <f>A128+1</f>
        <v>68</v>
      </c>
      <c r="B130" s="64" t="s">
        <v>48</v>
      </c>
      <c r="C130" s="65" t="s">
        <v>16</v>
      </c>
      <c r="D130" s="63">
        <v>171</v>
      </c>
      <c r="E130" s="110"/>
      <c r="F130" s="98">
        <f t="shared" si="13"/>
        <v>0</v>
      </c>
      <c r="G130" s="18"/>
      <c r="H130" s="20"/>
      <c r="I130" s="20"/>
      <c r="J130" s="20"/>
      <c r="K130" s="112"/>
      <c r="L130" s="113">
        <f t="shared" si="8"/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s="34" customFormat="1" ht="16.2" customHeight="1" x14ac:dyDescent="0.3">
      <c r="A131" s="1"/>
      <c r="B131" s="37"/>
      <c r="C131" s="36"/>
      <c r="D131" s="63"/>
      <c r="E131" s="110"/>
      <c r="F131" s="98">
        <f t="shared" si="13"/>
        <v>0</v>
      </c>
      <c r="G131" s="18" t="s">
        <v>20</v>
      </c>
      <c r="H131" s="66">
        <f>0.08*1.6*1.26</f>
        <v>0.16128000000000001</v>
      </c>
      <c r="I131" s="20" t="s">
        <v>47</v>
      </c>
      <c r="J131" s="70">
        <f>D130*H131</f>
        <v>27.578880000000002</v>
      </c>
      <c r="K131" s="112"/>
      <c r="L131" s="113">
        <f t="shared" si="8"/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s="34" customFormat="1" ht="16.2" customHeight="1" x14ac:dyDescent="0.3">
      <c r="A132" s="1">
        <f>A130+1</f>
        <v>69</v>
      </c>
      <c r="B132" s="64" t="s">
        <v>30</v>
      </c>
      <c r="C132" s="65" t="s">
        <v>31</v>
      </c>
      <c r="D132" s="63">
        <f>D125</f>
        <v>40</v>
      </c>
      <c r="E132" s="110"/>
      <c r="F132" s="98">
        <f t="shared" si="13"/>
        <v>0</v>
      </c>
      <c r="G132" s="18"/>
      <c r="H132" s="20"/>
      <c r="I132" s="20"/>
      <c r="J132" s="20"/>
      <c r="K132" s="112"/>
      <c r="L132" s="113">
        <f t="shared" si="8"/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s="34" customFormat="1" ht="16.2" customHeight="1" x14ac:dyDescent="0.3">
      <c r="A133" s="1"/>
      <c r="B133" s="37"/>
      <c r="C133" s="36"/>
      <c r="D133" s="63"/>
      <c r="E133" s="110"/>
      <c r="F133" s="98">
        <f t="shared" si="13"/>
        <v>0</v>
      </c>
      <c r="G133" s="18" t="s">
        <v>32</v>
      </c>
      <c r="H133" s="66">
        <v>0.2</v>
      </c>
      <c r="I133" s="20" t="s">
        <v>33</v>
      </c>
      <c r="J133" s="67">
        <f>D132*H133</f>
        <v>8</v>
      </c>
      <c r="K133" s="112"/>
      <c r="L133" s="113">
        <f t="shared" si="8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s="34" customFormat="1" ht="30" customHeight="1" x14ac:dyDescent="0.3">
      <c r="A134" s="1">
        <f>A132+1</f>
        <v>70</v>
      </c>
      <c r="B134" s="64" t="s">
        <v>49</v>
      </c>
      <c r="C134" s="65" t="s">
        <v>16</v>
      </c>
      <c r="D134" s="63">
        <v>171</v>
      </c>
      <c r="E134" s="111"/>
      <c r="F134" s="98">
        <f t="shared" si="13"/>
        <v>0</v>
      </c>
      <c r="G134" s="18"/>
      <c r="H134" s="20"/>
      <c r="I134" s="20"/>
      <c r="J134" s="20"/>
      <c r="K134" s="112"/>
      <c r="L134" s="113">
        <f t="shared" si="8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s="34" customFormat="1" ht="37.5" customHeight="1" x14ac:dyDescent="0.3">
      <c r="A135" s="1"/>
      <c r="B135" s="37"/>
      <c r="C135" s="36"/>
      <c r="D135" s="63"/>
      <c r="E135" s="111"/>
      <c r="F135" s="98">
        <f t="shared" si="13"/>
        <v>0</v>
      </c>
      <c r="G135" s="18" t="s">
        <v>50</v>
      </c>
      <c r="H135" s="66">
        <v>0.193</v>
      </c>
      <c r="I135" s="20" t="s">
        <v>36</v>
      </c>
      <c r="J135" s="67">
        <f>D134*H135</f>
        <v>33.003</v>
      </c>
      <c r="K135" s="112"/>
      <c r="L135" s="113">
        <f t="shared" si="8"/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s="34" customFormat="1" ht="27" customHeight="1" x14ac:dyDescent="0.3">
      <c r="A136" s="1">
        <f>A134+1</f>
        <v>71</v>
      </c>
      <c r="B136" s="64" t="s">
        <v>34</v>
      </c>
      <c r="C136" s="65" t="s">
        <v>16</v>
      </c>
      <c r="D136" s="63">
        <v>171</v>
      </c>
      <c r="E136" s="111"/>
      <c r="F136" s="98">
        <f t="shared" si="13"/>
        <v>0</v>
      </c>
      <c r="G136" s="18"/>
      <c r="H136" s="20"/>
      <c r="I136" s="20"/>
      <c r="J136" s="20"/>
      <c r="K136" s="112"/>
      <c r="L136" s="113">
        <f t="shared" si="8"/>
        <v>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s="34" customFormat="1" ht="16.2" customHeight="1" x14ac:dyDescent="0.3">
      <c r="A137" s="1"/>
      <c r="B137" s="37"/>
      <c r="C137" s="36"/>
      <c r="D137" s="63"/>
      <c r="E137" s="110"/>
      <c r="F137" s="98">
        <f t="shared" si="13"/>
        <v>0</v>
      </c>
      <c r="G137" s="18" t="s">
        <v>32</v>
      </c>
      <c r="H137" s="20">
        <v>0.4</v>
      </c>
      <c r="I137" s="20" t="s">
        <v>33</v>
      </c>
      <c r="J137" s="71">
        <f>D136*H137</f>
        <v>68.400000000000006</v>
      </c>
      <c r="K137" s="112"/>
      <c r="L137" s="113">
        <f t="shared" si="8"/>
        <v>0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s="34" customFormat="1" ht="28.8" x14ac:dyDescent="0.3">
      <c r="A138" s="1"/>
      <c r="B138" s="37"/>
      <c r="C138" s="36"/>
      <c r="D138" s="63"/>
      <c r="E138" s="110"/>
      <c r="F138" s="98">
        <f t="shared" si="13"/>
        <v>0</v>
      </c>
      <c r="G138" s="18" t="s">
        <v>35</v>
      </c>
      <c r="H138" s="66">
        <v>0.124</v>
      </c>
      <c r="I138" s="20" t="s">
        <v>36</v>
      </c>
      <c r="J138" s="67">
        <f>D136*H138</f>
        <v>21.204000000000001</v>
      </c>
      <c r="K138" s="112"/>
      <c r="L138" s="113">
        <f t="shared" ref="L138:L151" si="14">J138*K138</f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s="34" customFormat="1" ht="16.2" customHeight="1" x14ac:dyDescent="0.3">
      <c r="A139" s="1">
        <f>A136+1</f>
        <v>72</v>
      </c>
      <c r="B139" s="64" t="s">
        <v>26</v>
      </c>
      <c r="C139" s="65" t="s">
        <v>16</v>
      </c>
      <c r="D139" s="63">
        <f>10*0.4</f>
        <v>4</v>
      </c>
      <c r="E139" s="110"/>
      <c r="F139" s="98">
        <f t="shared" si="13"/>
        <v>0</v>
      </c>
      <c r="G139" s="18"/>
      <c r="H139" s="20"/>
      <c r="I139" s="20"/>
      <c r="J139" s="20"/>
      <c r="K139" s="112"/>
      <c r="L139" s="113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s="34" customFormat="1" ht="16.2" customHeight="1" x14ac:dyDescent="0.3">
      <c r="A140" s="1">
        <f t="shared" ref="A140:A141" si="15">A139+1</f>
        <v>73</v>
      </c>
      <c r="B140" s="64" t="s">
        <v>17</v>
      </c>
      <c r="C140" s="65" t="s">
        <v>18</v>
      </c>
      <c r="D140" s="63">
        <f>D139*1.6*0.15</f>
        <v>0.96</v>
      </c>
      <c r="E140" s="110"/>
      <c r="F140" s="98">
        <f t="shared" si="13"/>
        <v>0</v>
      </c>
      <c r="G140" s="18"/>
      <c r="H140" s="20"/>
      <c r="I140" s="20"/>
      <c r="J140" s="20"/>
      <c r="K140" s="112"/>
      <c r="L140" s="113">
        <f t="shared" si="14"/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s="34" customFormat="1" ht="16.2" customHeight="1" x14ac:dyDescent="0.3">
      <c r="A141" s="1">
        <f t="shared" si="15"/>
        <v>74</v>
      </c>
      <c r="B141" s="64" t="s">
        <v>27</v>
      </c>
      <c r="C141" s="65" t="s">
        <v>16</v>
      </c>
      <c r="D141" s="63">
        <f>D139</f>
        <v>4</v>
      </c>
      <c r="E141" s="110"/>
      <c r="F141" s="98">
        <f t="shared" si="13"/>
        <v>0</v>
      </c>
      <c r="G141" s="18"/>
      <c r="H141" s="20"/>
      <c r="I141" s="20"/>
      <c r="J141" s="20"/>
      <c r="K141" s="112"/>
      <c r="L141" s="113">
        <f t="shared" si="14"/>
        <v>0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s="34" customFormat="1" ht="16.2" customHeight="1" x14ac:dyDescent="0.3">
      <c r="A142" s="1"/>
      <c r="B142" s="37"/>
      <c r="C142" s="36"/>
      <c r="D142" s="63"/>
      <c r="E142" s="110"/>
      <c r="F142" s="98">
        <f t="shared" si="13"/>
        <v>0</v>
      </c>
      <c r="G142" s="18" t="s">
        <v>20</v>
      </c>
      <c r="H142" s="66">
        <f>0.1*1.6*1.26</f>
        <v>0.20160000000000003</v>
      </c>
      <c r="I142" s="20" t="s">
        <v>18</v>
      </c>
      <c r="J142" s="67">
        <f>D141*H142</f>
        <v>0.80640000000000012</v>
      </c>
      <c r="K142" s="112"/>
      <c r="L142" s="113">
        <f t="shared" si="14"/>
        <v>0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s="34" customFormat="1" ht="16.2" customHeight="1" x14ac:dyDescent="0.3">
      <c r="A143" s="1">
        <f>A141+1</f>
        <v>75</v>
      </c>
      <c r="B143" s="64" t="s">
        <v>28</v>
      </c>
      <c r="C143" s="65" t="s">
        <v>22</v>
      </c>
      <c r="D143" s="63">
        <v>10</v>
      </c>
      <c r="E143" s="110"/>
      <c r="F143" s="98">
        <f t="shared" si="13"/>
        <v>0</v>
      </c>
      <c r="G143" s="18"/>
      <c r="H143" s="20"/>
      <c r="I143" s="20"/>
      <c r="J143" s="20"/>
      <c r="K143" s="112"/>
      <c r="L143" s="113">
        <f t="shared" si="14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s="34" customFormat="1" ht="16.2" customHeight="1" x14ac:dyDescent="0.3">
      <c r="A144" s="1"/>
      <c r="B144" s="37"/>
      <c r="C144" s="36"/>
      <c r="D144" s="63"/>
      <c r="E144" s="95"/>
      <c r="F144" s="98">
        <f t="shared" si="13"/>
        <v>0</v>
      </c>
      <c r="G144" s="18" t="s">
        <v>29</v>
      </c>
      <c r="H144" s="66">
        <v>1.01</v>
      </c>
      <c r="I144" s="20" t="s">
        <v>22</v>
      </c>
      <c r="J144" s="67">
        <f>D143*H144</f>
        <v>10.1</v>
      </c>
      <c r="K144" s="112"/>
      <c r="L144" s="113">
        <f t="shared" si="14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9" s="34" customFormat="1" ht="16.2" customHeight="1" thickBot="1" x14ac:dyDescent="0.35">
      <c r="A145" s="1"/>
      <c r="B145" s="37"/>
      <c r="C145" s="36"/>
      <c r="D145" s="63"/>
      <c r="E145" s="95"/>
      <c r="F145" s="98"/>
      <c r="G145" s="18" t="s">
        <v>24</v>
      </c>
      <c r="H145" s="66">
        <v>0.08</v>
      </c>
      <c r="I145" s="20" t="s">
        <v>25</v>
      </c>
      <c r="J145" s="67">
        <f>J144*H145</f>
        <v>0.80799999999999994</v>
      </c>
      <c r="K145" s="112"/>
      <c r="L145" s="113">
        <f t="shared" si="14"/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9" s="34" customFormat="1" ht="15" thickBot="1" x14ac:dyDescent="0.35">
      <c r="A146" s="4"/>
      <c r="B146" s="27" t="s">
        <v>51</v>
      </c>
      <c r="C146" s="59"/>
      <c r="D146" s="5"/>
      <c r="E146" s="96"/>
      <c r="F146" s="97"/>
      <c r="G146" s="27"/>
      <c r="H146" s="5"/>
      <c r="I146" s="5"/>
      <c r="J146" s="5"/>
      <c r="K146" s="5"/>
      <c r="L146" s="92">
        <f t="shared" si="14"/>
        <v>0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9" s="34" customFormat="1" ht="16.2" customHeight="1" x14ac:dyDescent="0.3">
      <c r="A147" s="1">
        <f>A143+1</f>
        <v>76</v>
      </c>
      <c r="B147" s="64" t="s">
        <v>52</v>
      </c>
      <c r="C147" s="65" t="s">
        <v>16</v>
      </c>
      <c r="D147" s="63">
        <v>104.5</v>
      </c>
      <c r="E147" s="110"/>
      <c r="F147" s="98">
        <f>D147*E147</f>
        <v>0</v>
      </c>
      <c r="G147" s="18"/>
      <c r="H147" s="20"/>
      <c r="I147" s="20"/>
      <c r="J147" s="20"/>
      <c r="K147" s="20"/>
      <c r="L147" s="2">
        <f t="shared" si="14"/>
        <v>0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9" s="34" customFormat="1" ht="16.2" customHeight="1" x14ac:dyDescent="0.3">
      <c r="A148" s="1">
        <f>A147+1</f>
        <v>77</v>
      </c>
      <c r="B148" s="64" t="s">
        <v>17</v>
      </c>
      <c r="C148" s="65" t="s">
        <v>18</v>
      </c>
      <c r="D148" s="63">
        <f>D147*0.1*1.6</f>
        <v>16.720000000000002</v>
      </c>
      <c r="E148" s="110"/>
      <c r="F148" s="98">
        <f t="shared" ref="F148:F150" si="16">D148*E148</f>
        <v>0</v>
      </c>
      <c r="G148" s="18"/>
      <c r="H148" s="20"/>
      <c r="I148" s="20"/>
      <c r="J148" s="20"/>
      <c r="K148" s="20"/>
      <c r="L148" s="2">
        <f t="shared" si="14"/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9" s="34" customFormat="1" ht="16.2" customHeight="1" x14ac:dyDescent="0.3">
      <c r="A149" s="1">
        <f>A148+1</f>
        <v>78</v>
      </c>
      <c r="B149" s="64" t="s">
        <v>53</v>
      </c>
      <c r="C149" s="65" t="s">
        <v>16</v>
      </c>
      <c r="D149" s="63">
        <v>104.5</v>
      </c>
      <c r="E149" s="110"/>
      <c r="F149" s="98">
        <f t="shared" si="16"/>
        <v>0</v>
      </c>
      <c r="G149" s="18"/>
      <c r="H149" s="20"/>
      <c r="I149" s="20"/>
      <c r="J149" s="20"/>
      <c r="K149" s="20"/>
      <c r="L149" s="2">
        <f t="shared" si="14"/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9" s="34" customFormat="1" ht="16.2" customHeight="1" x14ac:dyDescent="0.3">
      <c r="A150" s="1">
        <f>A149+1</f>
        <v>79</v>
      </c>
      <c r="B150" s="64" t="s">
        <v>54</v>
      </c>
      <c r="C150" s="65" t="s">
        <v>16</v>
      </c>
      <c r="D150" s="63">
        <v>104.5</v>
      </c>
      <c r="E150" s="110"/>
      <c r="F150" s="98">
        <f t="shared" si="16"/>
        <v>0</v>
      </c>
      <c r="G150" s="18"/>
      <c r="H150" s="20"/>
      <c r="I150" s="20"/>
      <c r="J150" s="20"/>
      <c r="K150" s="20"/>
      <c r="L150" s="2">
        <f t="shared" si="14"/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9" s="34" customFormat="1" ht="16.2" customHeight="1" thickBot="1" x14ac:dyDescent="0.35">
      <c r="A151" s="1"/>
      <c r="B151" s="64"/>
      <c r="C151" s="65"/>
      <c r="D151" s="63"/>
      <c r="E151" s="95"/>
      <c r="F151" s="108"/>
      <c r="G151" s="18" t="s">
        <v>55</v>
      </c>
      <c r="H151" s="20">
        <v>0.1</v>
      </c>
      <c r="I151" s="20" t="s">
        <v>56</v>
      </c>
      <c r="J151" s="20">
        <f>H151*D150</f>
        <v>10.450000000000001</v>
      </c>
      <c r="K151" s="112"/>
      <c r="L151" s="113">
        <f t="shared" si="14"/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9" s="34" customFormat="1" ht="14.25" customHeight="1" thickBot="1" x14ac:dyDescent="0.35">
      <c r="A152" s="75"/>
      <c r="B152" s="76" t="s">
        <v>64</v>
      </c>
      <c r="C152" s="8"/>
      <c r="D152" s="77"/>
      <c r="E152" s="78"/>
      <c r="F152" s="9">
        <f>SUM(F7:F150)</f>
        <v>0</v>
      </c>
      <c r="G152" s="10" t="s">
        <v>63</v>
      </c>
      <c r="H152" s="11"/>
      <c r="I152" s="12"/>
      <c r="J152" s="8"/>
      <c r="K152" s="13"/>
      <c r="L152" s="9">
        <f>SUM(L7:L151)</f>
        <v>0</v>
      </c>
    </row>
    <row r="153" spans="1:29" s="34" customFormat="1" ht="14.25" customHeight="1" x14ac:dyDescent="0.3">
      <c r="A153" s="40"/>
      <c r="B153" s="14" t="s">
        <v>61</v>
      </c>
      <c r="C153" s="41"/>
      <c r="D153" s="147">
        <f>F152+L152</f>
        <v>0</v>
      </c>
      <c r="E153" s="148"/>
      <c r="F153" s="149"/>
      <c r="G153" s="42"/>
      <c r="H153" s="41"/>
      <c r="I153" s="41"/>
      <c r="J153" s="41"/>
      <c r="K153" s="43"/>
      <c r="L153" s="44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</row>
    <row r="154" spans="1:29" s="34" customFormat="1" ht="14.25" customHeight="1" x14ac:dyDescent="0.3">
      <c r="A154" s="45"/>
      <c r="B154" s="15" t="s">
        <v>60</v>
      </c>
      <c r="C154" s="46"/>
      <c r="D154" s="150">
        <f>ROUND(D153/5,2)</f>
        <v>0</v>
      </c>
      <c r="E154" s="151"/>
      <c r="F154" s="152"/>
      <c r="G154" s="47"/>
      <c r="H154" s="46"/>
      <c r="I154" s="46"/>
      <c r="J154" s="46"/>
      <c r="K154" s="48"/>
      <c r="L154" s="49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</row>
    <row r="155" spans="1:29" s="34" customFormat="1" ht="14.25" customHeight="1" thickBot="1" x14ac:dyDescent="0.35">
      <c r="A155" s="50"/>
      <c r="B155" s="16" t="s">
        <v>62</v>
      </c>
      <c r="C155" s="51"/>
      <c r="D155" s="144">
        <f>SUM(D153:F154)</f>
        <v>0</v>
      </c>
      <c r="E155" s="145"/>
      <c r="F155" s="146"/>
      <c r="G155" s="52"/>
      <c r="H155" s="51"/>
      <c r="I155" s="51"/>
      <c r="J155" s="51"/>
      <c r="K155" s="53"/>
      <c r="L155" s="54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</row>
    <row r="156" spans="1:29" s="124" customFormat="1" ht="15" customHeight="1" x14ac:dyDescent="0.3">
      <c r="A156" s="121"/>
      <c r="B156" s="121"/>
      <c r="C156" s="122"/>
      <c r="D156" s="123"/>
      <c r="E156" s="122"/>
      <c r="F156" s="122"/>
    </row>
    <row r="157" spans="1:29" s="126" customFormat="1" ht="20.100000000000001" customHeight="1" x14ac:dyDescent="0.3">
      <c r="A157" s="158" t="s">
        <v>65</v>
      </c>
      <c r="B157" s="158"/>
      <c r="C157" s="158"/>
      <c r="D157" s="158"/>
      <c r="E157" s="158"/>
      <c r="F157" s="125"/>
    </row>
    <row r="158" spans="1:29" s="126" customFormat="1" ht="20.100000000000001" customHeight="1" x14ac:dyDescent="0.3">
      <c r="A158" s="158" t="s">
        <v>66</v>
      </c>
      <c r="B158" s="158"/>
      <c r="C158" s="158"/>
      <c r="D158" s="158"/>
      <c r="E158" s="158"/>
      <c r="F158" s="127"/>
    </row>
    <row r="159" spans="1:29" s="126" customFormat="1" ht="20.100000000000001" customHeight="1" x14ac:dyDescent="0.3">
      <c r="A159" s="158" t="s">
        <v>67</v>
      </c>
      <c r="B159" s="158"/>
      <c r="C159" s="158"/>
      <c r="D159" s="158"/>
      <c r="E159" s="158"/>
      <c r="F159" s="125"/>
    </row>
    <row r="160" spans="1:29" s="126" customFormat="1" ht="18" customHeight="1" x14ac:dyDescent="0.3">
      <c r="A160" s="158" t="s">
        <v>68</v>
      </c>
      <c r="B160" s="158"/>
      <c r="C160" s="158"/>
      <c r="D160" s="158"/>
      <c r="E160" s="158"/>
      <c r="F160" s="128"/>
    </row>
    <row r="161" spans="1:6" s="126" customFormat="1" ht="20.25" customHeight="1" x14ac:dyDescent="0.3">
      <c r="A161" s="158" t="s">
        <v>69</v>
      </c>
      <c r="B161" s="158"/>
      <c r="C161" s="158"/>
      <c r="D161" s="158"/>
      <c r="E161" s="158"/>
      <c r="F161" s="125"/>
    </row>
    <row r="162" spans="1:6" s="126" customFormat="1" ht="20.100000000000001" customHeight="1" x14ac:dyDescent="0.3">
      <c r="A162" s="158" t="s">
        <v>70</v>
      </c>
      <c r="B162" s="158"/>
      <c r="C162" s="158"/>
      <c r="D162" s="158"/>
      <c r="E162" s="158"/>
      <c r="F162" s="127"/>
    </row>
    <row r="163" spans="1:6" s="126" customFormat="1" ht="20.100000000000001" customHeight="1" x14ac:dyDescent="0.3">
      <c r="A163" s="158" t="s">
        <v>71</v>
      </c>
      <c r="B163" s="158"/>
      <c r="C163" s="158"/>
      <c r="D163" s="158"/>
      <c r="E163" s="125"/>
      <c r="F163" s="127"/>
    </row>
    <row r="164" spans="1:6" s="126" customFormat="1" ht="18" customHeight="1" thickBot="1" x14ac:dyDescent="0.35">
      <c r="A164" s="159" t="s">
        <v>72</v>
      </c>
      <c r="B164" s="159"/>
      <c r="C164" s="159"/>
      <c r="D164" s="159"/>
      <c r="E164" s="159"/>
      <c r="F164" s="159"/>
    </row>
    <row r="165" spans="1:6" s="126" customFormat="1" ht="34.5" customHeight="1" x14ac:dyDescent="0.3">
      <c r="A165" s="129" t="s">
        <v>0</v>
      </c>
      <c r="B165" s="160" t="s">
        <v>73</v>
      </c>
      <c r="C165" s="161"/>
      <c r="D165" s="160" t="s">
        <v>74</v>
      </c>
      <c r="E165" s="162"/>
      <c r="F165" s="130" t="s">
        <v>75</v>
      </c>
    </row>
    <row r="166" spans="1:6" s="126" customFormat="1" ht="18.75" customHeight="1" x14ac:dyDescent="0.3">
      <c r="A166" s="131"/>
      <c r="B166" s="163"/>
      <c r="C166" s="164"/>
      <c r="D166" s="165"/>
      <c r="E166" s="166"/>
      <c r="F166" s="132"/>
    </row>
    <row r="167" spans="1:6" s="126" customFormat="1" ht="18.75" customHeight="1" x14ac:dyDescent="0.3">
      <c r="A167" s="131"/>
      <c r="B167" s="163"/>
      <c r="C167" s="164"/>
      <c r="D167" s="165"/>
      <c r="E167" s="166"/>
      <c r="F167" s="132"/>
    </row>
    <row r="168" spans="1:6" s="126" customFormat="1" ht="18.75" customHeight="1" thickBot="1" x14ac:dyDescent="0.35">
      <c r="A168" s="133"/>
      <c r="B168" s="167"/>
      <c r="C168" s="168"/>
      <c r="D168" s="169"/>
      <c r="E168" s="170"/>
      <c r="F168" s="134"/>
    </row>
    <row r="173" spans="1:6" x14ac:dyDescent="0.3">
      <c r="F173" s="118"/>
    </row>
    <row r="174" spans="1:6" x14ac:dyDescent="0.3">
      <c r="F174" s="119"/>
    </row>
    <row r="175" spans="1:6" x14ac:dyDescent="0.3">
      <c r="F175" s="119"/>
    </row>
    <row r="176" spans="1:6" x14ac:dyDescent="0.3">
      <c r="F176" s="118"/>
    </row>
  </sheetData>
  <mergeCells count="33">
    <mergeCell ref="B166:C166"/>
    <mergeCell ref="D166:E166"/>
    <mergeCell ref="B167:C167"/>
    <mergeCell ref="D167:E167"/>
    <mergeCell ref="B168:C168"/>
    <mergeCell ref="D168:E168"/>
    <mergeCell ref="A162:E162"/>
    <mergeCell ref="A163:D163"/>
    <mergeCell ref="A164:F164"/>
    <mergeCell ref="B165:C165"/>
    <mergeCell ref="D165:E165"/>
    <mergeCell ref="A157:E157"/>
    <mergeCell ref="A158:E158"/>
    <mergeCell ref="A159:E159"/>
    <mergeCell ref="A160:E160"/>
    <mergeCell ref="A161:E161"/>
    <mergeCell ref="D155:F155"/>
    <mergeCell ref="D153:F153"/>
    <mergeCell ref="D154:F154"/>
    <mergeCell ref="A3:L3"/>
    <mergeCell ref="H4:H5"/>
    <mergeCell ref="I4:I5"/>
    <mergeCell ref="B4:B5"/>
    <mergeCell ref="C4:C5"/>
    <mergeCell ref="D4:D5"/>
    <mergeCell ref="E4:E5"/>
    <mergeCell ref="F4:F5"/>
    <mergeCell ref="J4:J5"/>
    <mergeCell ref="K4:L4"/>
    <mergeCell ref="A4:A5"/>
    <mergeCell ref="G4:G5"/>
    <mergeCell ref="A1:L1"/>
    <mergeCell ref="A2:L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9C1F33ACB48C145B369753A890392C8" ma:contentTypeVersion="16" ma:contentTypeDescription="Створення нового документа." ma:contentTypeScope="" ma:versionID="7e9428617571a161b39f82a1acf6e659">
  <xsd:schema xmlns:xsd="http://www.w3.org/2001/XMLSchema" xmlns:xs="http://www.w3.org/2001/XMLSchema" xmlns:p="http://schemas.microsoft.com/office/2006/metadata/properties" xmlns:ns3="9cd3efc3-a919-415a-a207-0e0c46458aa7" xmlns:ns4="0876c338-7c54-462b-ae9c-6e0db3d188b1" targetNamespace="http://schemas.microsoft.com/office/2006/metadata/properties" ma:root="true" ma:fieldsID="8e6630f3eb0fa6aaf5ec724e5ea129fb" ns3:_="" ns4:_="">
    <xsd:import namespace="9cd3efc3-a919-415a-a207-0e0c46458aa7"/>
    <xsd:import namespace="0876c338-7c54-462b-ae9c-6e0db3d188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3efc3-a919-415a-a207-0e0c46458a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Геш підказки про спільний доступ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6c338-7c54-462b-ae9c-6e0db3d188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876c338-7c54-462b-ae9c-6e0db3d188b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818B10-00AA-4EDC-B15F-73F22102E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3efc3-a919-415a-a207-0e0c46458aa7"/>
    <ds:schemaRef ds:uri="0876c338-7c54-462b-ae9c-6e0db3d188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E4B75A-5D16-4122-88B6-F6C35764FD42}">
  <ds:schemaRefs>
    <ds:schemaRef ds:uri="http://purl.org/dc/terms/"/>
    <ds:schemaRef ds:uri="http://schemas.microsoft.com/office/2006/documentManagement/types"/>
    <ds:schemaRef ds:uri="http://purl.org/dc/elements/1.1/"/>
    <ds:schemaRef ds:uri="0876c338-7c54-462b-ae9c-6e0db3d188b1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cd3efc3-a919-415a-a207-0e0c46458aa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1EBFD7-EAF1-46E4-8C94-0D826801D1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Бойко Андрій</dc:creator>
  <cp:keywords/>
  <dc:description/>
  <cp:lastModifiedBy>pto</cp:lastModifiedBy>
  <cp:revision/>
  <cp:lastPrinted>2025-11-06T07:19:49Z</cp:lastPrinted>
  <dcterms:created xsi:type="dcterms:W3CDTF">2015-06-05T18:19:34Z</dcterms:created>
  <dcterms:modified xsi:type="dcterms:W3CDTF">2025-11-13T11:50:38Z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0x01010019C1F33ACB48C145B369753A890392C8</vt:lpwstr>
  </property>
</Properties>
</file>