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020" tabRatio="785" firstSheet="1" activeTab="1"/>
  </bookViews>
  <sheets>
    <sheet name="ДЦ" sheetId="49" state="hidden" r:id="rId1"/>
    <sheet name="Зведена таблиця" sheetId="58" r:id="rId2"/>
  </sheets>
  <definedNames>
    <definedName name="_xlnm._FilterDatabase" localSheetId="0" hidden="1">ДЦ!$A$11:$J$53</definedName>
    <definedName name="_xlnm.Print_Area" localSheetId="0">ДЦ!$A$1:$J$62</definedName>
    <definedName name="_xlnm.Print_Area" localSheetId="1">'Зведена таблиця'!$A$3:$C$36</definedName>
  </definedNames>
  <calcPr calcId="162913"/>
</workbook>
</file>

<file path=xl/calcChain.xml><?xml version="1.0" encoding="utf-8"?>
<calcChain xmlns="http://schemas.openxmlformats.org/spreadsheetml/2006/main">
  <c r="H50" i="49" l="1"/>
  <c r="I50" i="49" s="1"/>
  <c r="J50" i="49" s="1"/>
  <c r="H49" i="49"/>
  <c r="I49" i="49" s="1"/>
  <c r="H48" i="49"/>
  <c r="I48" i="49" s="1"/>
  <c r="J48" i="49" s="1"/>
  <c r="G47" i="49"/>
  <c r="F46" i="49"/>
  <c r="G46" i="49" s="1"/>
  <c r="J46" i="49" s="1"/>
  <c r="H45" i="49"/>
  <c r="I45" i="49" s="1"/>
  <c r="F44" i="49"/>
  <c r="G44" i="49" s="1"/>
  <c r="J44" i="49" s="1"/>
  <c r="F43" i="49"/>
  <c r="G43" i="49" s="1"/>
  <c r="J43" i="49" s="1"/>
  <c r="F42" i="49"/>
  <c r="G42" i="49" s="1"/>
  <c r="J42" i="49" s="1"/>
  <c r="F41" i="49"/>
  <c r="G41" i="49" s="1"/>
  <c r="J41" i="49" s="1"/>
  <c r="F40" i="49"/>
  <c r="G40" i="49" s="1"/>
  <c r="J40" i="49" s="1"/>
  <c r="F39" i="49"/>
  <c r="G39" i="49" s="1"/>
  <c r="J39" i="49" s="1"/>
  <c r="F38" i="49"/>
  <c r="G38" i="49" s="1"/>
  <c r="J38" i="49" s="1"/>
  <c r="F37" i="49"/>
  <c r="G37" i="49" s="1"/>
  <c r="J37" i="49" s="1"/>
  <c r="H36" i="49"/>
  <c r="I36" i="49" s="1"/>
  <c r="J36" i="49" s="1"/>
  <c r="F35" i="49"/>
  <c r="G35" i="49"/>
  <c r="J35" i="49" s="1"/>
  <c r="F34" i="49"/>
  <c r="G34" i="49" s="1"/>
  <c r="J34" i="49" s="1"/>
  <c r="F33" i="49"/>
  <c r="G33" i="49" s="1"/>
  <c r="J33" i="49" s="1"/>
  <c r="H32" i="49"/>
  <c r="I32" i="49" s="1"/>
  <c r="J32" i="49" s="1"/>
  <c r="F31" i="49"/>
  <c r="G31" i="49" s="1"/>
  <c r="J31" i="49" s="1"/>
  <c r="H30" i="49"/>
  <c r="I30" i="49" s="1"/>
  <c r="J30" i="49" s="1"/>
  <c r="F29" i="49"/>
  <c r="G29" i="49" s="1"/>
  <c r="J29" i="49" s="1"/>
  <c r="F28" i="49"/>
  <c r="G28" i="49" s="1"/>
  <c r="J28" i="49" s="1"/>
  <c r="F27" i="49"/>
  <c r="G27" i="49" s="1"/>
  <c r="J27" i="49" s="1"/>
  <c r="F26" i="49"/>
  <c r="G26" i="49" s="1"/>
  <c r="J26" i="49" s="1"/>
  <c r="F25" i="49"/>
  <c r="G25" i="49" s="1"/>
  <c r="J25" i="49" s="1"/>
  <c r="H24" i="49"/>
  <c r="I24" i="49" s="1"/>
  <c r="J24" i="49" s="1"/>
  <c r="F23" i="49"/>
  <c r="G23" i="49"/>
  <c r="J23" i="49" s="1"/>
  <c r="F22" i="49"/>
  <c r="G22" i="49" s="1"/>
  <c r="J22" i="49" s="1"/>
  <c r="F21" i="49"/>
  <c r="G21" i="49" s="1"/>
  <c r="J21" i="49" s="1"/>
  <c r="F20" i="49"/>
  <c r="G20" i="49" s="1"/>
  <c r="J20" i="49" s="1"/>
  <c r="F19" i="49"/>
  <c r="G19" i="49" s="1"/>
  <c r="J19" i="49" s="1"/>
  <c r="F18" i="49"/>
  <c r="G18" i="49" s="1"/>
  <c r="J18" i="49" s="1"/>
  <c r="F17" i="49"/>
  <c r="G17" i="49" s="1"/>
  <c r="F16" i="49"/>
  <c r="G16" i="49" s="1"/>
  <c r="J16" i="49" s="1"/>
  <c r="H15" i="49"/>
  <c r="I15" i="49" s="1"/>
  <c r="J15" i="49" s="1"/>
  <c r="I14" i="49"/>
  <c r="J14" i="49" s="1"/>
  <c r="J17" i="49" l="1"/>
  <c r="G13" i="49"/>
  <c r="J49" i="49"/>
  <c r="I47" i="49"/>
  <c r="J47" i="49" s="1"/>
  <c r="I13" i="49"/>
  <c r="J45" i="49"/>
  <c r="G51" i="49" l="1"/>
  <c r="J13" i="49"/>
  <c r="I51" i="49"/>
  <c r="I53" i="49" s="1"/>
  <c r="I52" i="49" s="1"/>
  <c r="G53" i="49" l="1"/>
  <c r="G52" i="49" s="1"/>
  <c r="J51" i="49"/>
  <c r="J52" i="49" l="1"/>
  <c r="J53" i="49"/>
</calcChain>
</file>

<file path=xl/sharedStrings.xml><?xml version="1.0" encoding="utf-8"?>
<sst xmlns="http://schemas.openxmlformats.org/spreadsheetml/2006/main" count="228" uniqueCount="161">
  <si>
    <t xml:space="preserve">№ </t>
  </si>
  <si>
    <t>Од. вим.</t>
  </si>
  <si>
    <t>Кіл-ть</t>
  </si>
  <si>
    <t>ПДВ 20%</t>
  </si>
  <si>
    <t>Всього,
грн.(без ПДВ)</t>
  </si>
  <si>
    <t>Ціна, за одиницю</t>
  </si>
  <si>
    <t>Вартість,
всього</t>
  </si>
  <si>
    <r>
      <t>Вартість</t>
    </r>
    <r>
      <rPr>
        <b/>
        <i/>
        <sz val="11"/>
        <rFont val="Calibri"/>
        <family val="2"/>
        <charset val="204"/>
        <scheme val="minor"/>
      </rPr>
      <t xml:space="preserve"> робіт</t>
    </r>
    <r>
      <rPr>
        <i/>
        <sz val="11"/>
        <rFont val="Calibri"/>
        <family val="2"/>
        <charset val="204"/>
        <scheme val="minor"/>
      </rPr>
      <t>,
грн. (без ПДВ)</t>
    </r>
  </si>
  <si>
    <t>1.1</t>
  </si>
  <si>
    <t>1.2</t>
  </si>
  <si>
    <t>1.3</t>
  </si>
  <si>
    <t>2</t>
  </si>
  <si>
    <t>Всього, з ПДВ</t>
  </si>
  <si>
    <t>Всього грн., без ПДВ</t>
  </si>
  <si>
    <t>1</t>
  </si>
  <si>
    <t>1.4</t>
  </si>
  <si>
    <t>1.2.1</t>
  </si>
  <si>
    <t>1.2.2</t>
  </si>
  <si>
    <t>1.2.3</t>
  </si>
  <si>
    <t>1.2.4</t>
  </si>
  <si>
    <t>1.2.5</t>
  </si>
  <si>
    <t>1.3.1</t>
  </si>
  <si>
    <t>1.3.2</t>
  </si>
  <si>
    <t>1.3.3</t>
  </si>
  <si>
    <t>1.3.4</t>
  </si>
  <si>
    <t>1.3.5</t>
  </si>
  <si>
    <t>1.4.1</t>
  </si>
  <si>
    <t>2.1</t>
  </si>
  <si>
    <t>2.2</t>
  </si>
  <si>
    <t>2.3</t>
  </si>
  <si>
    <t>ГЕНПІДРЯДНИК</t>
  </si>
  <si>
    <t>ТОВ «ЗАЛІЗОБУД»</t>
  </si>
  <si>
    <t>М.П.</t>
  </si>
  <si>
    <t>ПІДРЯДНИК</t>
  </si>
  <si>
    <t>Генпідрядник: ТОВ "ЗАЛІЗОБУД"</t>
  </si>
  <si>
    <t>Додаток №1</t>
  </si>
  <si>
    <t>ДОГОВІРНА ЦІНА</t>
  </si>
  <si>
    <t>Найменування робіт, матеріалів та механізмів</t>
  </si>
  <si>
    <t>Норма витрат</t>
  </si>
  <si>
    <r>
      <t xml:space="preserve">Представник за довіреністю      </t>
    </r>
    <r>
      <rPr>
        <u/>
        <sz val="11"/>
        <color theme="1"/>
        <rFont val="Calibri"/>
        <family val="2"/>
        <charset val="204"/>
        <scheme val="minor"/>
      </rPr>
      <t xml:space="preserve">                              </t>
    </r>
    <r>
      <rPr>
        <sz val="11"/>
        <color theme="1"/>
        <rFont val="Calibri"/>
        <family val="2"/>
        <charset val="204"/>
        <scheme val="minor"/>
      </rPr>
      <t xml:space="preserve">      Р.А. Багацький</t>
    </r>
  </si>
  <si>
    <t xml:space="preserve"> до Договору підряду </t>
  </si>
  <si>
    <r>
      <rPr>
        <b/>
        <sz val="11"/>
        <rFont val="Calibri"/>
        <family val="2"/>
        <charset val="204"/>
        <scheme val="minor"/>
      </rPr>
      <t>Примітки:</t>
    </r>
    <r>
      <rPr>
        <sz val="11"/>
        <rFont val="Calibri"/>
        <family val="2"/>
        <charset val="204"/>
        <scheme val="minor"/>
      </rPr>
      <t xml:space="preserve">
1. Вартість робіт враховує: приймання фронту робіт (з оформленням відповідного акту), до початку виконання робіт; оформлення та передача Генпідряднику відповідної технологічної (ПВР) та виконавчої документації; виконання необхідних лабораторних випробувань; геодезичний супровід процесу виконання робіт; вартість розвантаження, складування та доставки до місця виконання робіт наданих Генпідрядником матеріалів; вартість допоміжних виробів і матеріалів (відрізні круги, кисень, газ, електроди, пензлі, змазка для опалубки тощо), риштувань, механізмів, обладнання, засобів малої механізації та їх доставка до місця виконання робіт; заробітну плату, загальновиробничі та адміністративні витрати, прибуток, податки; здача виконаних робіт представникам Генпідрядника і Замовника; інші витрати пов’язані з виконанням робіт, що є предметом цієї Угоди.</t>
    </r>
  </si>
  <si>
    <t>на об'єкті: "Реконструкція торговельно-офісної споруди з спортивно-оздоровчими приміщеннями (без зміни функції)» на вул. Маршала Тимошенка, 21, корпус 14 в Оболонському районі м. Києва"</t>
  </si>
  <si>
    <r>
      <t>Підрядник: ТОВ "</t>
    </r>
    <r>
      <rPr>
        <sz val="11"/>
        <rFont val="Calibri"/>
        <family val="2"/>
        <charset val="204"/>
        <scheme val="minor"/>
      </rPr>
      <t>СКАЙТАУН</t>
    </r>
    <r>
      <rPr>
        <sz val="11"/>
        <color theme="1"/>
        <rFont val="Calibri"/>
        <family val="2"/>
        <charset val="204"/>
        <scheme val="minor"/>
      </rPr>
      <t>"</t>
    </r>
  </si>
  <si>
    <t>м2</t>
  </si>
  <si>
    <t>Влаштування вентфасада Вентарок</t>
  </si>
  <si>
    <t>Монтаж підсистеми</t>
  </si>
  <si>
    <t>Монтаж утеплювача</t>
  </si>
  <si>
    <t>Консоль К-1.15 (150 мм),  сталь Zn 275
гр/м2, товщ 1,5мм.</t>
  </si>
  <si>
    <t>шт.</t>
  </si>
  <si>
    <t xml:space="preserve">Вартість матеріалів та механізмів,
грн. (без ПДВ)
</t>
  </si>
  <si>
    <t>Консоль К-1.3 (300-350 мм.),  сталь Zn 275
гр/м2, товщ 1,5мм.</t>
  </si>
  <si>
    <t>Ригель Z (3,6 м.п.) стааль Zn 275 грм/м2,
товщ 0,8мм</t>
  </si>
  <si>
    <t>Профіль Стійка С-1 (3.0 м.п.) сталь Zn 275
грм/м2, товщ 0,7мм</t>
  </si>
  <si>
    <t>м.п.</t>
  </si>
  <si>
    <t>1.2.6</t>
  </si>
  <si>
    <t>Термоізоляційна прокладка Т-1.1</t>
  </si>
  <si>
    <t>1.2.7</t>
  </si>
  <si>
    <t>1.2.8</t>
  </si>
  <si>
    <t>Саморіз  4,8х13мм</t>
  </si>
  <si>
    <t>Саморіз  6,3х19мм</t>
  </si>
  <si>
    <t>м3</t>
  </si>
  <si>
    <t>Вітрозахист 110 кг/м3 Г-1</t>
  </si>
  <si>
    <t>Монтаж укосів та козирків</t>
  </si>
  <si>
    <t>1.5</t>
  </si>
  <si>
    <t>1.5.1</t>
  </si>
  <si>
    <t>Монтаж Вентарока</t>
  </si>
  <si>
    <t xml:space="preserve">Фасадний камінь VENTAROCK 600х100 мм </t>
  </si>
  <si>
    <t>Відкоси металл RAL-7021/0.45</t>
  </si>
  <si>
    <t>Саморіз  4,2х16мм 7021</t>
  </si>
  <si>
    <t>Планка козирка</t>
  </si>
  <si>
    <t>1.5.2</t>
  </si>
  <si>
    <t>1.5.3</t>
  </si>
  <si>
    <t>1.6</t>
  </si>
  <si>
    <t>Монтаж парапета на каркасі</t>
  </si>
  <si>
    <t>Парапетні планки</t>
  </si>
  <si>
    <t>Інші роботи</t>
  </si>
  <si>
    <t>1.6.1</t>
  </si>
  <si>
    <t>1.6.2</t>
  </si>
  <si>
    <t>1.6.3</t>
  </si>
  <si>
    <t>1.7</t>
  </si>
  <si>
    <t>1.7.1</t>
  </si>
  <si>
    <t>Герметизація вікон</t>
  </si>
  <si>
    <t>Стиз-А гермет.вікон.</t>
  </si>
  <si>
    <t>Проектні роботи (розділ НВФ Вентарок)</t>
  </si>
  <si>
    <t>Геодезичні роботи фасад Вентарок</t>
  </si>
  <si>
    <t>Транспортні витрати та ЗВВ</t>
  </si>
  <si>
    <r>
      <t xml:space="preserve">Директор      </t>
    </r>
    <r>
      <rPr>
        <u/>
        <sz val="11"/>
        <color theme="1"/>
        <rFont val="Calibri"/>
        <family val="2"/>
        <charset val="204"/>
        <scheme val="minor"/>
      </rPr>
      <t xml:space="preserve">                              </t>
    </r>
    <r>
      <rPr>
        <sz val="11"/>
        <color theme="1"/>
        <rFont val="Calibri"/>
        <family val="2"/>
        <charset val="204"/>
        <scheme val="minor"/>
      </rPr>
      <t xml:space="preserve">     К.Є. Тимофєєв</t>
    </r>
  </si>
  <si>
    <r>
      <rPr>
        <sz val="11"/>
        <color theme="1"/>
        <rFont val="Calibri"/>
        <family val="2"/>
        <charset val="204"/>
        <scheme val="minor"/>
      </rPr>
      <t xml:space="preserve">на виконання комплексу робіт по </t>
    </r>
    <r>
      <rPr>
        <b/>
        <sz val="11"/>
        <color theme="1"/>
        <rFont val="Calibri"/>
        <family val="2"/>
        <charset val="204"/>
        <scheme val="minor"/>
      </rPr>
      <t>влаштуванню навісного вентильованого фасаду системи</t>
    </r>
    <r>
      <rPr>
        <b/>
        <sz val="11"/>
        <rFont val="Calibri"/>
        <family val="2"/>
        <charset val="204"/>
        <scheme val="minor"/>
      </rPr>
      <t xml:space="preserve"> Вентарок</t>
    </r>
  </si>
  <si>
    <t>ТОВ "СКАЙТАУН"</t>
  </si>
  <si>
    <t>Анкер комп Rawlplug R-FFI-N-10K080</t>
  </si>
  <si>
    <t>Утеплювач 45кг/м3 100мм</t>
  </si>
  <si>
    <t>Утеплювач 80кг/м3 50мм</t>
  </si>
  <si>
    <t>Дюбель-зонт 160 з мет.дюб</t>
  </si>
  <si>
    <t>Дюбель-зонт 220 з мет.дюб</t>
  </si>
  <si>
    <t xml:space="preserve">
Горизонтальний профіль</t>
  </si>
  <si>
    <t>1.6.4</t>
  </si>
  <si>
    <t>ОСБ 10мм</t>
  </si>
  <si>
    <t>1.6.5</t>
  </si>
  <si>
    <t>Консоль К-2,1</t>
  </si>
  <si>
    <t>1.6.6</t>
  </si>
  <si>
    <t xml:space="preserve">Саморіз  4,8х16мм </t>
  </si>
  <si>
    <t>1.6.7</t>
  </si>
  <si>
    <t xml:space="preserve">Саморіз  4,8х35мм </t>
  </si>
  <si>
    <t>1.6.8</t>
  </si>
  <si>
    <t>№ ОТ56 від 21 травня 2020 р.</t>
  </si>
  <si>
    <r>
      <t>До Угоди №  ОТ5601</t>
    </r>
    <r>
      <rPr>
        <sz val="11"/>
        <color theme="1"/>
        <rFont val="Calibri"/>
        <family val="2"/>
        <charset val="204"/>
        <scheme val="minor"/>
      </rPr>
      <t xml:space="preserve"> від 21 травня 2020 р.</t>
    </r>
  </si>
  <si>
    <r>
      <t xml:space="preserve">Код за ДК 016:2010  </t>
    </r>
    <r>
      <rPr>
        <sz val="11"/>
        <color rgb="FFFF0000"/>
        <rFont val="Calibri"/>
        <family val="2"/>
        <charset val="204"/>
        <scheme val="minor"/>
      </rPr>
      <t>41.00.40</t>
    </r>
  </si>
  <si>
    <t>Встановлення, аренда  та переміщення будівельних колисок</t>
  </si>
  <si>
    <t>Найменування робіт і матеріалів</t>
  </si>
  <si>
    <t>Од. виміру</t>
  </si>
  <si>
    <t xml:space="preserve">Кількість </t>
  </si>
  <si>
    <t>Всього договірна ціна з ПДВ, грн.:</t>
  </si>
  <si>
    <t>Разом договірна ціна без ПДВ, грн.:</t>
  </si>
  <si>
    <t>ПДВ 20%, грн.:</t>
  </si>
  <si>
    <t>Ціна, грн. без ПДВ</t>
  </si>
  <si>
    <t>ДПО 20У-36-115</t>
  </si>
  <si>
    <t>ДПП07В-20-323</t>
  </si>
  <si>
    <t>ДПБ 01В-8-112</t>
  </si>
  <si>
    <t>Eglo (93499), GU10, 3000К</t>
  </si>
  <si>
    <t>Kanlux 8103 Haxa-DSO , 1Вт, 3000К</t>
  </si>
  <si>
    <t>LED стрічка 12 V, 120 led/m, 3000К, профіль ПС 20 накладний алюмінієвий, розсіювач молочно-білий</t>
  </si>
  <si>
    <t>Розсіювач молочно-білий</t>
  </si>
  <si>
    <t>Розетка з заземлюючим конт. захищеного виконання,220В,10А,ІР44</t>
  </si>
  <si>
    <t>Розетка з заземлюючим конт. ,220В,10А,ІР20</t>
  </si>
  <si>
    <t>Датчик руху</t>
  </si>
  <si>
    <t>Вимикач однополюсний для схованої проводки,220В,10А,ІР20.</t>
  </si>
  <si>
    <t>шт</t>
  </si>
  <si>
    <t>м</t>
  </si>
  <si>
    <t>Світильник стельовий з LED- лампами пот.18 Вт, ІР20</t>
  </si>
  <si>
    <t>Світильник стельовий з LED- лампами пот.24 Вт, ІР20</t>
  </si>
  <si>
    <t>6</t>
  </si>
  <si>
    <t>7</t>
  </si>
  <si>
    <t>8</t>
  </si>
  <si>
    <t>Специфікація №1</t>
  </si>
  <si>
    <t>на виконання електромонтажних робіт в місцях загального користування на об'єкті Замовника  по вул. Гоголівська, 44 в м. Києві</t>
  </si>
  <si>
    <t>3</t>
  </si>
  <si>
    <t>4</t>
  </si>
  <si>
    <t>5</t>
  </si>
  <si>
    <t>Блок живлення 12V, 25A, 300W, Biom Professional DC12 300W BPU301 25F slim, металевий корпус, IP20</t>
  </si>
  <si>
    <t>Блок живлення 12V, 12,5A, 150W, Biom Professional DC12 150W BPU150 12,5F металевий корпус, IP20</t>
  </si>
  <si>
    <t>Маонтаж блоків живлення</t>
  </si>
  <si>
    <t>Монтаж LED стрічки 12 V, 120 led/m, 3000К, з розсіювачем молочно-білим</t>
  </si>
  <si>
    <t>№ п/п</t>
  </si>
  <si>
    <t>Монтаж світильник стельовий з LED- лампами пот.22 Вт, ІР20</t>
  </si>
  <si>
    <t>Монтаж світильник настінний з LED- лампами пот.20 Вт, ІР20</t>
  </si>
  <si>
    <t>Монтаж світильник-покажчик "Вихід","ПГ" LED з аккум. батареєю на 3 години роботи</t>
  </si>
  <si>
    <t>Монтаж світильник стельовий з LED- лампами пот.18 Вт, ІР20</t>
  </si>
  <si>
    <t>Монтаж світильник стельовий з LED- лампами пот.24 Вт, ІР20</t>
  </si>
  <si>
    <t>Монтаж аварійний вбудований точковий світильник Eglo (93499), GU10, 3000К (теплий білий), колір - сталь</t>
  </si>
  <si>
    <t>Монтаж точковий світильник Kanlux 8103 Haxa-DSO Power LED-B, 1Вт, 3000К</t>
  </si>
  <si>
    <t>Монтаж розеток з заземлюючим конт. захищеного виконання,220В,10А,ІР44</t>
  </si>
  <si>
    <t>Монтаж розеток з заземлюючим конт. ,220В,10А,ІР20</t>
  </si>
  <si>
    <t>Монтаж датчика руху</t>
  </si>
  <si>
    <t>Монтаж вимикача однополюсний для схованої проводки,220В,10А,ІР20.</t>
  </si>
  <si>
    <t>9</t>
  </si>
  <si>
    <t>10</t>
  </si>
  <si>
    <t>11</t>
  </si>
  <si>
    <t>12</t>
  </si>
  <si>
    <t>13</t>
  </si>
  <si>
    <t>Вартість, грн. без ПДВ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</si>
</sst>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Calibri"/>
      <family val="2"/>
      <scheme val="minor"/>
    </font>
    <font>
      <sz val="10"/>
      <color theme="3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15" fillId="0" borderId="0"/>
    <xf numFmtId="0" fontId="16" fillId="0" borderId="0"/>
    <xf numFmtId="0" fontId="14" fillId="0" borderId="0" applyFont="0" applyFill="0" applyBorder="0" applyAlignment="0" applyProtection="0"/>
    <xf numFmtId="0" fontId="30" fillId="0" borderId="0">
      <alignment horizontal="left"/>
    </xf>
    <xf numFmtId="0" fontId="11" fillId="0" borderId="0"/>
    <xf numFmtId="0" fontId="31" fillId="0" borderId="0"/>
    <xf numFmtId="0" fontId="32" fillId="0" borderId="0"/>
    <xf numFmtId="0" fontId="3" fillId="0" borderId="0" applyFont="0" applyFill="0" applyBorder="0" applyAlignment="0" applyProtection="0"/>
    <xf numFmtId="0" fontId="3" fillId="0" borderId="0"/>
    <xf numFmtId="0" fontId="2" fillId="0" borderId="0" applyFont="0" applyFill="0" applyBorder="0" applyAlignment="0" applyProtection="0"/>
    <xf numFmtId="0" fontId="2" fillId="0" borderId="0"/>
    <xf numFmtId="0" fontId="2" fillId="0" borderId="0" applyFont="0" applyFill="0" applyBorder="0" applyAlignment="0" applyProtection="0"/>
    <xf numFmtId="0" fontId="2" fillId="0" borderId="0"/>
  </cellStyleXfs>
  <cellXfs count="133">
    <xf numFmtId="0" fontId="0" fillId="0" borderId="0" xfId="0"/>
    <xf numFmtId="0" fontId="17" fillId="4" borderId="11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49" fontId="17" fillId="2" borderId="15" xfId="0" applyNumberFormat="1" applyFont="1" applyFill="1" applyBorder="1" applyAlignment="1">
      <alignment horizontal="center" vertical="center" wrapText="1"/>
    </xf>
    <xf numFmtId="49" fontId="17" fillId="0" borderId="15" xfId="0" applyNumberFormat="1" applyFont="1" applyBorder="1" applyAlignment="1">
      <alignment horizontal="right" vertical="center" wrapText="1"/>
    </xf>
    <xf numFmtId="49" fontId="17" fillId="0" borderId="6" xfId="0" applyNumberFormat="1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4" fontId="21" fillId="3" borderId="15" xfId="0" applyNumberFormat="1" applyFont="1" applyFill="1" applyBorder="1" applyAlignment="1">
      <alignment horizontal="center" vertical="center" wrapText="1"/>
    </xf>
    <xf numFmtId="4" fontId="17" fillId="4" borderId="1" xfId="0" applyNumberFormat="1" applyFont="1" applyFill="1" applyBorder="1" applyAlignment="1">
      <alignment horizontal="center" vertical="center" wrapText="1"/>
    </xf>
    <xf numFmtId="4" fontId="17" fillId="4" borderId="2" xfId="0" applyNumberFormat="1" applyFont="1" applyFill="1" applyBorder="1" applyAlignment="1">
      <alignment horizontal="center" vertical="center" wrapText="1"/>
    </xf>
    <xf numFmtId="4" fontId="20" fillId="4" borderId="2" xfId="0" applyNumberFormat="1" applyFont="1" applyFill="1" applyBorder="1" applyAlignment="1">
      <alignment horizontal="center" vertical="center" wrapText="1"/>
    </xf>
    <xf numFmtId="4" fontId="23" fillId="4" borderId="1" xfId="0" applyNumberFormat="1" applyFont="1" applyFill="1" applyBorder="1" applyAlignment="1">
      <alignment horizontal="center" vertical="center" wrapText="1"/>
    </xf>
    <xf numFmtId="4" fontId="22" fillId="4" borderId="12" xfId="0" applyNumberFormat="1" applyFont="1" applyFill="1" applyBorder="1" applyAlignment="1">
      <alignment horizontal="center" vertical="center" wrapText="1"/>
    </xf>
    <xf numFmtId="4" fontId="17" fillId="4" borderId="7" xfId="0" applyNumberFormat="1" applyFont="1" applyFill="1" applyBorder="1" applyAlignment="1">
      <alignment horizontal="center" vertical="center" wrapText="1"/>
    </xf>
    <xf numFmtId="4" fontId="17" fillId="4" borderId="11" xfId="0" applyNumberFormat="1" applyFont="1" applyFill="1" applyBorder="1" applyAlignment="1">
      <alignment horizontal="center" vertical="center" wrapText="1"/>
    </xf>
    <xf numFmtId="4" fontId="20" fillId="4" borderId="11" xfId="0" applyNumberFormat="1" applyFont="1" applyFill="1" applyBorder="1" applyAlignment="1">
      <alignment horizontal="center" vertical="center" wrapText="1"/>
    </xf>
    <xf numFmtId="4" fontId="20" fillId="4" borderId="7" xfId="2" applyNumberFormat="1" applyFont="1" applyFill="1" applyBorder="1" applyAlignment="1">
      <alignment horizontal="center" vertical="center" wrapText="1"/>
    </xf>
    <xf numFmtId="4" fontId="22" fillId="4" borderId="13" xfId="0" applyNumberFormat="1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 wrapText="1"/>
    </xf>
    <xf numFmtId="49" fontId="21" fillId="4" borderId="4" xfId="0" applyNumberFormat="1" applyFont="1" applyFill="1" applyBorder="1" applyAlignment="1">
      <alignment horizontal="center" vertical="center" wrapText="1"/>
    </xf>
    <xf numFmtId="4" fontId="21" fillId="4" borderId="3" xfId="0" applyNumberFormat="1" applyFont="1" applyFill="1" applyBorder="1" applyAlignment="1">
      <alignment horizontal="center" vertical="center" wrapText="1"/>
    </xf>
    <xf numFmtId="4" fontId="21" fillId="4" borderId="4" xfId="0" applyNumberFormat="1" applyFont="1" applyFill="1" applyBorder="1" applyAlignment="1">
      <alignment horizontal="center" vertical="center" wrapText="1"/>
    </xf>
    <xf numFmtId="4" fontId="24" fillId="4" borderId="4" xfId="0" applyNumberFormat="1" applyFont="1" applyFill="1" applyBorder="1" applyAlignment="1">
      <alignment horizontal="center" vertical="center" wrapText="1"/>
    </xf>
    <xf numFmtId="4" fontId="24" fillId="4" borderId="3" xfId="2" applyNumberFormat="1" applyFont="1" applyFill="1" applyBorder="1" applyAlignment="1">
      <alignment horizontal="center" vertical="center" wrapText="1"/>
    </xf>
    <xf numFmtId="4" fontId="22" fillId="4" borderId="10" xfId="0" applyNumberFormat="1" applyFont="1" applyFill="1" applyBorder="1" applyAlignment="1">
      <alignment horizontal="center" vertical="center" wrapText="1"/>
    </xf>
    <xf numFmtId="4" fontId="20" fillId="0" borderId="6" xfId="0" applyNumberFormat="1" applyFont="1" applyBorder="1" applyAlignment="1" applyProtection="1">
      <alignment horizontal="center" vertical="center" wrapText="1"/>
      <protection locked="0"/>
    </xf>
    <xf numFmtId="4" fontId="24" fillId="5" borderId="8" xfId="0" applyNumberFormat="1" applyFont="1" applyFill="1" applyBorder="1" applyAlignment="1" applyProtection="1">
      <alignment horizontal="center" vertical="center" wrapText="1"/>
      <protection locked="0"/>
    </xf>
    <xf numFmtId="4" fontId="21" fillId="5" borderId="14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18" fillId="2" borderId="15" xfId="0" applyNumberFormat="1" applyFont="1" applyFill="1" applyBorder="1" applyAlignment="1">
      <alignment horizontal="center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4" fontId="19" fillId="0" borderId="6" xfId="0" applyNumberFormat="1" applyFont="1" applyBorder="1" applyAlignment="1" applyProtection="1">
      <alignment horizontal="center" vertical="center" wrapText="1"/>
      <protection locked="0"/>
    </xf>
    <xf numFmtId="49" fontId="21" fillId="5" borderId="14" xfId="0" applyNumberFormat="1" applyFont="1" applyFill="1" applyBorder="1" applyAlignment="1">
      <alignment horizontal="center" vertical="center" wrapText="1"/>
    </xf>
    <xf numFmtId="49" fontId="21" fillId="5" borderId="14" xfId="0" applyNumberFormat="1" applyFont="1" applyFill="1" applyBorder="1" applyAlignment="1">
      <alignment horizontal="left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" fontId="21" fillId="5" borderId="9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4" fontId="21" fillId="5" borderId="2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49" fontId="17" fillId="4" borderId="2" xfId="0" applyNumberFormat="1" applyFont="1" applyFill="1" applyBorder="1" applyAlignment="1">
      <alignment horizontal="center" vertical="center" wrapText="1"/>
    </xf>
    <xf numFmtId="49" fontId="17" fillId="4" borderId="11" xfId="0" applyNumberFormat="1" applyFont="1" applyFill="1" applyBorder="1" applyAlignment="1">
      <alignment horizontal="center" vertical="center" wrapText="1"/>
    </xf>
    <xf numFmtId="164" fontId="18" fillId="0" borderId="19" xfId="0" applyNumberFormat="1" applyFont="1" applyBorder="1" applyAlignment="1">
      <alignment horizontal="center" vertical="center" wrapText="1"/>
    </xf>
    <xf numFmtId="164" fontId="17" fillId="0" borderId="19" xfId="0" applyNumberFormat="1" applyFont="1" applyBorder="1" applyAlignment="1">
      <alignment horizontal="center" vertical="center" wrapText="1"/>
    </xf>
    <xf numFmtId="164" fontId="21" fillId="5" borderId="20" xfId="0" applyNumberFormat="1" applyFont="1" applyFill="1" applyBorder="1" applyAlignment="1">
      <alignment horizontal="center" vertical="center" wrapText="1"/>
    </xf>
    <xf numFmtId="164" fontId="17" fillId="4" borderId="18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164" fontId="17" fillId="4" borderId="17" xfId="0" applyNumberFormat="1" applyFont="1" applyFill="1" applyBorder="1" applyAlignment="1">
      <alignment horizontal="center" vertical="center" wrapText="1"/>
    </xf>
    <xf numFmtId="164" fontId="21" fillId="4" borderId="1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5" fillId="0" borderId="0" xfId="0" applyFont="1"/>
    <xf numFmtId="0" fontId="33" fillId="0" borderId="0" xfId="0" applyFont="1"/>
    <xf numFmtId="0" fontId="3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49" fontId="35" fillId="0" borderId="28" xfId="0" applyNumberFormat="1" applyFont="1" applyFill="1" applyBorder="1" applyAlignment="1">
      <alignment horizontal="center" vertical="center"/>
    </xf>
    <xf numFmtId="0" fontId="37" fillId="0" borderId="19" xfId="0" applyFont="1" applyFill="1" applyBorder="1" applyAlignment="1">
      <alignment horizontal="right" wrapText="1"/>
    </xf>
    <xf numFmtId="0" fontId="37" fillId="0" borderId="19" xfId="0" applyFont="1" applyFill="1" applyBorder="1" applyAlignment="1">
      <alignment horizontal="center" vertical="center"/>
    </xf>
    <xf numFmtId="0" fontId="15" fillId="0" borderId="0" xfId="0" applyFont="1" applyFill="1"/>
    <xf numFmtId="0" fontId="35" fillId="0" borderId="19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35" fillId="0" borderId="19" xfId="0" applyFont="1" applyFill="1" applyBorder="1" applyAlignment="1">
      <alignment horizontal="left" wrapText="1"/>
    </xf>
    <xf numFmtId="0" fontId="35" fillId="0" borderId="24" xfId="0" applyFont="1" applyFill="1" applyBorder="1" applyAlignment="1">
      <alignment horizontal="center" vertical="center"/>
    </xf>
    <xf numFmtId="0" fontId="37" fillId="0" borderId="24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2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49" fontId="17" fillId="4" borderId="2" xfId="0" applyNumberFormat="1" applyFont="1" applyFill="1" applyBorder="1" applyAlignment="1">
      <alignment horizontal="center" vertical="center" wrapText="1"/>
    </xf>
    <xf numFmtId="49" fontId="17" fillId="4" borderId="11" xfId="0" applyNumberFormat="1" applyFont="1" applyFill="1" applyBorder="1" applyAlignment="1">
      <alignment horizontal="center" vertical="center" wrapText="1"/>
    </xf>
    <xf numFmtId="49" fontId="17" fillId="4" borderId="22" xfId="0" applyNumberFormat="1" applyFont="1" applyFill="1" applyBorder="1" applyAlignment="1">
      <alignment horizontal="center" vertical="center" wrapText="1"/>
    </xf>
    <xf numFmtId="49" fontId="17" fillId="4" borderId="23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1" fillId="4" borderId="12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17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35" fillId="3" borderId="27" xfId="0" applyFont="1" applyFill="1" applyBorder="1" applyAlignment="1">
      <alignment horizontal="right" vertical="center" wrapText="1"/>
    </xf>
    <xf numFmtId="0" fontId="35" fillId="3" borderId="18" xfId="0" applyFont="1" applyFill="1" applyBorder="1" applyAlignment="1">
      <alignment horizontal="right" vertical="center" wrapText="1"/>
    </xf>
    <xf numFmtId="0" fontId="35" fillId="3" borderId="28" xfId="0" applyFont="1" applyFill="1" applyBorder="1" applyAlignment="1">
      <alignment horizontal="right" vertical="center" wrapText="1"/>
    </xf>
    <xf numFmtId="0" fontId="35" fillId="3" borderId="25" xfId="0" applyFont="1" applyFill="1" applyBorder="1" applyAlignment="1">
      <alignment horizontal="right" vertical="center" wrapText="1"/>
    </xf>
    <xf numFmtId="0" fontId="38" fillId="3" borderId="29" xfId="0" applyFont="1" applyFill="1" applyBorder="1" applyAlignment="1">
      <alignment horizontal="right" vertical="center" wrapText="1"/>
    </xf>
    <xf numFmtId="0" fontId="38" fillId="3" borderId="17" xfId="0" applyFont="1" applyFill="1" applyBorder="1" applyAlignment="1">
      <alignment horizontal="right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34" fillId="0" borderId="31" xfId="0" applyFont="1" applyFill="1" applyBorder="1" applyAlignment="1">
      <alignment horizontal="center" vertical="center" wrapText="1"/>
    </xf>
    <xf numFmtId="0" fontId="34" fillId="0" borderId="32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6" xfId="0" applyFont="1" applyBorder="1" applyAlignment="1">
      <alignment wrapText="1"/>
    </xf>
    <xf numFmtId="0" fontId="15" fillId="0" borderId="5" xfId="0" applyFont="1" applyBorder="1" applyAlignment="1">
      <alignment wrapText="1"/>
    </xf>
    <xf numFmtId="0" fontId="15" fillId="0" borderId="11" xfId="0" applyFont="1" applyBorder="1" applyAlignment="1">
      <alignment wrapText="1"/>
    </xf>
    <xf numFmtId="0" fontId="15" fillId="0" borderId="7" xfId="0" applyFont="1" applyBorder="1" applyAlignment="1">
      <alignment wrapText="1"/>
    </xf>
    <xf numFmtId="0" fontId="15" fillId="0" borderId="8" xfId="0" applyFont="1" applyBorder="1" applyAlignment="1">
      <alignment wrapText="1"/>
    </xf>
    <xf numFmtId="0" fontId="15" fillId="0" borderId="9" xfId="0" applyFont="1" applyBorder="1" applyAlignment="1">
      <alignment wrapText="1"/>
    </xf>
    <xf numFmtId="0" fontId="15" fillId="0" borderId="6" xfId="0" applyFont="1" applyFill="1" applyBorder="1" applyAlignment="1">
      <alignment wrapText="1"/>
    </xf>
    <xf numFmtId="0" fontId="15" fillId="0" borderId="5" xfId="0" applyFont="1" applyFill="1" applyBorder="1" applyAlignment="1">
      <alignment wrapText="1"/>
    </xf>
    <xf numFmtId="0" fontId="15" fillId="0" borderId="33" xfId="0" applyFont="1" applyBorder="1" applyAlignment="1">
      <alignment wrapText="1"/>
    </xf>
    <xf numFmtId="0" fontId="15" fillId="0" borderId="34" xfId="0" applyFont="1" applyBorder="1" applyAlignment="1">
      <alignment wrapText="1"/>
    </xf>
    <xf numFmtId="0" fontId="39" fillId="0" borderId="30" xfId="0" applyFont="1" applyBorder="1" applyAlignment="1">
      <alignment horizontal="center" vertical="center"/>
    </xf>
  </cellXfs>
  <cellStyles count="14">
    <cellStyle name="Звичайний" xfId="0" builtinId="0"/>
    <cellStyle name="Обычный 2" xfId="1"/>
    <cellStyle name="Обычный 2 2" xfId="4"/>
    <cellStyle name="Обычный 2 2 2" xfId="7"/>
    <cellStyle name="Обычный 3" xfId="6"/>
    <cellStyle name="Обычный 3 2" xfId="5"/>
    <cellStyle name="Обычный 3 2 2" xfId="9"/>
    <cellStyle name="Обычный 3 2 2 2" xfId="13"/>
    <cellStyle name="Обычный 3 2 3" xfId="11"/>
    <cellStyle name="Обычный_Бланк смета" xfId="2"/>
    <cellStyle name="Финансовый 2" xfId="3"/>
    <cellStyle name="Финансовый 2 2" xfId="8"/>
    <cellStyle name="Финансовый 2 2 2" xfId="12"/>
    <cellStyle name="Финансовый 2 3" xfId="10"/>
  </cellStyles>
  <dxfs count="1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view="pageBreakPreview" topLeftCell="A31" zoomScaleNormal="115" zoomScaleSheetLayoutView="100" workbookViewId="0">
      <selection activeCell="H36" sqref="H36"/>
    </sheetView>
  </sheetViews>
  <sheetFormatPr defaultColWidth="9.140625" defaultRowHeight="15" outlineLevelRow="1" x14ac:dyDescent="0.25"/>
  <cols>
    <col min="1" max="1" width="8.7109375" style="43" customWidth="1"/>
    <col min="2" max="2" width="52" style="43" customWidth="1"/>
    <col min="3" max="4" width="9.7109375" style="43" customWidth="1"/>
    <col min="5" max="5" width="10" style="43" customWidth="1"/>
    <col min="6" max="6" width="11.7109375" style="43" customWidth="1"/>
    <col min="7" max="7" width="13.7109375" style="43" customWidth="1"/>
    <col min="8" max="8" width="11.7109375" style="43" customWidth="1"/>
    <col min="9" max="9" width="13.7109375" style="43" customWidth="1"/>
    <col min="10" max="10" width="18.7109375" style="43" customWidth="1"/>
    <col min="11" max="11" width="11.5703125" style="43" bestFit="1" customWidth="1"/>
    <col min="12" max="16384" width="9.140625" style="43"/>
  </cols>
  <sheetData>
    <row r="1" spans="1:10" ht="8.25" customHeight="1" x14ac:dyDescent="0.25"/>
    <row r="2" spans="1:10" ht="15" customHeight="1" outlineLevel="1" x14ac:dyDescent="0.25">
      <c r="A2" s="75" t="s">
        <v>34</v>
      </c>
      <c r="B2" s="75"/>
      <c r="H2" s="78" t="s">
        <v>35</v>
      </c>
      <c r="I2" s="77"/>
      <c r="J2" s="77"/>
    </row>
    <row r="3" spans="1:10" ht="15" customHeight="1" outlineLevel="1" x14ac:dyDescent="0.25">
      <c r="H3" s="76" t="s">
        <v>106</v>
      </c>
      <c r="I3" s="77"/>
      <c r="J3" s="77"/>
    </row>
    <row r="4" spans="1:10" ht="15" customHeight="1" outlineLevel="1" x14ac:dyDescent="0.25">
      <c r="A4" s="79" t="s">
        <v>43</v>
      </c>
      <c r="B4" s="75"/>
      <c r="H4" s="80" t="s">
        <v>40</v>
      </c>
      <c r="I4" s="77"/>
      <c r="J4" s="77"/>
    </row>
    <row r="5" spans="1:10" ht="15" customHeight="1" outlineLevel="1" x14ac:dyDescent="0.25">
      <c r="A5" s="74" t="s">
        <v>107</v>
      </c>
      <c r="B5" s="75"/>
      <c r="H5" s="76" t="s">
        <v>105</v>
      </c>
      <c r="I5" s="77"/>
      <c r="J5" s="77"/>
    </row>
    <row r="6" spans="1:10" s="59" customFormat="1" outlineLevel="1" x14ac:dyDescent="0.25">
      <c r="A6" s="58"/>
      <c r="B6" s="58"/>
      <c r="H6" s="60"/>
      <c r="I6" s="60"/>
      <c r="J6" s="60"/>
    </row>
    <row r="7" spans="1:10" outlineLevel="1" x14ac:dyDescent="0.25">
      <c r="A7" s="81" t="s">
        <v>36</v>
      </c>
      <c r="B7" s="81"/>
      <c r="C7" s="81"/>
      <c r="D7" s="81"/>
      <c r="E7" s="81"/>
      <c r="F7" s="81"/>
      <c r="G7" s="81"/>
      <c r="H7" s="81"/>
      <c r="I7" s="81"/>
      <c r="J7" s="81"/>
    </row>
    <row r="8" spans="1:10" ht="15" customHeight="1" outlineLevel="1" x14ac:dyDescent="0.25">
      <c r="A8" s="81" t="s">
        <v>88</v>
      </c>
      <c r="B8" s="81"/>
      <c r="C8" s="81"/>
      <c r="D8" s="81"/>
      <c r="E8" s="81"/>
      <c r="F8" s="81"/>
      <c r="G8" s="81"/>
      <c r="H8" s="81"/>
      <c r="I8" s="81"/>
      <c r="J8" s="81"/>
    </row>
    <row r="9" spans="1:10" ht="29.25" customHeight="1" outlineLevel="1" x14ac:dyDescent="0.25">
      <c r="A9" s="82" t="s">
        <v>42</v>
      </c>
      <c r="B9" s="83"/>
      <c r="C9" s="83"/>
      <c r="D9" s="83"/>
      <c r="E9" s="83"/>
      <c r="F9" s="83"/>
      <c r="G9" s="83"/>
      <c r="H9" s="83"/>
      <c r="I9" s="83"/>
      <c r="J9" s="83"/>
    </row>
    <row r="10" spans="1:10" ht="15" customHeight="1" thickBot="1" x14ac:dyDescent="0.3">
      <c r="A10" s="44"/>
      <c r="B10" s="44"/>
      <c r="C10" s="44"/>
      <c r="D10" s="44"/>
      <c r="E10" s="44"/>
    </row>
    <row r="11" spans="1:10" ht="62.1" customHeight="1" x14ac:dyDescent="0.25">
      <c r="A11" s="84" t="s">
        <v>0</v>
      </c>
      <c r="B11" s="84" t="s">
        <v>37</v>
      </c>
      <c r="C11" s="86" t="s">
        <v>1</v>
      </c>
      <c r="D11" s="88" t="s">
        <v>38</v>
      </c>
      <c r="E11" s="90" t="s">
        <v>2</v>
      </c>
      <c r="F11" s="92" t="s">
        <v>50</v>
      </c>
      <c r="G11" s="90"/>
      <c r="H11" s="93" t="s">
        <v>7</v>
      </c>
      <c r="I11" s="94"/>
      <c r="J11" s="95" t="s">
        <v>4</v>
      </c>
    </row>
    <row r="12" spans="1:10" ht="30" customHeight="1" thickBot="1" x14ac:dyDescent="0.3">
      <c r="A12" s="85"/>
      <c r="B12" s="85"/>
      <c r="C12" s="87"/>
      <c r="D12" s="89"/>
      <c r="E12" s="91"/>
      <c r="F12" s="1" t="s">
        <v>5</v>
      </c>
      <c r="G12" s="45" t="s">
        <v>6</v>
      </c>
      <c r="H12" s="2" t="s">
        <v>5</v>
      </c>
      <c r="I12" s="3" t="s">
        <v>6</v>
      </c>
      <c r="J12" s="96"/>
    </row>
    <row r="13" spans="1:10" s="30" customFormat="1" ht="15.75" x14ac:dyDescent="0.25">
      <c r="A13" s="36" t="s">
        <v>14</v>
      </c>
      <c r="B13" s="37" t="s">
        <v>45</v>
      </c>
      <c r="C13" s="38"/>
      <c r="D13" s="41"/>
      <c r="E13" s="39"/>
      <c r="F13" s="28"/>
      <c r="G13" s="39">
        <f>SUM(G14:G46)</f>
        <v>1368415.421166667</v>
      </c>
      <c r="H13" s="28"/>
      <c r="I13" s="39">
        <f>SUM(I14:I46)</f>
        <v>569622.66666666663</v>
      </c>
      <c r="J13" s="29">
        <f>G13+I13</f>
        <v>1938038.0878333338</v>
      </c>
    </row>
    <row r="14" spans="1:10" s="46" customFormat="1" ht="30" outlineLevel="1" x14ac:dyDescent="0.25">
      <c r="A14" s="31" t="s">
        <v>8</v>
      </c>
      <c r="B14" s="32" t="s">
        <v>108</v>
      </c>
      <c r="C14" s="33" t="s">
        <v>44</v>
      </c>
      <c r="D14" s="51"/>
      <c r="E14" s="34">
        <v>1100</v>
      </c>
      <c r="F14" s="35"/>
      <c r="G14" s="34"/>
      <c r="H14" s="35">
        <v>30</v>
      </c>
      <c r="I14" s="34">
        <f t="shared" ref="I14:I15" si="0">$E14*H14</f>
        <v>33000</v>
      </c>
      <c r="J14" s="8">
        <f t="shared" ref="J14:J46" si="1">G14+I14</f>
        <v>33000</v>
      </c>
    </row>
    <row r="15" spans="1:10" s="46" customFormat="1" ht="15.75" customHeight="1" outlineLevel="1" x14ac:dyDescent="0.25">
      <c r="A15" s="31" t="s">
        <v>9</v>
      </c>
      <c r="B15" s="32" t="s">
        <v>46</v>
      </c>
      <c r="C15" s="33" t="s">
        <v>44</v>
      </c>
      <c r="D15" s="51"/>
      <c r="E15" s="34">
        <v>1100</v>
      </c>
      <c r="F15" s="35"/>
      <c r="G15" s="34"/>
      <c r="H15" s="35">
        <f>213.5/1.2</f>
        <v>177.91666666666669</v>
      </c>
      <c r="I15" s="34">
        <f t="shared" si="0"/>
        <v>195708.33333333334</v>
      </c>
      <c r="J15" s="8">
        <f t="shared" si="1"/>
        <v>195708.33333333334</v>
      </c>
    </row>
    <row r="16" spans="1:10" s="46" customFormat="1" ht="30" customHeight="1" outlineLevel="1" x14ac:dyDescent="0.25">
      <c r="A16" s="4" t="s">
        <v>16</v>
      </c>
      <c r="B16" s="5" t="s">
        <v>48</v>
      </c>
      <c r="C16" s="6" t="s">
        <v>49</v>
      </c>
      <c r="D16" s="52">
        <v>4</v>
      </c>
      <c r="E16" s="7">
        <v>3510</v>
      </c>
      <c r="F16" s="27">
        <f>22.51/1.2</f>
        <v>18.758333333333336</v>
      </c>
      <c r="G16" s="7">
        <f t="shared" ref="G16:G31" si="2">$E16*F16</f>
        <v>65841.750000000015</v>
      </c>
      <c r="H16" s="27"/>
      <c r="I16" s="34"/>
      <c r="J16" s="8">
        <f t="shared" si="1"/>
        <v>65841.750000000015</v>
      </c>
    </row>
    <row r="17" spans="1:10" s="46" customFormat="1" ht="30" outlineLevel="1" x14ac:dyDescent="0.25">
      <c r="A17" s="4" t="s">
        <v>17</v>
      </c>
      <c r="B17" s="5" t="s">
        <v>51</v>
      </c>
      <c r="C17" s="6" t="s">
        <v>49</v>
      </c>
      <c r="D17" s="52">
        <v>4</v>
      </c>
      <c r="E17" s="7">
        <v>1000</v>
      </c>
      <c r="F17" s="27">
        <f>52/1.2</f>
        <v>43.333333333333336</v>
      </c>
      <c r="G17" s="7">
        <f t="shared" si="2"/>
        <v>43333.333333333336</v>
      </c>
      <c r="H17" s="27"/>
      <c r="I17" s="34"/>
      <c r="J17" s="8">
        <f t="shared" si="1"/>
        <v>43333.333333333336</v>
      </c>
    </row>
    <row r="18" spans="1:10" s="46" customFormat="1" ht="30" outlineLevel="1" x14ac:dyDescent="0.25">
      <c r="A18" s="4" t="s">
        <v>18</v>
      </c>
      <c r="B18" s="5" t="s">
        <v>52</v>
      </c>
      <c r="C18" s="6" t="s">
        <v>54</v>
      </c>
      <c r="D18" s="52">
        <v>2.25</v>
      </c>
      <c r="E18" s="7">
        <v>2480.4</v>
      </c>
      <c r="F18" s="27">
        <f>61.44/1.2</f>
        <v>51.2</v>
      </c>
      <c r="G18" s="7">
        <f t="shared" si="2"/>
        <v>126996.48000000001</v>
      </c>
      <c r="H18" s="27"/>
      <c r="I18" s="34"/>
      <c r="J18" s="8">
        <f t="shared" si="1"/>
        <v>126996.48000000001</v>
      </c>
    </row>
    <row r="19" spans="1:10" s="46" customFormat="1" ht="30" outlineLevel="1" x14ac:dyDescent="0.25">
      <c r="A19" s="4" t="s">
        <v>19</v>
      </c>
      <c r="B19" s="5" t="s">
        <v>53</v>
      </c>
      <c r="C19" s="6" t="s">
        <v>54</v>
      </c>
      <c r="D19" s="52">
        <v>4.4000000000000004</v>
      </c>
      <c r="E19" s="7">
        <v>4842</v>
      </c>
      <c r="F19" s="27">
        <f>32.88/1.2</f>
        <v>27.400000000000002</v>
      </c>
      <c r="G19" s="7">
        <f t="shared" si="2"/>
        <v>132670.80000000002</v>
      </c>
      <c r="H19" s="27"/>
      <c r="I19" s="34"/>
      <c r="J19" s="8">
        <f t="shared" si="1"/>
        <v>132670.80000000002</v>
      </c>
    </row>
    <row r="20" spans="1:10" s="46" customFormat="1" ht="15.75" outlineLevel="1" x14ac:dyDescent="0.25">
      <c r="A20" s="4" t="s">
        <v>20</v>
      </c>
      <c r="B20" s="5" t="s">
        <v>56</v>
      </c>
      <c r="C20" s="6" t="s">
        <v>49</v>
      </c>
      <c r="D20" s="52">
        <v>4</v>
      </c>
      <c r="E20" s="7">
        <v>4510</v>
      </c>
      <c r="F20" s="27">
        <f>6.44/1.2</f>
        <v>5.3666666666666671</v>
      </c>
      <c r="G20" s="7">
        <f t="shared" si="2"/>
        <v>24203.666666666668</v>
      </c>
      <c r="H20" s="27"/>
      <c r="I20" s="34"/>
      <c r="J20" s="8">
        <f t="shared" si="1"/>
        <v>24203.666666666668</v>
      </c>
    </row>
    <row r="21" spans="1:10" s="46" customFormat="1" ht="15.75" outlineLevel="1" x14ac:dyDescent="0.25">
      <c r="A21" s="4" t="s">
        <v>55</v>
      </c>
      <c r="B21" s="5" t="s">
        <v>59</v>
      </c>
      <c r="C21" s="6" t="s">
        <v>49</v>
      </c>
      <c r="D21" s="52">
        <v>11</v>
      </c>
      <c r="E21" s="7">
        <v>11500</v>
      </c>
      <c r="F21" s="27">
        <f>0.77/1.2</f>
        <v>0.64166666666666672</v>
      </c>
      <c r="G21" s="7">
        <f t="shared" si="2"/>
        <v>7379.166666666667</v>
      </c>
      <c r="H21" s="27"/>
      <c r="I21" s="34"/>
      <c r="J21" s="8">
        <f t="shared" si="1"/>
        <v>7379.166666666667</v>
      </c>
    </row>
    <row r="22" spans="1:10" s="46" customFormat="1" ht="15.75" outlineLevel="1" x14ac:dyDescent="0.25">
      <c r="A22" s="4" t="s">
        <v>57</v>
      </c>
      <c r="B22" s="5" t="s">
        <v>60</v>
      </c>
      <c r="C22" s="6" t="s">
        <v>49</v>
      </c>
      <c r="D22" s="52">
        <v>10</v>
      </c>
      <c r="E22" s="7">
        <v>10800</v>
      </c>
      <c r="F22" s="27">
        <f>1.35/1.2</f>
        <v>1.1250000000000002</v>
      </c>
      <c r="G22" s="7">
        <f t="shared" si="2"/>
        <v>12150.000000000002</v>
      </c>
      <c r="H22" s="27"/>
      <c r="I22" s="34"/>
      <c r="J22" s="8">
        <f t="shared" si="1"/>
        <v>12150.000000000002</v>
      </c>
    </row>
    <row r="23" spans="1:10" s="46" customFormat="1" ht="15.75" outlineLevel="1" x14ac:dyDescent="0.25">
      <c r="A23" s="4" t="s">
        <v>58</v>
      </c>
      <c r="B23" s="5" t="s">
        <v>90</v>
      </c>
      <c r="C23" s="6" t="s">
        <v>49</v>
      </c>
      <c r="D23" s="52">
        <v>4</v>
      </c>
      <c r="E23" s="7">
        <v>4510</v>
      </c>
      <c r="F23" s="27">
        <f>11.64/1.2</f>
        <v>9.7000000000000011</v>
      </c>
      <c r="G23" s="7">
        <f t="shared" si="2"/>
        <v>43747.000000000007</v>
      </c>
      <c r="H23" s="27"/>
      <c r="I23" s="34"/>
      <c r="J23" s="8">
        <f t="shared" si="1"/>
        <v>43747.000000000007</v>
      </c>
    </row>
    <row r="24" spans="1:10" s="46" customFormat="1" ht="15.75" outlineLevel="1" x14ac:dyDescent="0.25">
      <c r="A24" s="31" t="s">
        <v>10</v>
      </c>
      <c r="B24" s="32" t="s">
        <v>47</v>
      </c>
      <c r="C24" s="33" t="s">
        <v>44</v>
      </c>
      <c r="D24" s="51"/>
      <c r="E24" s="34">
        <v>1100</v>
      </c>
      <c r="F24" s="35"/>
      <c r="G24" s="34"/>
      <c r="H24" s="35">
        <f>85.5/1.2</f>
        <v>71.25</v>
      </c>
      <c r="I24" s="34">
        <f t="shared" ref="I24" si="3">$E24*H24</f>
        <v>78375</v>
      </c>
      <c r="J24" s="8">
        <f t="shared" si="1"/>
        <v>78375</v>
      </c>
    </row>
    <row r="25" spans="1:10" s="46" customFormat="1" ht="15.75" outlineLevel="1" x14ac:dyDescent="0.25">
      <c r="A25" s="4" t="s">
        <v>21</v>
      </c>
      <c r="B25" s="5" t="s">
        <v>91</v>
      </c>
      <c r="C25" s="6" t="s">
        <v>61</v>
      </c>
      <c r="D25" s="52">
        <v>1.05</v>
      </c>
      <c r="E25" s="7">
        <v>60</v>
      </c>
      <c r="F25" s="27">
        <f>1638/1.2</f>
        <v>1365</v>
      </c>
      <c r="G25" s="7">
        <f t="shared" si="2"/>
        <v>81900</v>
      </c>
      <c r="H25" s="27"/>
      <c r="I25" s="34"/>
      <c r="J25" s="8">
        <f t="shared" si="1"/>
        <v>81900</v>
      </c>
    </row>
    <row r="26" spans="1:10" s="46" customFormat="1" ht="15.75" outlineLevel="1" x14ac:dyDescent="0.25">
      <c r="A26" s="4" t="s">
        <v>22</v>
      </c>
      <c r="B26" s="5" t="s">
        <v>92</v>
      </c>
      <c r="C26" s="6" t="s">
        <v>61</v>
      </c>
      <c r="D26" s="52">
        <v>1.07</v>
      </c>
      <c r="E26" s="7">
        <v>120</v>
      </c>
      <c r="F26" s="27">
        <f>968/1.2</f>
        <v>806.66666666666674</v>
      </c>
      <c r="G26" s="7">
        <f t="shared" si="2"/>
        <v>96800.000000000015</v>
      </c>
      <c r="H26" s="27"/>
      <c r="I26" s="34"/>
      <c r="J26" s="8">
        <f t="shared" si="1"/>
        <v>96800.000000000015</v>
      </c>
    </row>
    <row r="27" spans="1:10" s="46" customFormat="1" ht="15.75" outlineLevel="1" x14ac:dyDescent="0.25">
      <c r="A27" s="4" t="s">
        <v>23</v>
      </c>
      <c r="B27" s="5" t="s">
        <v>93</v>
      </c>
      <c r="C27" s="6" t="s">
        <v>49</v>
      </c>
      <c r="D27" s="52">
        <v>3</v>
      </c>
      <c r="E27" s="7">
        <v>3600</v>
      </c>
      <c r="F27" s="27">
        <f>3.1/1.2</f>
        <v>2.5833333333333335</v>
      </c>
      <c r="G27" s="7">
        <f t="shared" si="2"/>
        <v>9300</v>
      </c>
      <c r="H27" s="27"/>
      <c r="I27" s="34"/>
      <c r="J27" s="8">
        <f t="shared" si="1"/>
        <v>9300</v>
      </c>
    </row>
    <row r="28" spans="1:10" s="46" customFormat="1" ht="15.75" outlineLevel="1" x14ac:dyDescent="0.25">
      <c r="A28" s="4" t="s">
        <v>24</v>
      </c>
      <c r="B28" s="5" t="s">
        <v>94</v>
      </c>
      <c r="C28" s="6" t="s">
        <v>49</v>
      </c>
      <c r="D28" s="52">
        <v>9</v>
      </c>
      <c r="E28" s="7">
        <v>10800</v>
      </c>
      <c r="F28" s="27">
        <f>3.6/1.2</f>
        <v>3</v>
      </c>
      <c r="G28" s="7">
        <f t="shared" si="2"/>
        <v>32400</v>
      </c>
      <c r="H28" s="27"/>
      <c r="I28" s="34"/>
      <c r="J28" s="8">
        <f t="shared" si="1"/>
        <v>32400</v>
      </c>
    </row>
    <row r="29" spans="1:10" s="46" customFormat="1" ht="15.75" outlineLevel="1" x14ac:dyDescent="0.25">
      <c r="A29" s="4" t="s">
        <v>25</v>
      </c>
      <c r="B29" s="5" t="s">
        <v>62</v>
      </c>
      <c r="C29" s="6" t="s">
        <v>44</v>
      </c>
      <c r="D29" s="52"/>
      <c r="E29" s="7">
        <v>1275</v>
      </c>
      <c r="F29" s="27">
        <f>14.92/1.2</f>
        <v>12.433333333333334</v>
      </c>
      <c r="G29" s="7">
        <f t="shared" si="2"/>
        <v>15852.5</v>
      </c>
      <c r="H29" s="27"/>
      <c r="I29" s="34"/>
      <c r="J29" s="8">
        <f t="shared" si="1"/>
        <v>15852.5</v>
      </c>
    </row>
    <row r="30" spans="1:10" s="46" customFormat="1" ht="15.75" outlineLevel="1" x14ac:dyDescent="0.25">
      <c r="A30" s="31" t="s">
        <v>15</v>
      </c>
      <c r="B30" s="32" t="s">
        <v>66</v>
      </c>
      <c r="C30" s="33" t="s">
        <v>44</v>
      </c>
      <c r="D30" s="51"/>
      <c r="E30" s="34">
        <v>1100</v>
      </c>
      <c r="F30" s="35"/>
      <c r="G30" s="34"/>
      <c r="H30" s="35">
        <f>165/1.2</f>
        <v>137.5</v>
      </c>
      <c r="I30" s="34">
        <f t="shared" ref="I30" si="4">$E30*H30</f>
        <v>151250</v>
      </c>
      <c r="J30" s="8">
        <f t="shared" si="1"/>
        <v>151250</v>
      </c>
    </row>
    <row r="31" spans="1:10" s="46" customFormat="1" ht="15.75" outlineLevel="1" x14ac:dyDescent="0.25">
      <c r="A31" s="4" t="s">
        <v>26</v>
      </c>
      <c r="B31" s="5" t="s">
        <v>67</v>
      </c>
      <c r="C31" s="6" t="s">
        <v>44</v>
      </c>
      <c r="D31" s="52">
        <v>1.07</v>
      </c>
      <c r="E31" s="7">
        <v>1180.08</v>
      </c>
      <c r="F31" s="27">
        <f>461.12/1.2</f>
        <v>384.26666666666671</v>
      </c>
      <c r="G31" s="7">
        <f t="shared" si="2"/>
        <v>453465.408</v>
      </c>
      <c r="H31" s="27"/>
      <c r="I31" s="34"/>
      <c r="J31" s="8">
        <f t="shared" si="1"/>
        <v>453465.408</v>
      </c>
    </row>
    <row r="32" spans="1:10" s="46" customFormat="1" ht="15.75" outlineLevel="1" x14ac:dyDescent="0.25">
      <c r="A32" s="31" t="s">
        <v>64</v>
      </c>
      <c r="B32" s="32" t="s">
        <v>63</v>
      </c>
      <c r="C32" s="33" t="s">
        <v>54</v>
      </c>
      <c r="D32" s="51"/>
      <c r="E32" s="34">
        <v>856.12</v>
      </c>
      <c r="F32" s="35"/>
      <c r="G32" s="34"/>
      <c r="H32" s="35">
        <f>60/1.2</f>
        <v>50</v>
      </c>
      <c r="I32" s="34">
        <f t="shared" ref="I32" si="5">$E32*H32</f>
        <v>42806</v>
      </c>
      <c r="J32" s="8">
        <f t="shared" si="1"/>
        <v>42806</v>
      </c>
    </row>
    <row r="33" spans="1:10" s="46" customFormat="1" ht="15.75" outlineLevel="1" x14ac:dyDescent="0.25">
      <c r="A33" s="4" t="s">
        <v>65</v>
      </c>
      <c r="B33" s="5" t="s">
        <v>68</v>
      </c>
      <c r="C33" s="6" t="s">
        <v>54</v>
      </c>
      <c r="D33" s="52">
        <v>1.1000000000000001</v>
      </c>
      <c r="E33" s="7">
        <v>873.25</v>
      </c>
      <c r="F33" s="27">
        <f>134.9/1.2</f>
        <v>112.41666666666667</v>
      </c>
      <c r="G33" s="7">
        <f t="shared" ref="G33:G35" si="6">$E33*F33</f>
        <v>98167.854166666672</v>
      </c>
      <c r="H33" s="27"/>
      <c r="I33" s="34"/>
      <c r="J33" s="8">
        <f t="shared" si="1"/>
        <v>98167.854166666672</v>
      </c>
    </row>
    <row r="34" spans="1:10" s="46" customFormat="1" ht="15.75" outlineLevel="1" x14ac:dyDescent="0.25">
      <c r="A34" s="4" t="s">
        <v>71</v>
      </c>
      <c r="B34" s="5" t="s">
        <v>69</v>
      </c>
      <c r="C34" s="6" t="s">
        <v>49</v>
      </c>
      <c r="D34" s="52">
        <v>3.5</v>
      </c>
      <c r="E34" s="7">
        <v>1250</v>
      </c>
      <c r="F34" s="27">
        <f>0.33/1.2</f>
        <v>0.27500000000000002</v>
      </c>
      <c r="G34" s="7">
        <f t="shared" si="6"/>
        <v>343.75</v>
      </c>
      <c r="H34" s="27"/>
      <c r="I34" s="34"/>
      <c r="J34" s="8">
        <f t="shared" si="1"/>
        <v>343.75</v>
      </c>
    </row>
    <row r="35" spans="1:10" s="46" customFormat="1" ht="15.75" outlineLevel="1" x14ac:dyDescent="0.25">
      <c r="A35" s="4" t="s">
        <v>72</v>
      </c>
      <c r="B35" s="5" t="s">
        <v>70</v>
      </c>
      <c r="C35" s="6" t="s">
        <v>54</v>
      </c>
      <c r="D35" s="52">
        <v>1.1000000000000001</v>
      </c>
      <c r="E35" s="7">
        <v>68.5</v>
      </c>
      <c r="F35" s="27">
        <f>134.9/1.2</f>
        <v>112.41666666666667</v>
      </c>
      <c r="G35" s="7">
        <f t="shared" si="6"/>
        <v>7700.541666666667</v>
      </c>
      <c r="H35" s="27"/>
      <c r="I35" s="34"/>
      <c r="J35" s="8">
        <f t="shared" si="1"/>
        <v>7700.541666666667</v>
      </c>
    </row>
    <row r="36" spans="1:10" s="46" customFormat="1" ht="15.75" outlineLevel="1" x14ac:dyDescent="0.25">
      <c r="A36" s="31" t="s">
        <v>73</v>
      </c>
      <c r="B36" s="32" t="s">
        <v>74</v>
      </c>
      <c r="C36" s="33" t="s">
        <v>54</v>
      </c>
      <c r="D36" s="51"/>
      <c r="E36" s="34">
        <v>256.52</v>
      </c>
      <c r="F36" s="35"/>
      <c r="G36" s="34"/>
      <c r="H36" s="35">
        <f>250/1.2</f>
        <v>208.33333333333334</v>
      </c>
      <c r="I36" s="34">
        <f t="shared" ref="I36" si="7">$E36*H36</f>
        <v>53441.666666666664</v>
      </c>
      <c r="J36" s="8">
        <f t="shared" si="1"/>
        <v>53441.666666666664</v>
      </c>
    </row>
    <row r="37" spans="1:10" s="46" customFormat="1" ht="15.75" outlineLevel="1" x14ac:dyDescent="0.25">
      <c r="A37" s="4" t="s">
        <v>77</v>
      </c>
      <c r="B37" s="5" t="s">
        <v>75</v>
      </c>
      <c r="C37" s="6" t="s">
        <v>54</v>
      </c>
      <c r="D37" s="52">
        <v>1.1000000000000001</v>
      </c>
      <c r="E37" s="7">
        <v>282.18</v>
      </c>
      <c r="F37" s="27">
        <f>271.36/1.2</f>
        <v>226.13333333333335</v>
      </c>
      <c r="G37" s="7">
        <f t="shared" ref="G37:G44" si="8">$E37*F37</f>
        <v>63810.304000000011</v>
      </c>
      <c r="H37" s="27"/>
      <c r="I37" s="34"/>
      <c r="J37" s="8">
        <f t="shared" si="1"/>
        <v>63810.304000000011</v>
      </c>
    </row>
    <row r="38" spans="1:10" s="46" customFormat="1" ht="15.75" outlineLevel="1" x14ac:dyDescent="0.25">
      <c r="A38" s="4" t="s">
        <v>78</v>
      </c>
      <c r="B38" s="5" t="s">
        <v>69</v>
      </c>
      <c r="C38" s="6" t="s">
        <v>49</v>
      </c>
      <c r="D38" s="52">
        <v>3.5</v>
      </c>
      <c r="E38" s="7">
        <v>1250</v>
      </c>
      <c r="F38" s="27">
        <f>0.33/1.2</f>
        <v>0.27500000000000002</v>
      </c>
      <c r="G38" s="7">
        <f t="shared" si="8"/>
        <v>343.75</v>
      </c>
      <c r="H38" s="27"/>
      <c r="I38" s="34"/>
      <c r="J38" s="8">
        <f t="shared" si="1"/>
        <v>343.75</v>
      </c>
    </row>
    <row r="39" spans="1:10" s="46" customFormat="1" ht="30" outlineLevel="1" x14ac:dyDescent="0.25">
      <c r="A39" s="4" t="s">
        <v>79</v>
      </c>
      <c r="B39" s="5" t="s">
        <v>95</v>
      </c>
      <c r="C39" s="6" t="s">
        <v>54</v>
      </c>
      <c r="D39" s="52"/>
      <c r="E39" s="7">
        <v>282</v>
      </c>
      <c r="F39" s="27">
        <f>45.42/1.2</f>
        <v>37.85</v>
      </c>
      <c r="G39" s="7">
        <f t="shared" si="8"/>
        <v>10673.7</v>
      </c>
      <c r="H39" s="27"/>
      <c r="I39" s="34"/>
      <c r="J39" s="8">
        <f t="shared" si="1"/>
        <v>10673.7</v>
      </c>
    </row>
    <row r="40" spans="1:10" s="46" customFormat="1" ht="15.75" outlineLevel="1" x14ac:dyDescent="0.25">
      <c r="A40" s="4" t="s">
        <v>96</v>
      </c>
      <c r="B40" s="5" t="s">
        <v>97</v>
      </c>
      <c r="C40" s="6" t="s">
        <v>44</v>
      </c>
      <c r="D40" s="52"/>
      <c r="E40" s="7">
        <v>196.875</v>
      </c>
      <c r="F40" s="27">
        <f>96/1.2</f>
        <v>80</v>
      </c>
      <c r="G40" s="7">
        <f t="shared" si="8"/>
        <v>15750</v>
      </c>
      <c r="H40" s="27"/>
      <c r="I40" s="34"/>
      <c r="J40" s="8">
        <f t="shared" si="1"/>
        <v>15750</v>
      </c>
    </row>
    <row r="41" spans="1:10" s="30" customFormat="1" ht="15.75" outlineLevel="1" x14ac:dyDescent="0.25">
      <c r="A41" s="4" t="s">
        <v>98</v>
      </c>
      <c r="B41" s="5" t="s">
        <v>99</v>
      </c>
      <c r="C41" s="6" t="s">
        <v>49</v>
      </c>
      <c r="D41" s="52"/>
      <c r="E41" s="7">
        <v>500</v>
      </c>
      <c r="F41" s="27">
        <f>22/1.2</f>
        <v>18.333333333333336</v>
      </c>
      <c r="G41" s="7">
        <f t="shared" si="8"/>
        <v>9166.6666666666679</v>
      </c>
      <c r="H41" s="27"/>
      <c r="I41" s="34"/>
      <c r="J41" s="8">
        <f t="shared" si="1"/>
        <v>9166.6666666666679</v>
      </c>
    </row>
    <row r="42" spans="1:10" s="46" customFormat="1" ht="15.75" outlineLevel="1" x14ac:dyDescent="0.25">
      <c r="A42" s="4" t="s">
        <v>100</v>
      </c>
      <c r="B42" s="5" t="s">
        <v>101</v>
      </c>
      <c r="C42" s="6" t="s">
        <v>49</v>
      </c>
      <c r="D42" s="52"/>
      <c r="E42" s="7">
        <v>500</v>
      </c>
      <c r="F42" s="27">
        <f>1.05/1.2</f>
        <v>0.87500000000000011</v>
      </c>
      <c r="G42" s="7">
        <f t="shared" si="8"/>
        <v>437.50000000000006</v>
      </c>
      <c r="H42" s="27"/>
      <c r="I42" s="34"/>
      <c r="J42" s="8">
        <f t="shared" si="1"/>
        <v>437.50000000000006</v>
      </c>
    </row>
    <row r="43" spans="1:10" s="46" customFormat="1" ht="15.75" outlineLevel="1" x14ac:dyDescent="0.25">
      <c r="A43" s="4" t="s">
        <v>102</v>
      </c>
      <c r="B43" s="5" t="s">
        <v>103</v>
      </c>
      <c r="C43" s="6" t="s">
        <v>49</v>
      </c>
      <c r="D43" s="52"/>
      <c r="E43" s="7">
        <v>1500</v>
      </c>
      <c r="F43" s="27">
        <f>1.4/1.2</f>
        <v>1.1666666666666667</v>
      </c>
      <c r="G43" s="7">
        <f t="shared" si="8"/>
        <v>1750</v>
      </c>
      <c r="H43" s="27"/>
      <c r="I43" s="34"/>
      <c r="J43" s="8">
        <f t="shared" si="1"/>
        <v>1750</v>
      </c>
    </row>
    <row r="44" spans="1:10" s="46" customFormat="1" ht="15.75" outlineLevel="1" x14ac:dyDescent="0.25">
      <c r="A44" s="4" t="s">
        <v>104</v>
      </c>
      <c r="B44" s="5" t="s">
        <v>90</v>
      </c>
      <c r="C44" s="6" t="s">
        <v>49</v>
      </c>
      <c r="D44" s="52"/>
      <c r="E44" s="7">
        <v>500</v>
      </c>
      <c r="F44" s="27">
        <f>11.64/1.2</f>
        <v>9.7000000000000011</v>
      </c>
      <c r="G44" s="7">
        <f t="shared" si="8"/>
        <v>4850.0000000000009</v>
      </c>
      <c r="H44" s="27"/>
      <c r="I44" s="34"/>
      <c r="J44" s="8">
        <f t="shared" si="1"/>
        <v>4850.0000000000009</v>
      </c>
    </row>
    <row r="45" spans="1:10" s="46" customFormat="1" ht="15.75" outlineLevel="1" x14ac:dyDescent="0.25">
      <c r="A45" s="31" t="s">
        <v>80</v>
      </c>
      <c r="B45" s="32" t="s">
        <v>82</v>
      </c>
      <c r="C45" s="33" t="s">
        <v>54</v>
      </c>
      <c r="D45" s="51"/>
      <c r="E45" s="34">
        <v>760</v>
      </c>
      <c r="F45" s="35"/>
      <c r="G45" s="34"/>
      <c r="H45" s="35">
        <f>23.75/1.2</f>
        <v>19.791666666666668</v>
      </c>
      <c r="I45" s="34">
        <f t="shared" ref="I45" si="9">$E45*H45</f>
        <v>15041.666666666668</v>
      </c>
      <c r="J45" s="8">
        <f t="shared" si="1"/>
        <v>15041.666666666668</v>
      </c>
    </row>
    <row r="46" spans="1:10" s="46" customFormat="1" ht="15.75" outlineLevel="1" x14ac:dyDescent="0.25">
      <c r="A46" s="4" t="s">
        <v>81</v>
      </c>
      <c r="B46" s="5" t="s">
        <v>83</v>
      </c>
      <c r="C46" s="6" t="s">
        <v>49</v>
      </c>
      <c r="D46" s="52">
        <v>0.27</v>
      </c>
      <c r="E46" s="7">
        <v>30</v>
      </c>
      <c r="F46" s="27">
        <f>375.25/1.2</f>
        <v>312.70833333333337</v>
      </c>
      <c r="G46" s="7">
        <f t="shared" ref="G46" si="10">$E46*F46</f>
        <v>9381.2500000000018</v>
      </c>
      <c r="H46" s="27"/>
      <c r="I46" s="34"/>
      <c r="J46" s="8">
        <f t="shared" si="1"/>
        <v>9381.2500000000018</v>
      </c>
    </row>
    <row r="47" spans="1:10" s="46" customFormat="1" ht="15.75" x14ac:dyDescent="0.25">
      <c r="A47" s="36" t="s">
        <v>11</v>
      </c>
      <c r="B47" s="37" t="s">
        <v>76</v>
      </c>
      <c r="C47" s="38"/>
      <c r="D47" s="53"/>
      <c r="E47" s="39"/>
      <c r="F47" s="28"/>
      <c r="G47" s="39">
        <f>SUM(G48:G50)</f>
        <v>0</v>
      </c>
      <c r="H47" s="28"/>
      <c r="I47" s="39">
        <f>SUM(I48:I50)</f>
        <v>137708.33333333334</v>
      </c>
      <c r="J47" s="29">
        <f>G47+I47</f>
        <v>137708.33333333334</v>
      </c>
    </row>
    <row r="48" spans="1:10" s="46" customFormat="1" ht="15.75" outlineLevel="1" x14ac:dyDescent="0.25">
      <c r="A48" s="31" t="s">
        <v>27</v>
      </c>
      <c r="B48" s="32" t="s">
        <v>84</v>
      </c>
      <c r="C48" s="33" t="s">
        <v>49</v>
      </c>
      <c r="D48" s="51"/>
      <c r="E48" s="34">
        <v>1</v>
      </c>
      <c r="F48" s="35"/>
      <c r="G48" s="34"/>
      <c r="H48" s="35">
        <f>38000/1.2</f>
        <v>31666.666666666668</v>
      </c>
      <c r="I48" s="34">
        <f t="shared" ref="I48:I50" si="11">$E48*H48</f>
        <v>31666.666666666668</v>
      </c>
      <c r="J48" s="8">
        <f t="shared" ref="J48:J50" si="12">G48+I48</f>
        <v>31666.666666666668</v>
      </c>
    </row>
    <row r="49" spans="1:10" s="46" customFormat="1" ht="15.75" outlineLevel="1" x14ac:dyDescent="0.25">
      <c r="A49" s="31" t="s">
        <v>28</v>
      </c>
      <c r="B49" s="32" t="s">
        <v>85</v>
      </c>
      <c r="C49" s="33" t="s">
        <v>49</v>
      </c>
      <c r="D49" s="51"/>
      <c r="E49" s="34">
        <v>1</v>
      </c>
      <c r="F49" s="35"/>
      <c r="G49" s="34"/>
      <c r="H49" s="35">
        <f>52250/1.2</f>
        <v>43541.666666666672</v>
      </c>
      <c r="I49" s="34">
        <f t="shared" si="11"/>
        <v>43541.666666666672</v>
      </c>
      <c r="J49" s="8">
        <f t="shared" si="12"/>
        <v>43541.666666666672</v>
      </c>
    </row>
    <row r="50" spans="1:10" s="46" customFormat="1" ht="16.5" outlineLevel="1" thickBot="1" x14ac:dyDescent="0.3">
      <c r="A50" s="31" t="s">
        <v>29</v>
      </c>
      <c r="B50" s="32" t="s">
        <v>86</v>
      </c>
      <c r="C50" s="33" t="s">
        <v>49</v>
      </c>
      <c r="D50" s="51"/>
      <c r="E50" s="34">
        <v>1</v>
      </c>
      <c r="F50" s="35"/>
      <c r="G50" s="34"/>
      <c r="H50" s="35">
        <f>75000/1.2</f>
        <v>62500</v>
      </c>
      <c r="I50" s="34">
        <f t="shared" si="11"/>
        <v>62500</v>
      </c>
      <c r="J50" s="8">
        <f t="shared" si="12"/>
        <v>62500</v>
      </c>
    </row>
    <row r="51" spans="1:10" s="46" customFormat="1" ht="15.75" x14ac:dyDescent="0.25">
      <c r="A51" s="47"/>
      <c r="B51" s="47" t="s">
        <v>13</v>
      </c>
      <c r="C51" s="49"/>
      <c r="D51" s="54"/>
      <c r="E51" s="9"/>
      <c r="F51" s="10"/>
      <c r="G51" s="55">
        <f>G13+G47</f>
        <v>1368415.421166667</v>
      </c>
      <c r="H51" s="11"/>
      <c r="I51" s="12">
        <f>I13+I47</f>
        <v>707331</v>
      </c>
      <c r="J51" s="13">
        <f>G51+I51</f>
        <v>2075746.421166667</v>
      </c>
    </row>
    <row r="52" spans="1:10" s="46" customFormat="1" ht="16.5" thickBot="1" x14ac:dyDescent="0.3">
      <c r="A52" s="48"/>
      <c r="B52" s="48" t="s">
        <v>3</v>
      </c>
      <c r="C52" s="50"/>
      <c r="D52" s="56"/>
      <c r="E52" s="14"/>
      <c r="F52" s="15"/>
      <c r="G52" s="14">
        <f>G53-G51</f>
        <v>273683.08423333336</v>
      </c>
      <c r="H52" s="16"/>
      <c r="I52" s="17">
        <f>I53-I51</f>
        <v>141466.19999999995</v>
      </c>
      <c r="J52" s="18">
        <f>J51*0.2</f>
        <v>415149.28423333343</v>
      </c>
    </row>
    <row r="53" spans="1:10" s="46" customFormat="1" ht="16.5" thickBot="1" x14ac:dyDescent="0.3">
      <c r="A53" s="19"/>
      <c r="B53" s="20" t="s">
        <v>12</v>
      </c>
      <c r="C53" s="21"/>
      <c r="D53" s="57"/>
      <c r="E53" s="22"/>
      <c r="F53" s="23"/>
      <c r="G53" s="22">
        <f>G51*1.2</f>
        <v>1642098.5054000004</v>
      </c>
      <c r="H53" s="24"/>
      <c r="I53" s="25">
        <f>I51*1.2</f>
        <v>848797.2</v>
      </c>
      <c r="J53" s="26">
        <f>SUM(J51:J52)</f>
        <v>2490895.7054000003</v>
      </c>
    </row>
    <row r="54" spans="1:10" s="40" customFormat="1" ht="12.75" x14ac:dyDescent="0.25"/>
    <row r="55" spans="1:10" s="42" customFormat="1" ht="109.5" customHeight="1" outlineLevel="1" x14ac:dyDescent="0.25">
      <c r="A55" s="100" t="s">
        <v>41</v>
      </c>
      <c r="B55" s="100"/>
      <c r="C55" s="100"/>
      <c r="D55" s="100"/>
      <c r="E55" s="100"/>
      <c r="F55" s="100"/>
      <c r="G55" s="100"/>
      <c r="H55" s="100"/>
      <c r="I55" s="100"/>
      <c r="J55" s="100"/>
    </row>
    <row r="57" spans="1:10" ht="15" customHeight="1" outlineLevel="1" x14ac:dyDescent="0.25">
      <c r="A57" s="98" t="s">
        <v>30</v>
      </c>
      <c r="B57" s="98"/>
      <c r="C57" s="98"/>
      <c r="F57" s="98" t="s">
        <v>33</v>
      </c>
      <c r="G57" s="98"/>
      <c r="H57" s="98"/>
      <c r="I57" s="98"/>
      <c r="J57" s="98"/>
    </row>
    <row r="58" spans="1:10" ht="15" customHeight="1" outlineLevel="1" x14ac:dyDescent="0.25">
      <c r="A58" s="101" t="s">
        <v>31</v>
      </c>
      <c r="B58" s="98"/>
      <c r="C58" s="98"/>
      <c r="F58" s="101" t="s">
        <v>89</v>
      </c>
      <c r="G58" s="98"/>
      <c r="H58" s="98"/>
      <c r="I58" s="98"/>
      <c r="J58" s="98"/>
    </row>
    <row r="59" spans="1:10" outlineLevel="1" x14ac:dyDescent="0.25"/>
    <row r="60" spans="1:10" ht="15" customHeight="1" outlineLevel="1" x14ac:dyDescent="0.25">
      <c r="A60" s="97" t="s">
        <v>39</v>
      </c>
      <c r="B60" s="98"/>
      <c r="C60" s="98"/>
      <c r="F60" s="99" t="s">
        <v>87</v>
      </c>
      <c r="G60" s="98"/>
      <c r="H60" s="98"/>
      <c r="I60" s="98"/>
      <c r="J60" s="98"/>
    </row>
    <row r="61" spans="1:10" outlineLevel="1" x14ac:dyDescent="0.25">
      <c r="B61" s="43" t="s">
        <v>32</v>
      </c>
      <c r="F61" s="98" t="s">
        <v>32</v>
      </c>
      <c r="G61" s="98"/>
      <c r="H61" s="98"/>
      <c r="I61" s="98"/>
      <c r="J61" s="98"/>
    </row>
  </sheetData>
  <mergeCells count="26">
    <mergeCell ref="A60:C60"/>
    <mergeCell ref="F60:J60"/>
    <mergeCell ref="F61:J61"/>
    <mergeCell ref="A55:J55"/>
    <mergeCell ref="A57:C57"/>
    <mergeCell ref="F57:J57"/>
    <mergeCell ref="A58:C58"/>
    <mergeCell ref="F58:J58"/>
    <mergeCell ref="A7:J7"/>
    <mergeCell ref="A8:J8"/>
    <mergeCell ref="A9:J9"/>
    <mergeCell ref="A11:A12"/>
    <mergeCell ref="B11:B12"/>
    <mergeCell ref="C11:C12"/>
    <mergeCell ref="D11:D12"/>
    <mergeCell ref="E11:E12"/>
    <mergeCell ref="F11:G11"/>
    <mergeCell ref="H11:I11"/>
    <mergeCell ref="J11:J12"/>
    <mergeCell ref="A5:B5"/>
    <mergeCell ref="H5:J5"/>
    <mergeCell ref="A2:B2"/>
    <mergeCell ref="H2:J2"/>
    <mergeCell ref="H3:J3"/>
    <mergeCell ref="A4:B4"/>
    <mergeCell ref="H4:J4"/>
  </mergeCells>
  <conditionalFormatting sqref="E14:E46">
    <cfRule type="cellIs" dxfId="14" priority="1" operator="equal">
      <formula>0</formula>
    </cfRule>
  </conditionalFormatting>
  <conditionalFormatting sqref="E48:E50">
    <cfRule type="cellIs" dxfId="13" priority="35" operator="equal">
      <formula>0</formula>
    </cfRule>
  </conditionalFormatting>
  <conditionalFormatting sqref="F16:F23">
    <cfRule type="cellIs" dxfId="12" priority="30" operator="equal">
      <formula>0</formula>
    </cfRule>
  </conditionalFormatting>
  <conditionalFormatting sqref="F25:F29">
    <cfRule type="cellIs" dxfId="11" priority="12" operator="equal">
      <formula>0</formula>
    </cfRule>
  </conditionalFormatting>
  <conditionalFormatting sqref="F31">
    <cfRule type="cellIs" dxfId="10" priority="43" operator="equal">
      <formula>0</formula>
    </cfRule>
  </conditionalFormatting>
  <conditionalFormatting sqref="F33:F35">
    <cfRule type="cellIs" dxfId="9" priority="24" operator="equal">
      <formula>0</formula>
    </cfRule>
  </conditionalFormatting>
  <conditionalFormatting sqref="F37:F44">
    <cfRule type="cellIs" dxfId="8" priority="2" operator="equal">
      <formula>0</formula>
    </cfRule>
  </conditionalFormatting>
  <conditionalFormatting sqref="F46">
    <cfRule type="cellIs" dxfId="7" priority="15" operator="equal">
      <formula>0</formula>
    </cfRule>
  </conditionalFormatting>
  <conditionalFormatting sqref="H14:H15">
    <cfRule type="cellIs" dxfId="6" priority="50" operator="equal">
      <formula>0</formula>
    </cfRule>
  </conditionalFormatting>
  <conditionalFormatting sqref="H24">
    <cfRule type="cellIs" dxfId="5" priority="47" operator="equal">
      <formula>0</formula>
    </cfRule>
  </conditionalFormatting>
  <conditionalFormatting sqref="H30">
    <cfRule type="cellIs" dxfId="4" priority="44" operator="equal">
      <formula>0</formula>
    </cfRule>
  </conditionalFormatting>
  <conditionalFormatting sqref="H32">
    <cfRule type="cellIs" dxfId="3" priority="28" operator="equal">
      <formula>0</formula>
    </cfRule>
  </conditionalFormatting>
  <conditionalFormatting sqref="H36">
    <cfRule type="cellIs" dxfId="2" priority="22" operator="equal">
      <formula>0</formula>
    </cfRule>
  </conditionalFormatting>
  <conditionalFormatting sqref="H45">
    <cfRule type="cellIs" dxfId="1" priority="16" operator="equal">
      <formula>0</formula>
    </cfRule>
  </conditionalFormatting>
  <conditionalFormatting sqref="H48:H50">
    <cfRule type="cellIs" dxfId="0" priority="40" operator="equal">
      <formula>0</formula>
    </cfRule>
  </conditionalFormatting>
  <printOptions horizontalCentered="1"/>
  <pageMargins left="0.39370078740157483" right="0.39370078740157483" top="1.1811023622047245" bottom="0.59055118110236227" header="0" footer="0"/>
  <pageSetup paperSize="9" scale="71" fitToHeight="4" orientation="landscape" blackAndWhite="1" r:id="rId1"/>
  <headerFooter>
    <oddFooter>&amp;RАркуш. &amp;P
Аркушів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zoomScale="80" zoomScaleNormal="80" zoomScaleSheetLayoutView="100" workbookViewId="0">
      <selection activeCell="A2" sqref="A2:F2"/>
    </sheetView>
  </sheetViews>
  <sheetFormatPr defaultRowHeight="12.75" x14ac:dyDescent="0.2"/>
  <cols>
    <col min="1" max="1" width="6.42578125" style="61" customWidth="1"/>
    <col min="2" max="2" width="75.28515625" style="61" customWidth="1"/>
    <col min="3" max="3" width="16.85546875" style="64" customWidth="1"/>
    <col min="4" max="4" width="14.42578125" style="70" customWidth="1"/>
    <col min="5" max="6" width="14.7109375" style="113" customWidth="1"/>
    <col min="7" max="189" width="9.140625" style="61"/>
    <col min="190" max="190" width="8.28515625" style="61" customWidth="1"/>
    <col min="191" max="191" width="45" style="61" customWidth="1"/>
    <col min="192" max="192" width="9" style="61" customWidth="1"/>
    <col min="193" max="193" width="8.28515625" style="61" customWidth="1"/>
    <col min="194" max="194" width="9.85546875" style="61" customWidth="1"/>
    <col min="195" max="195" width="11.28515625" style="61" customWidth="1"/>
    <col min="196" max="196" width="13.5703125" style="61" customWidth="1"/>
    <col min="197" max="197" width="9.140625" style="61"/>
    <col min="198" max="198" width="13.7109375" style="61" customWidth="1"/>
    <col min="199" max="199" width="17.28515625" style="61" customWidth="1"/>
    <col min="200" max="203" width="0" style="61" hidden="1" customWidth="1"/>
    <col min="204" max="205" width="12.7109375" style="61" bestFit="1" customWidth="1"/>
    <col min="206" max="445" width="9.140625" style="61"/>
    <col min="446" max="446" width="8.28515625" style="61" customWidth="1"/>
    <col min="447" max="447" width="45" style="61" customWidth="1"/>
    <col min="448" max="448" width="9" style="61" customWidth="1"/>
    <col min="449" max="449" width="8.28515625" style="61" customWidth="1"/>
    <col min="450" max="450" width="9.85546875" style="61" customWidth="1"/>
    <col min="451" max="451" width="11.28515625" style="61" customWidth="1"/>
    <col min="452" max="452" width="13.5703125" style="61" customWidth="1"/>
    <col min="453" max="453" width="9.140625" style="61"/>
    <col min="454" max="454" width="13.7109375" style="61" customWidth="1"/>
    <col min="455" max="455" width="17.28515625" style="61" customWidth="1"/>
    <col min="456" max="459" width="0" style="61" hidden="1" customWidth="1"/>
    <col min="460" max="461" width="12.7109375" style="61" bestFit="1" customWidth="1"/>
    <col min="462" max="701" width="9.140625" style="61"/>
    <col min="702" max="702" width="8.28515625" style="61" customWidth="1"/>
    <col min="703" max="703" width="45" style="61" customWidth="1"/>
    <col min="704" max="704" width="9" style="61" customWidth="1"/>
    <col min="705" max="705" width="8.28515625" style="61" customWidth="1"/>
    <col min="706" max="706" width="9.85546875" style="61" customWidth="1"/>
    <col min="707" max="707" width="11.28515625" style="61" customWidth="1"/>
    <col min="708" max="708" width="13.5703125" style="61" customWidth="1"/>
    <col min="709" max="709" width="9.140625" style="61"/>
    <col min="710" max="710" width="13.7109375" style="61" customWidth="1"/>
    <col min="711" max="711" width="17.28515625" style="61" customWidth="1"/>
    <col min="712" max="715" width="0" style="61" hidden="1" customWidth="1"/>
    <col min="716" max="717" width="12.7109375" style="61" bestFit="1" customWidth="1"/>
    <col min="718" max="957" width="9.140625" style="61"/>
    <col min="958" max="958" width="8.28515625" style="61" customWidth="1"/>
    <col min="959" max="959" width="45" style="61" customWidth="1"/>
    <col min="960" max="960" width="9" style="61" customWidth="1"/>
    <col min="961" max="961" width="8.28515625" style="61" customWidth="1"/>
    <col min="962" max="962" width="9.85546875" style="61" customWidth="1"/>
    <col min="963" max="963" width="11.28515625" style="61" customWidth="1"/>
    <col min="964" max="964" width="13.5703125" style="61" customWidth="1"/>
    <col min="965" max="965" width="9.140625" style="61"/>
    <col min="966" max="966" width="13.7109375" style="61" customWidth="1"/>
    <col min="967" max="967" width="17.28515625" style="61" customWidth="1"/>
    <col min="968" max="971" width="0" style="61" hidden="1" customWidth="1"/>
    <col min="972" max="973" width="12.7109375" style="61" bestFit="1" customWidth="1"/>
    <col min="974" max="1213" width="9.140625" style="61"/>
    <col min="1214" max="1214" width="8.28515625" style="61" customWidth="1"/>
    <col min="1215" max="1215" width="45" style="61" customWidth="1"/>
    <col min="1216" max="1216" width="9" style="61" customWidth="1"/>
    <col min="1217" max="1217" width="8.28515625" style="61" customWidth="1"/>
    <col min="1218" max="1218" width="9.85546875" style="61" customWidth="1"/>
    <col min="1219" max="1219" width="11.28515625" style="61" customWidth="1"/>
    <col min="1220" max="1220" width="13.5703125" style="61" customWidth="1"/>
    <col min="1221" max="1221" width="9.140625" style="61"/>
    <col min="1222" max="1222" width="13.7109375" style="61" customWidth="1"/>
    <col min="1223" max="1223" width="17.28515625" style="61" customWidth="1"/>
    <col min="1224" max="1227" width="0" style="61" hidden="1" customWidth="1"/>
    <col min="1228" max="1229" width="12.7109375" style="61" bestFit="1" customWidth="1"/>
    <col min="1230" max="1469" width="9.140625" style="61"/>
    <col min="1470" max="1470" width="8.28515625" style="61" customWidth="1"/>
    <col min="1471" max="1471" width="45" style="61" customWidth="1"/>
    <col min="1472" max="1472" width="9" style="61" customWidth="1"/>
    <col min="1473" max="1473" width="8.28515625" style="61" customWidth="1"/>
    <col min="1474" max="1474" width="9.85546875" style="61" customWidth="1"/>
    <col min="1475" max="1475" width="11.28515625" style="61" customWidth="1"/>
    <col min="1476" max="1476" width="13.5703125" style="61" customWidth="1"/>
    <col min="1477" max="1477" width="9.140625" style="61"/>
    <col min="1478" max="1478" width="13.7109375" style="61" customWidth="1"/>
    <col min="1479" max="1479" width="17.28515625" style="61" customWidth="1"/>
    <col min="1480" max="1483" width="0" style="61" hidden="1" customWidth="1"/>
    <col min="1484" max="1485" width="12.7109375" style="61" bestFit="1" customWidth="1"/>
    <col min="1486" max="1725" width="9.140625" style="61"/>
    <col min="1726" max="1726" width="8.28515625" style="61" customWidth="1"/>
    <col min="1727" max="1727" width="45" style="61" customWidth="1"/>
    <col min="1728" max="1728" width="9" style="61" customWidth="1"/>
    <col min="1729" max="1729" width="8.28515625" style="61" customWidth="1"/>
    <col min="1730" max="1730" width="9.85546875" style="61" customWidth="1"/>
    <col min="1731" max="1731" width="11.28515625" style="61" customWidth="1"/>
    <col min="1732" max="1732" width="13.5703125" style="61" customWidth="1"/>
    <col min="1733" max="1733" width="9.140625" style="61"/>
    <col min="1734" max="1734" width="13.7109375" style="61" customWidth="1"/>
    <col min="1735" max="1735" width="17.28515625" style="61" customWidth="1"/>
    <col min="1736" max="1739" width="0" style="61" hidden="1" customWidth="1"/>
    <col min="1740" max="1741" width="12.7109375" style="61" bestFit="1" customWidth="1"/>
    <col min="1742" max="1981" width="9.140625" style="61"/>
    <col min="1982" max="1982" width="8.28515625" style="61" customWidth="1"/>
    <col min="1983" max="1983" width="45" style="61" customWidth="1"/>
    <col min="1984" max="1984" width="9" style="61" customWidth="1"/>
    <col min="1985" max="1985" width="8.28515625" style="61" customWidth="1"/>
    <col min="1986" max="1986" width="9.85546875" style="61" customWidth="1"/>
    <col min="1987" max="1987" width="11.28515625" style="61" customWidth="1"/>
    <col min="1988" max="1988" width="13.5703125" style="61" customWidth="1"/>
    <col min="1989" max="1989" width="9.140625" style="61"/>
    <col min="1990" max="1990" width="13.7109375" style="61" customWidth="1"/>
    <col min="1991" max="1991" width="17.28515625" style="61" customWidth="1"/>
    <col min="1992" max="1995" width="0" style="61" hidden="1" customWidth="1"/>
    <col min="1996" max="1997" width="12.7109375" style="61" bestFit="1" customWidth="1"/>
    <col min="1998" max="2237" width="9.140625" style="61"/>
    <col min="2238" max="2238" width="8.28515625" style="61" customWidth="1"/>
    <col min="2239" max="2239" width="45" style="61" customWidth="1"/>
    <col min="2240" max="2240" width="9" style="61" customWidth="1"/>
    <col min="2241" max="2241" width="8.28515625" style="61" customWidth="1"/>
    <col min="2242" max="2242" width="9.85546875" style="61" customWidth="1"/>
    <col min="2243" max="2243" width="11.28515625" style="61" customWidth="1"/>
    <col min="2244" max="2244" width="13.5703125" style="61" customWidth="1"/>
    <col min="2245" max="2245" width="9.140625" style="61"/>
    <col min="2246" max="2246" width="13.7109375" style="61" customWidth="1"/>
    <col min="2247" max="2247" width="17.28515625" style="61" customWidth="1"/>
    <col min="2248" max="2251" width="0" style="61" hidden="1" customWidth="1"/>
    <col min="2252" max="2253" width="12.7109375" style="61" bestFit="1" customWidth="1"/>
    <col min="2254" max="2493" width="9.140625" style="61"/>
    <col min="2494" max="2494" width="8.28515625" style="61" customWidth="1"/>
    <col min="2495" max="2495" width="45" style="61" customWidth="1"/>
    <col min="2496" max="2496" width="9" style="61" customWidth="1"/>
    <col min="2497" max="2497" width="8.28515625" style="61" customWidth="1"/>
    <col min="2498" max="2498" width="9.85546875" style="61" customWidth="1"/>
    <col min="2499" max="2499" width="11.28515625" style="61" customWidth="1"/>
    <col min="2500" max="2500" width="13.5703125" style="61" customWidth="1"/>
    <col min="2501" max="2501" width="9.140625" style="61"/>
    <col min="2502" max="2502" width="13.7109375" style="61" customWidth="1"/>
    <col min="2503" max="2503" width="17.28515625" style="61" customWidth="1"/>
    <col min="2504" max="2507" width="0" style="61" hidden="1" customWidth="1"/>
    <col min="2508" max="2509" width="12.7109375" style="61" bestFit="1" customWidth="1"/>
    <col min="2510" max="2749" width="9.140625" style="61"/>
    <col min="2750" max="2750" width="8.28515625" style="61" customWidth="1"/>
    <col min="2751" max="2751" width="45" style="61" customWidth="1"/>
    <col min="2752" max="2752" width="9" style="61" customWidth="1"/>
    <col min="2753" max="2753" width="8.28515625" style="61" customWidth="1"/>
    <col min="2754" max="2754" width="9.85546875" style="61" customWidth="1"/>
    <col min="2755" max="2755" width="11.28515625" style="61" customWidth="1"/>
    <col min="2756" max="2756" width="13.5703125" style="61" customWidth="1"/>
    <col min="2757" max="2757" width="9.140625" style="61"/>
    <col min="2758" max="2758" width="13.7109375" style="61" customWidth="1"/>
    <col min="2759" max="2759" width="17.28515625" style="61" customWidth="1"/>
    <col min="2760" max="2763" width="0" style="61" hidden="1" customWidth="1"/>
    <col min="2764" max="2765" width="12.7109375" style="61" bestFit="1" customWidth="1"/>
    <col min="2766" max="3005" width="9.140625" style="61"/>
    <col min="3006" max="3006" width="8.28515625" style="61" customWidth="1"/>
    <col min="3007" max="3007" width="45" style="61" customWidth="1"/>
    <col min="3008" max="3008" width="9" style="61" customWidth="1"/>
    <col min="3009" max="3009" width="8.28515625" style="61" customWidth="1"/>
    <col min="3010" max="3010" width="9.85546875" style="61" customWidth="1"/>
    <col min="3011" max="3011" width="11.28515625" style="61" customWidth="1"/>
    <col min="3012" max="3012" width="13.5703125" style="61" customWidth="1"/>
    <col min="3013" max="3013" width="9.140625" style="61"/>
    <col min="3014" max="3014" width="13.7109375" style="61" customWidth="1"/>
    <col min="3015" max="3015" width="17.28515625" style="61" customWidth="1"/>
    <col min="3016" max="3019" width="0" style="61" hidden="1" customWidth="1"/>
    <col min="3020" max="3021" width="12.7109375" style="61" bestFit="1" customWidth="1"/>
    <col min="3022" max="3261" width="9.140625" style="61"/>
    <col min="3262" max="3262" width="8.28515625" style="61" customWidth="1"/>
    <col min="3263" max="3263" width="45" style="61" customWidth="1"/>
    <col min="3264" max="3264" width="9" style="61" customWidth="1"/>
    <col min="3265" max="3265" width="8.28515625" style="61" customWidth="1"/>
    <col min="3266" max="3266" width="9.85546875" style="61" customWidth="1"/>
    <col min="3267" max="3267" width="11.28515625" style="61" customWidth="1"/>
    <col min="3268" max="3268" width="13.5703125" style="61" customWidth="1"/>
    <col min="3269" max="3269" width="9.140625" style="61"/>
    <col min="3270" max="3270" width="13.7109375" style="61" customWidth="1"/>
    <col min="3271" max="3271" width="17.28515625" style="61" customWidth="1"/>
    <col min="3272" max="3275" width="0" style="61" hidden="1" customWidth="1"/>
    <col min="3276" max="3277" width="12.7109375" style="61" bestFit="1" customWidth="1"/>
    <col min="3278" max="3517" width="9.140625" style="61"/>
    <col min="3518" max="3518" width="8.28515625" style="61" customWidth="1"/>
    <col min="3519" max="3519" width="45" style="61" customWidth="1"/>
    <col min="3520" max="3520" width="9" style="61" customWidth="1"/>
    <col min="3521" max="3521" width="8.28515625" style="61" customWidth="1"/>
    <col min="3522" max="3522" width="9.85546875" style="61" customWidth="1"/>
    <col min="3523" max="3523" width="11.28515625" style="61" customWidth="1"/>
    <col min="3524" max="3524" width="13.5703125" style="61" customWidth="1"/>
    <col min="3525" max="3525" width="9.140625" style="61"/>
    <col min="3526" max="3526" width="13.7109375" style="61" customWidth="1"/>
    <col min="3527" max="3527" width="17.28515625" style="61" customWidth="1"/>
    <col min="3528" max="3531" width="0" style="61" hidden="1" customWidth="1"/>
    <col min="3532" max="3533" width="12.7109375" style="61" bestFit="1" customWidth="1"/>
    <col min="3534" max="3773" width="9.140625" style="61"/>
    <col min="3774" max="3774" width="8.28515625" style="61" customWidth="1"/>
    <col min="3775" max="3775" width="45" style="61" customWidth="1"/>
    <col min="3776" max="3776" width="9" style="61" customWidth="1"/>
    <col min="3777" max="3777" width="8.28515625" style="61" customWidth="1"/>
    <col min="3778" max="3778" width="9.85546875" style="61" customWidth="1"/>
    <col min="3779" max="3779" width="11.28515625" style="61" customWidth="1"/>
    <col min="3780" max="3780" width="13.5703125" style="61" customWidth="1"/>
    <col min="3781" max="3781" width="9.140625" style="61"/>
    <col min="3782" max="3782" width="13.7109375" style="61" customWidth="1"/>
    <col min="3783" max="3783" width="17.28515625" style="61" customWidth="1"/>
    <col min="3784" max="3787" width="0" style="61" hidden="1" customWidth="1"/>
    <col min="3788" max="3789" width="12.7109375" style="61" bestFit="1" customWidth="1"/>
    <col min="3790" max="4029" width="9.140625" style="61"/>
    <col min="4030" max="4030" width="8.28515625" style="61" customWidth="1"/>
    <col min="4031" max="4031" width="45" style="61" customWidth="1"/>
    <col min="4032" max="4032" width="9" style="61" customWidth="1"/>
    <col min="4033" max="4033" width="8.28515625" style="61" customWidth="1"/>
    <col min="4034" max="4034" width="9.85546875" style="61" customWidth="1"/>
    <col min="4035" max="4035" width="11.28515625" style="61" customWidth="1"/>
    <col min="4036" max="4036" width="13.5703125" style="61" customWidth="1"/>
    <col min="4037" max="4037" width="9.140625" style="61"/>
    <col min="4038" max="4038" width="13.7109375" style="61" customWidth="1"/>
    <col min="4039" max="4039" width="17.28515625" style="61" customWidth="1"/>
    <col min="4040" max="4043" width="0" style="61" hidden="1" customWidth="1"/>
    <col min="4044" max="4045" width="12.7109375" style="61" bestFit="1" customWidth="1"/>
    <col min="4046" max="4285" width="9.140625" style="61"/>
    <col min="4286" max="4286" width="8.28515625" style="61" customWidth="1"/>
    <col min="4287" max="4287" width="45" style="61" customWidth="1"/>
    <col min="4288" max="4288" width="9" style="61" customWidth="1"/>
    <col min="4289" max="4289" width="8.28515625" style="61" customWidth="1"/>
    <col min="4290" max="4290" width="9.85546875" style="61" customWidth="1"/>
    <col min="4291" max="4291" width="11.28515625" style="61" customWidth="1"/>
    <col min="4292" max="4292" width="13.5703125" style="61" customWidth="1"/>
    <col min="4293" max="4293" width="9.140625" style="61"/>
    <col min="4294" max="4294" width="13.7109375" style="61" customWidth="1"/>
    <col min="4295" max="4295" width="17.28515625" style="61" customWidth="1"/>
    <col min="4296" max="4299" width="0" style="61" hidden="1" customWidth="1"/>
    <col min="4300" max="4301" width="12.7109375" style="61" bestFit="1" customWidth="1"/>
    <col min="4302" max="4541" width="9.140625" style="61"/>
    <col min="4542" max="4542" width="8.28515625" style="61" customWidth="1"/>
    <col min="4543" max="4543" width="45" style="61" customWidth="1"/>
    <col min="4544" max="4544" width="9" style="61" customWidth="1"/>
    <col min="4545" max="4545" width="8.28515625" style="61" customWidth="1"/>
    <col min="4546" max="4546" width="9.85546875" style="61" customWidth="1"/>
    <col min="4547" max="4547" width="11.28515625" style="61" customWidth="1"/>
    <col min="4548" max="4548" width="13.5703125" style="61" customWidth="1"/>
    <col min="4549" max="4549" width="9.140625" style="61"/>
    <col min="4550" max="4550" width="13.7109375" style="61" customWidth="1"/>
    <col min="4551" max="4551" width="17.28515625" style="61" customWidth="1"/>
    <col min="4552" max="4555" width="0" style="61" hidden="1" customWidth="1"/>
    <col min="4556" max="4557" width="12.7109375" style="61" bestFit="1" customWidth="1"/>
    <col min="4558" max="4797" width="9.140625" style="61"/>
    <col min="4798" max="4798" width="8.28515625" style="61" customWidth="1"/>
    <col min="4799" max="4799" width="45" style="61" customWidth="1"/>
    <col min="4800" max="4800" width="9" style="61" customWidth="1"/>
    <col min="4801" max="4801" width="8.28515625" style="61" customWidth="1"/>
    <col min="4802" max="4802" width="9.85546875" style="61" customWidth="1"/>
    <col min="4803" max="4803" width="11.28515625" style="61" customWidth="1"/>
    <col min="4804" max="4804" width="13.5703125" style="61" customWidth="1"/>
    <col min="4805" max="4805" width="9.140625" style="61"/>
    <col min="4806" max="4806" width="13.7109375" style="61" customWidth="1"/>
    <col min="4807" max="4807" width="17.28515625" style="61" customWidth="1"/>
    <col min="4808" max="4811" width="0" style="61" hidden="1" customWidth="1"/>
    <col min="4812" max="4813" width="12.7109375" style="61" bestFit="1" customWidth="1"/>
    <col min="4814" max="5053" width="9.140625" style="61"/>
    <col min="5054" max="5054" width="8.28515625" style="61" customWidth="1"/>
    <col min="5055" max="5055" width="45" style="61" customWidth="1"/>
    <col min="5056" max="5056" width="9" style="61" customWidth="1"/>
    <col min="5057" max="5057" width="8.28515625" style="61" customWidth="1"/>
    <col min="5058" max="5058" width="9.85546875" style="61" customWidth="1"/>
    <col min="5059" max="5059" width="11.28515625" style="61" customWidth="1"/>
    <col min="5060" max="5060" width="13.5703125" style="61" customWidth="1"/>
    <col min="5061" max="5061" width="9.140625" style="61"/>
    <col min="5062" max="5062" width="13.7109375" style="61" customWidth="1"/>
    <col min="5063" max="5063" width="17.28515625" style="61" customWidth="1"/>
    <col min="5064" max="5067" width="0" style="61" hidden="1" customWidth="1"/>
    <col min="5068" max="5069" width="12.7109375" style="61" bestFit="1" customWidth="1"/>
    <col min="5070" max="5309" width="9.140625" style="61"/>
    <col min="5310" max="5310" width="8.28515625" style="61" customWidth="1"/>
    <col min="5311" max="5311" width="45" style="61" customWidth="1"/>
    <col min="5312" max="5312" width="9" style="61" customWidth="1"/>
    <col min="5313" max="5313" width="8.28515625" style="61" customWidth="1"/>
    <col min="5314" max="5314" width="9.85546875" style="61" customWidth="1"/>
    <col min="5315" max="5315" width="11.28515625" style="61" customWidth="1"/>
    <col min="5316" max="5316" width="13.5703125" style="61" customWidth="1"/>
    <col min="5317" max="5317" width="9.140625" style="61"/>
    <col min="5318" max="5318" width="13.7109375" style="61" customWidth="1"/>
    <col min="5319" max="5319" width="17.28515625" style="61" customWidth="1"/>
    <col min="5320" max="5323" width="0" style="61" hidden="1" customWidth="1"/>
    <col min="5324" max="5325" width="12.7109375" style="61" bestFit="1" customWidth="1"/>
    <col min="5326" max="5565" width="9.140625" style="61"/>
    <col min="5566" max="5566" width="8.28515625" style="61" customWidth="1"/>
    <col min="5567" max="5567" width="45" style="61" customWidth="1"/>
    <col min="5568" max="5568" width="9" style="61" customWidth="1"/>
    <col min="5569" max="5569" width="8.28515625" style="61" customWidth="1"/>
    <col min="5570" max="5570" width="9.85546875" style="61" customWidth="1"/>
    <col min="5571" max="5571" width="11.28515625" style="61" customWidth="1"/>
    <col min="5572" max="5572" width="13.5703125" style="61" customWidth="1"/>
    <col min="5573" max="5573" width="9.140625" style="61"/>
    <col min="5574" max="5574" width="13.7109375" style="61" customWidth="1"/>
    <col min="5575" max="5575" width="17.28515625" style="61" customWidth="1"/>
    <col min="5576" max="5579" width="0" style="61" hidden="1" customWidth="1"/>
    <col min="5580" max="5581" width="12.7109375" style="61" bestFit="1" customWidth="1"/>
    <col min="5582" max="5821" width="9.140625" style="61"/>
    <col min="5822" max="5822" width="8.28515625" style="61" customWidth="1"/>
    <col min="5823" max="5823" width="45" style="61" customWidth="1"/>
    <col min="5824" max="5824" width="9" style="61" customWidth="1"/>
    <col min="5825" max="5825" width="8.28515625" style="61" customWidth="1"/>
    <col min="5826" max="5826" width="9.85546875" style="61" customWidth="1"/>
    <col min="5827" max="5827" width="11.28515625" style="61" customWidth="1"/>
    <col min="5828" max="5828" width="13.5703125" style="61" customWidth="1"/>
    <col min="5829" max="5829" width="9.140625" style="61"/>
    <col min="5830" max="5830" width="13.7109375" style="61" customWidth="1"/>
    <col min="5831" max="5831" width="17.28515625" style="61" customWidth="1"/>
    <col min="5832" max="5835" width="0" style="61" hidden="1" customWidth="1"/>
    <col min="5836" max="5837" width="12.7109375" style="61" bestFit="1" customWidth="1"/>
    <col min="5838" max="6077" width="9.140625" style="61"/>
    <col min="6078" max="6078" width="8.28515625" style="61" customWidth="1"/>
    <col min="6079" max="6079" width="45" style="61" customWidth="1"/>
    <col min="6080" max="6080" width="9" style="61" customWidth="1"/>
    <col min="6081" max="6081" width="8.28515625" style="61" customWidth="1"/>
    <col min="6082" max="6082" width="9.85546875" style="61" customWidth="1"/>
    <col min="6083" max="6083" width="11.28515625" style="61" customWidth="1"/>
    <col min="6084" max="6084" width="13.5703125" style="61" customWidth="1"/>
    <col min="6085" max="6085" width="9.140625" style="61"/>
    <col min="6086" max="6086" width="13.7109375" style="61" customWidth="1"/>
    <col min="6087" max="6087" width="17.28515625" style="61" customWidth="1"/>
    <col min="6088" max="6091" width="0" style="61" hidden="1" customWidth="1"/>
    <col min="6092" max="6093" width="12.7109375" style="61" bestFit="1" customWidth="1"/>
    <col min="6094" max="6333" width="9.140625" style="61"/>
    <col min="6334" max="6334" width="8.28515625" style="61" customWidth="1"/>
    <col min="6335" max="6335" width="45" style="61" customWidth="1"/>
    <col min="6336" max="6336" width="9" style="61" customWidth="1"/>
    <col min="6337" max="6337" width="8.28515625" style="61" customWidth="1"/>
    <col min="6338" max="6338" width="9.85546875" style="61" customWidth="1"/>
    <col min="6339" max="6339" width="11.28515625" style="61" customWidth="1"/>
    <col min="6340" max="6340" width="13.5703125" style="61" customWidth="1"/>
    <col min="6341" max="6341" width="9.140625" style="61"/>
    <col min="6342" max="6342" width="13.7109375" style="61" customWidth="1"/>
    <col min="6343" max="6343" width="17.28515625" style="61" customWidth="1"/>
    <col min="6344" max="6347" width="0" style="61" hidden="1" customWidth="1"/>
    <col min="6348" max="6349" width="12.7109375" style="61" bestFit="1" customWidth="1"/>
    <col min="6350" max="6589" width="9.140625" style="61"/>
    <col min="6590" max="6590" width="8.28515625" style="61" customWidth="1"/>
    <col min="6591" max="6591" width="45" style="61" customWidth="1"/>
    <col min="6592" max="6592" width="9" style="61" customWidth="1"/>
    <col min="6593" max="6593" width="8.28515625" style="61" customWidth="1"/>
    <col min="6594" max="6594" width="9.85546875" style="61" customWidth="1"/>
    <col min="6595" max="6595" width="11.28515625" style="61" customWidth="1"/>
    <col min="6596" max="6596" width="13.5703125" style="61" customWidth="1"/>
    <col min="6597" max="6597" width="9.140625" style="61"/>
    <col min="6598" max="6598" width="13.7109375" style="61" customWidth="1"/>
    <col min="6599" max="6599" width="17.28515625" style="61" customWidth="1"/>
    <col min="6600" max="6603" width="0" style="61" hidden="1" customWidth="1"/>
    <col min="6604" max="6605" width="12.7109375" style="61" bestFit="1" customWidth="1"/>
    <col min="6606" max="6845" width="9.140625" style="61"/>
    <col min="6846" max="6846" width="8.28515625" style="61" customWidth="1"/>
    <col min="6847" max="6847" width="45" style="61" customWidth="1"/>
    <col min="6848" max="6848" width="9" style="61" customWidth="1"/>
    <col min="6849" max="6849" width="8.28515625" style="61" customWidth="1"/>
    <col min="6850" max="6850" width="9.85546875" style="61" customWidth="1"/>
    <col min="6851" max="6851" width="11.28515625" style="61" customWidth="1"/>
    <col min="6852" max="6852" width="13.5703125" style="61" customWidth="1"/>
    <col min="6853" max="6853" width="9.140625" style="61"/>
    <col min="6854" max="6854" width="13.7109375" style="61" customWidth="1"/>
    <col min="6855" max="6855" width="17.28515625" style="61" customWidth="1"/>
    <col min="6856" max="6859" width="0" style="61" hidden="1" customWidth="1"/>
    <col min="6860" max="6861" width="12.7109375" style="61" bestFit="1" customWidth="1"/>
    <col min="6862" max="7101" width="9.140625" style="61"/>
    <col min="7102" max="7102" width="8.28515625" style="61" customWidth="1"/>
    <col min="7103" max="7103" width="45" style="61" customWidth="1"/>
    <col min="7104" max="7104" width="9" style="61" customWidth="1"/>
    <col min="7105" max="7105" width="8.28515625" style="61" customWidth="1"/>
    <col min="7106" max="7106" width="9.85546875" style="61" customWidth="1"/>
    <col min="7107" max="7107" width="11.28515625" style="61" customWidth="1"/>
    <col min="7108" max="7108" width="13.5703125" style="61" customWidth="1"/>
    <col min="7109" max="7109" width="9.140625" style="61"/>
    <col min="7110" max="7110" width="13.7109375" style="61" customWidth="1"/>
    <col min="7111" max="7111" width="17.28515625" style="61" customWidth="1"/>
    <col min="7112" max="7115" width="0" style="61" hidden="1" customWidth="1"/>
    <col min="7116" max="7117" width="12.7109375" style="61" bestFit="1" customWidth="1"/>
    <col min="7118" max="7357" width="9.140625" style="61"/>
    <col min="7358" max="7358" width="8.28515625" style="61" customWidth="1"/>
    <col min="7359" max="7359" width="45" style="61" customWidth="1"/>
    <col min="7360" max="7360" width="9" style="61" customWidth="1"/>
    <col min="7361" max="7361" width="8.28515625" style="61" customWidth="1"/>
    <col min="7362" max="7362" width="9.85546875" style="61" customWidth="1"/>
    <col min="7363" max="7363" width="11.28515625" style="61" customWidth="1"/>
    <col min="7364" max="7364" width="13.5703125" style="61" customWidth="1"/>
    <col min="7365" max="7365" width="9.140625" style="61"/>
    <col min="7366" max="7366" width="13.7109375" style="61" customWidth="1"/>
    <col min="7367" max="7367" width="17.28515625" style="61" customWidth="1"/>
    <col min="7368" max="7371" width="0" style="61" hidden="1" customWidth="1"/>
    <col min="7372" max="7373" width="12.7109375" style="61" bestFit="1" customWidth="1"/>
    <col min="7374" max="7613" width="9.140625" style="61"/>
    <col min="7614" max="7614" width="8.28515625" style="61" customWidth="1"/>
    <col min="7615" max="7615" width="45" style="61" customWidth="1"/>
    <col min="7616" max="7616" width="9" style="61" customWidth="1"/>
    <col min="7617" max="7617" width="8.28515625" style="61" customWidth="1"/>
    <col min="7618" max="7618" width="9.85546875" style="61" customWidth="1"/>
    <col min="7619" max="7619" width="11.28515625" style="61" customWidth="1"/>
    <col min="7620" max="7620" width="13.5703125" style="61" customWidth="1"/>
    <col min="7621" max="7621" width="9.140625" style="61"/>
    <col min="7622" max="7622" width="13.7109375" style="61" customWidth="1"/>
    <col min="7623" max="7623" width="17.28515625" style="61" customWidth="1"/>
    <col min="7624" max="7627" width="0" style="61" hidden="1" customWidth="1"/>
    <col min="7628" max="7629" width="12.7109375" style="61" bestFit="1" customWidth="1"/>
    <col min="7630" max="7869" width="9.140625" style="61"/>
    <col min="7870" max="7870" width="8.28515625" style="61" customWidth="1"/>
    <col min="7871" max="7871" width="45" style="61" customWidth="1"/>
    <col min="7872" max="7872" width="9" style="61" customWidth="1"/>
    <col min="7873" max="7873" width="8.28515625" style="61" customWidth="1"/>
    <col min="7874" max="7874" width="9.85546875" style="61" customWidth="1"/>
    <col min="7875" max="7875" width="11.28515625" style="61" customWidth="1"/>
    <col min="7876" max="7876" width="13.5703125" style="61" customWidth="1"/>
    <col min="7877" max="7877" width="9.140625" style="61"/>
    <col min="7878" max="7878" width="13.7109375" style="61" customWidth="1"/>
    <col min="7879" max="7879" width="17.28515625" style="61" customWidth="1"/>
    <col min="7880" max="7883" width="0" style="61" hidden="1" customWidth="1"/>
    <col min="7884" max="7885" width="12.7109375" style="61" bestFit="1" customWidth="1"/>
    <col min="7886" max="8125" width="9.140625" style="61"/>
    <col min="8126" max="8126" width="8.28515625" style="61" customWidth="1"/>
    <col min="8127" max="8127" width="45" style="61" customWidth="1"/>
    <col min="8128" max="8128" width="9" style="61" customWidth="1"/>
    <col min="8129" max="8129" width="8.28515625" style="61" customWidth="1"/>
    <col min="8130" max="8130" width="9.85546875" style="61" customWidth="1"/>
    <col min="8131" max="8131" width="11.28515625" style="61" customWidth="1"/>
    <col min="8132" max="8132" width="13.5703125" style="61" customWidth="1"/>
    <col min="8133" max="8133" width="9.140625" style="61"/>
    <col min="8134" max="8134" width="13.7109375" style="61" customWidth="1"/>
    <col min="8135" max="8135" width="17.28515625" style="61" customWidth="1"/>
    <col min="8136" max="8139" width="0" style="61" hidden="1" customWidth="1"/>
    <col min="8140" max="8141" width="12.7109375" style="61" bestFit="1" customWidth="1"/>
    <col min="8142" max="8381" width="9.140625" style="61"/>
    <col min="8382" max="8382" width="8.28515625" style="61" customWidth="1"/>
    <col min="8383" max="8383" width="45" style="61" customWidth="1"/>
    <col min="8384" max="8384" width="9" style="61" customWidth="1"/>
    <col min="8385" max="8385" width="8.28515625" style="61" customWidth="1"/>
    <col min="8386" max="8386" width="9.85546875" style="61" customWidth="1"/>
    <col min="8387" max="8387" width="11.28515625" style="61" customWidth="1"/>
    <col min="8388" max="8388" width="13.5703125" style="61" customWidth="1"/>
    <col min="8389" max="8389" width="9.140625" style="61"/>
    <col min="8390" max="8390" width="13.7109375" style="61" customWidth="1"/>
    <col min="8391" max="8391" width="17.28515625" style="61" customWidth="1"/>
    <col min="8392" max="8395" width="0" style="61" hidden="1" customWidth="1"/>
    <col min="8396" max="8397" width="12.7109375" style="61" bestFit="1" customWidth="1"/>
    <col min="8398" max="8637" width="9.140625" style="61"/>
    <col min="8638" max="8638" width="8.28515625" style="61" customWidth="1"/>
    <col min="8639" max="8639" width="45" style="61" customWidth="1"/>
    <col min="8640" max="8640" width="9" style="61" customWidth="1"/>
    <col min="8641" max="8641" width="8.28515625" style="61" customWidth="1"/>
    <col min="8642" max="8642" width="9.85546875" style="61" customWidth="1"/>
    <col min="8643" max="8643" width="11.28515625" style="61" customWidth="1"/>
    <col min="8644" max="8644" width="13.5703125" style="61" customWidth="1"/>
    <col min="8645" max="8645" width="9.140625" style="61"/>
    <col min="8646" max="8646" width="13.7109375" style="61" customWidth="1"/>
    <col min="8647" max="8647" width="17.28515625" style="61" customWidth="1"/>
    <col min="8648" max="8651" width="0" style="61" hidden="1" customWidth="1"/>
    <col min="8652" max="8653" width="12.7109375" style="61" bestFit="1" customWidth="1"/>
    <col min="8654" max="8893" width="9.140625" style="61"/>
    <col min="8894" max="8894" width="8.28515625" style="61" customWidth="1"/>
    <col min="8895" max="8895" width="45" style="61" customWidth="1"/>
    <col min="8896" max="8896" width="9" style="61" customWidth="1"/>
    <col min="8897" max="8897" width="8.28515625" style="61" customWidth="1"/>
    <col min="8898" max="8898" width="9.85546875" style="61" customWidth="1"/>
    <col min="8899" max="8899" width="11.28515625" style="61" customWidth="1"/>
    <col min="8900" max="8900" width="13.5703125" style="61" customWidth="1"/>
    <col min="8901" max="8901" width="9.140625" style="61"/>
    <col min="8902" max="8902" width="13.7109375" style="61" customWidth="1"/>
    <col min="8903" max="8903" width="17.28515625" style="61" customWidth="1"/>
    <col min="8904" max="8907" width="0" style="61" hidden="1" customWidth="1"/>
    <col min="8908" max="8909" width="12.7109375" style="61" bestFit="1" customWidth="1"/>
    <col min="8910" max="9149" width="9.140625" style="61"/>
    <col min="9150" max="9150" width="8.28515625" style="61" customWidth="1"/>
    <col min="9151" max="9151" width="45" style="61" customWidth="1"/>
    <col min="9152" max="9152" width="9" style="61" customWidth="1"/>
    <col min="9153" max="9153" width="8.28515625" style="61" customWidth="1"/>
    <col min="9154" max="9154" width="9.85546875" style="61" customWidth="1"/>
    <col min="9155" max="9155" width="11.28515625" style="61" customWidth="1"/>
    <col min="9156" max="9156" width="13.5703125" style="61" customWidth="1"/>
    <col min="9157" max="9157" width="9.140625" style="61"/>
    <col min="9158" max="9158" width="13.7109375" style="61" customWidth="1"/>
    <col min="9159" max="9159" width="17.28515625" style="61" customWidth="1"/>
    <col min="9160" max="9163" width="0" style="61" hidden="1" customWidth="1"/>
    <col min="9164" max="9165" width="12.7109375" style="61" bestFit="1" customWidth="1"/>
    <col min="9166" max="9405" width="9.140625" style="61"/>
    <col min="9406" max="9406" width="8.28515625" style="61" customWidth="1"/>
    <col min="9407" max="9407" width="45" style="61" customWidth="1"/>
    <col min="9408" max="9408" width="9" style="61" customWidth="1"/>
    <col min="9409" max="9409" width="8.28515625" style="61" customWidth="1"/>
    <col min="9410" max="9410" width="9.85546875" style="61" customWidth="1"/>
    <col min="9411" max="9411" width="11.28515625" style="61" customWidth="1"/>
    <col min="9412" max="9412" width="13.5703125" style="61" customWidth="1"/>
    <col min="9413" max="9413" width="9.140625" style="61"/>
    <col min="9414" max="9414" width="13.7109375" style="61" customWidth="1"/>
    <col min="9415" max="9415" width="17.28515625" style="61" customWidth="1"/>
    <col min="9416" max="9419" width="0" style="61" hidden="1" customWidth="1"/>
    <col min="9420" max="9421" width="12.7109375" style="61" bestFit="1" customWidth="1"/>
    <col min="9422" max="9661" width="9.140625" style="61"/>
    <col min="9662" max="9662" width="8.28515625" style="61" customWidth="1"/>
    <col min="9663" max="9663" width="45" style="61" customWidth="1"/>
    <col min="9664" max="9664" width="9" style="61" customWidth="1"/>
    <col min="9665" max="9665" width="8.28515625" style="61" customWidth="1"/>
    <col min="9666" max="9666" width="9.85546875" style="61" customWidth="1"/>
    <col min="9667" max="9667" width="11.28515625" style="61" customWidth="1"/>
    <col min="9668" max="9668" width="13.5703125" style="61" customWidth="1"/>
    <col min="9669" max="9669" width="9.140625" style="61"/>
    <col min="9670" max="9670" width="13.7109375" style="61" customWidth="1"/>
    <col min="9671" max="9671" width="17.28515625" style="61" customWidth="1"/>
    <col min="9672" max="9675" width="0" style="61" hidden="1" customWidth="1"/>
    <col min="9676" max="9677" width="12.7109375" style="61" bestFit="1" customWidth="1"/>
    <col min="9678" max="9917" width="9.140625" style="61"/>
    <col min="9918" max="9918" width="8.28515625" style="61" customWidth="1"/>
    <col min="9919" max="9919" width="45" style="61" customWidth="1"/>
    <col min="9920" max="9920" width="9" style="61" customWidth="1"/>
    <col min="9921" max="9921" width="8.28515625" style="61" customWidth="1"/>
    <col min="9922" max="9922" width="9.85546875" style="61" customWidth="1"/>
    <col min="9923" max="9923" width="11.28515625" style="61" customWidth="1"/>
    <col min="9924" max="9924" width="13.5703125" style="61" customWidth="1"/>
    <col min="9925" max="9925" width="9.140625" style="61"/>
    <col min="9926" max="9926" width="13.7109375" style="61" customWidth="1"/>
    <col min="9927" max="9927" width="17.28515625" style="61" customWidth="1"/>
    <col min="9928" max="9931" width="0" style="61" hidden="1" customWidth="1"/>
    <col min="9932" max="9933" width="12.7109375" style="61" bestFit="1" customWidth="1"/>
    <col min="9934" max="10173" width="9.140625" style="61"/>
    <col min="10174" max="10174" width="8.28515625" style="61" customWidth="1"/>
    <col min="10175" max="10175" width="45" style="61" customWidth="1"/>
    <col min="10176" max="10176" width="9" style="61" customWidth="1"/>
    <col min="10177" max="10177" width="8.28515625" style="61" customWidth="1"/>
    <col min="10178" max="10178" width="9.85546875" style="61" customWidth="1"/>
    <col min="10179" max="10179" width="11.28515625" style="61" customWidth="1"/>
    <col min="10180" max="10180" width="13.5703125" style="61" customWidth="1"/>
    <col min="10181" max="10181" width="9.140625" style="61"/>
    <col min="10182" max="10182" width="13.7109375" style="61" customWidth="1"/>
    <col min="10183" max="10183" width="17.28515625" style="61" customWidth="1"/>
    <col min="10184" max="10187" width="0" style="61" hidden="1" customWidth="1"/>
    <col min="10188" max="10189" width="12.7109375" style="61" bestFit="1" customWidth="1"/>
    <col min="10190" max="10429" width="9.140625" style="61"/>
    <col min="10430" max="10430" width="8.28515625" style="61" customWidth="1"/>
    <col min="10431" max="10431" width="45" style="61" customWidth="1"/>
    <col min="10432" max="10432" width="9" style="61" customWidth="1"/>
    <col min="10433" max="10433" width="8.28515625" style="61" customWidth="1"/>
    <col min="10434" max="10434" width="9.85546875" style="61" customWidth="1"/>
    <col min="10435" max="10435" width="11.28515625" style="61" customWidth="1"/>
    <col min="10436" max="10436" width="13.5703125" style="61" customWidth="1"/>
    <col min="10437" max="10437" width="9.140625" style="61"/>
    <col min="10438" max="10438" width="13.7109375" style="61" customWidth="1"/>
    <col min="10439" max="10439" width="17.28515625" style="61" customWidth="1"/>
    <col min="10440" max="10443" width="0" style="61" hidden="1" customWidth="1"/>
    <col min="10444" max="10445" width="12.7109375" style="61" bestFit="1" customWidth="1"/>
    <col min="10446" max="10685" width="9.140625" style="61"/>
    <col min="10686" max="10686" width="8.28515625" style="61" customWidth="1"/>
    <col min="10687" max="10687" width="45" style="61" customWidth="1"/>
    <col min="10688" max="10688" width="9" style="61" customWidth="1"/>
    <col min="10689" max="10689" width="8.28515625" style="61" customWidth="1"/>
    <col min="10690" max="10690" width="9.85546875" style="61" customWidth="1"/>
    <col min="10691" max="10691" width="11.28515625" style="61" customWidth="1"/>
    <col min="10692" max="10692" width="13.5703125" style="61" customWidth="1"/>
    <col min="10693" max="10693" width="9.140625" style="61"/>
    <col min="10694" max="10694" width="13.7109375" style="61" customWidth="1"/>
    <col min="10695" max="10695" width="17.28515625" style="61" customWidth="1"/>
    <col min="10696" max="10699" width="0" style="61" hidden="1" customWidth="1"/>
    <col min="10700" max="10701" width="12.7109375" style="61" bestFit="1" customWidth="1"/>
    <col min="10702" max="10941" width="9.140625" style="61"/>
    <col min="10942" max="10942" width="8.28515625" style="61" customWidth="1"/>
    <col min="10943" max="10943" width="45" style="61" customWidth="1"/>
    <col min="10944" max="10944" width="9" style="61" customWidth="1"/>
    <col min="10945" max="10945" width="8.28515625" style="61" customWidth="1"/>
    <col min="10946" max="10946" width="9.85546875" style="61" customWidth="1"/>
    <col min="10947" max="10947" width="11.28515625" style="61" customWidth="1"/>
    <col min="10948" max="10948" width="13.5703125" style="61" customWidth="1"/>
    <col min="10949" max="10949" width="9.140625" style="61"/>
    <col min="10950" max="10950" width="13.7109375" style="61" customWidth="1"/>
    <col min="10951" max="10951" width="17.28515625" style="61" customWidth="1"/>
    <col min="10952" max="10955" width="0" style="61" hidden="1" customWidth="1"/>
    <col min="10956" max="10957" width="12.7109375" style="61" bestFit="1" customWidth="1"/>
    <col min="10958" max="11197" width="9.140625" style="61"/>
    <col min="11198" max="11198" width="8.28515625" style="61" customWidth="1"/>
    <col min="11199" max="11199" width="45" style="61" customWidth="1"/>
    <col min="11200" max="11200" width="9" style="61" customWidth="1"/>
    <col min="11201" max="11201" width="8.28515625" style="61" customWidth="1"/>
    <col min="11202" max="11202" width="9.85546875" style="61" customWidth="1"/>
    <col min="11203" max="11203" width="11.28515625" style="61" customWidth="1"/>
    <col min="11204" max="11204" width="13.5703125" style="61" customWidth="1"/>
    <col min="11205" max="11205" width="9.140625" style="61"/>
    <col min="11206" max="11206" width="13.7109375" style="61" customWidth="1"/>
    <col min="11207" max="11207" width="17.28515625" style="61" customWidth="1"/>
    <col min="11208" max="11211" width="0" style="61" hidden="1" customWidth="1"/>
    <col min="11212" max="11213" width="12.7109375" style="61" bestFit="1" customWidth="1"/>
    <col min="11214" max="11453" width="9.140625" style="61"/>
    <col min="11454" max="11454" width="8.28515625" style="61" customWidth="1"/>
    <col min="11455" max="11455" width="45" style="61" customWidth="1"/>
    <col min="11456" max="11456" width="9" style="61" customWidth="1"/>
    <col min="11457" max="11457" width="8.28515625" style="61" customWidth="1"/>
    <col min="11458" max="11458" width="9.85546875" style="61" customWidth="1"/>
    <col min="11459" max="11459" width="11.28515625" style="61" customWidth="1"/>
    <col min="11460" max="11460" width="13.5703125" style="61" customWidth="1"/>
    <col min="11461" max="11461" width="9.140625" style="61"/>
    <col min="11462" max="11462" width="13.7109375" style="61" customWidth="1"/>
    <col min="11463" max="11463" width="17.28515625" style="61" customWidth="1"/>
    <col min="11464" max="11467" width="0" style="61" hidden="1" customWidth="1"/>
    <col min="11468" max="11469" width="12.7109375" style="61" bestFit="1" customWidth="1"/>
    <col min="11470" max="11709" width="9.140625" style="61"/>
    <col min="11710" max="11710" width="8.28515625" style="61" customWidth="1"/>
    <col min="11711" max="11711" width="45" style="61" customWidth="1"/>
    <col min="11712" max="11712" width="9" style="61" customWidth="1"/>
    <col min="11713" max="11713" width="8.28515625" style="61" customWidth="1"/>
    <col min="11714" max="11714" width="9.85546875" style="61" customWidth="1"/>
    <col min="11715" max="11715" width="11.28515625" style="61" customWidth="1"/>
    <col min="11716" max="11716" width="13.5703125" style="61" customWidth="1"/>
    <col min="11717" max="11717" width="9.140625" style="61"/>
    <col min="11718" max="11718" width="13.7109375" style="61" customWidth="1"/>
    <col min="11719" max="11719" width="17.28515625" style="61" customWidth="1"/>
    <col min="11720" max="11723" width="0" style="61" hidden="1" customWidth="1"/>
    <col min="11724" max="11725" width="12.7109375" style="61" bestFit="1" customWidth="1"/>
    <col min="11726" max="11965" width="9.140625" style="61"/>
    <col min="11966" max="11966" width="8.28515625" style="61" customWidth="1"/>
    <col min="11967" max="11967" width="45" style="61" customWidth="1"/>
    <col min="11968" max="11968" width="9" style="61" customWidth="1"/>
    <col min="11969" max="11969" width="8.28515625" style="61" customWidth="1"/>
    <col min="11970" max="11970" width="9.85546875" style="61" customWidth="1"/>
    <col min="11971" max="11971" width="11.28515625" style="61" customWidth="1"/>
    <col min="11972" max="11972" width="13.5703125" style="61" customWidth="1"/>
    <col min="11973" max="11973" width="9.140625" style="61"/>
    <col min="11974" max="11974" width="13.7109375" style="61" customWidth="1"/>
    <col min="11975" max="11975" width="17.28515625" style="61" customWidth="1"/>
    <col min="11976" max="11979" width="0" style="61" hidden="1" customWidth="1"/>
    <col min="11980" max="11981" width="12.7109375" style="61" bestFit="1" customWidth="1"/>
    <col min="11982" max="12221" width="9.140625" style="61"/>
    <col min="12222" max="12222" width="8.28515625" style="61" customWidth="1"/>
    <col min="12223" max="12223" width="45" style="61" customWidth="1"/>
    <col min="12224" max="12224" width="9" style="61" customWidth="1"/>
    <col min="12225" max="12225" width="8.28515625" style="61" customWidth="1"/>
    <col min="12226" max="12226" width="9.85546875" style="61" customWidth="1"/>
    <col min="12227" max="12227" width="11.28515625" style="61" customWidth="1"/>
    <col min="12228" max="12228" width="13.5703125" style="61" customWidth="1"/>
    <col min="12229" max="12229" width="9.140625" style="61"/>
    <col min="12230" max="12230" width="13.7109375" style="61" customWidth="1"/>
    <col min="12231" max="12231" width="17.28515625" style="61" customWidth="1"/>
    <col min="12232" max="12235" width="0" style="61" hidden="1" customWidth="1"/>
    <col min="12236" max="12237" width="12.7109375" style="61" bestFit="1" customWidth="1"/>
    <col min="12238" max="12477" width="9.140625" style="61"/>
    <col min="12478" max="12478" width="8.28515625" style="61" customWidth="1"/>
    <col min="12479" max="12479" width="45" style="61" customWidth="1"/>
    <col min="12480" max="12480" width="9" style="61" customWidth="1"/>
    <col min="12481" max="12481" width="8.28515625" style="61" customWidth="1"/>
    <col min="12482" max="12482" width="9.85546875" style="61" customWidth="1"/>
    <col min="12483" max="12483" width="11.28515625" style="61" customWidth="1"/>
    <col min="12484" max="12484" width="13.5703125" style="61" customWidth="1"/>
    <col min="12485" max="12485" width="9.140625" style="61"/>
    <col min="12486" max="12486" width="13.7109375" style="61" customWidth="1"/>
    <col min="12487" max="12487" width="17.28515625" style="61" customWidth="1"/>
    <col min="12488" max="12491" width="0" style="61" hidden="1" customWidth="1"/>
    <col min="12492" max="12493" width="12.7109375" style="61" bestFit="1" customWidth="1"/>
    <col min="12494" max="12733" width="9.140625" style="61"/>
    <col min="12734" max="12734" width="8.28515625" style="61" customWidth="1"/>
    <col min="12735" max="12735" width="45" style="61" customWidth="1"/>
    <col min="12736" max="12736" width="9" style="61" customWidth="1"/>
    <col min="12737" max="12737" width="8.28515625" style="61" customWidth="1"/>
    <col min="12738" max="12738" width="9.85546875" style="61" customWidth="1"/>
    <col min="12739" max="12739" width="11.28515625" style="61" customWidth="1"/>
    <col min="12740" max="12740" width="13.5703125" style="61" customWidth="1"/>
    <col min="12741" max="12741" width="9.140625" style="61"/>
    <col min="12742" max="12742" width="13.7109375" style="61" customWidth="1"/>
    <col min="12743" max="12743" width="17.28515625" style="61" customWidth="1"/>
    <col min="12744" max="12747" width="0" style="61" hidden="1" customWidth="1"/>
    <col min="12748" max="12749" width="12.7109375" style="61" bestFit="1" customWidth="1"/>
    <col min="12750" max="12989" width="9.140625" style="61"/>
    <col min="12990" max="12990" width="8.28515625" style="61" customWidth="1"/>
    <col min="12991" max="12991" width="45" style="61" customWidth="1"/>
    <col min="12992" max="12992" width="9" style="61" customWidth="1"/>
    <col min="12993" max="12993" width="8.28515625" style="61" customWidth="1"/>
    <col min="12994" max="12994" width="9.85546875" style="61" customWidth="1"/>
    <col min="12995" max="12995" width="11.28515625" style="61" customWidth="1"/>
    <col min="12996" max="12996" width="13.5703125" style="61" customWidth="1"/>
    <col min="12997" max="12997" width="9.140625" style="61"/>
    <col min="12998" max="12998" width="13.7109375" style="61" customWidth="1"/>
    <col min="12999" max="12999" width="17.28515625" style="61" customWidth="1"/>
    <col min="13000" max="13003" width="0" style="61" hidden="1" customWidth="1"/>
    <col min="13004" max="13005" width="12.7109375" style="61" bestFit="1" customWidth="1"/>
    <col min="13006" max="13245" width="9.140625" style="61"/>
    <col min="13246" max="13246" width="8.28515625" style="61" customWidth="1"/>
    <col min="13247" max="13247" width="45" style="61" customWidth="1"/>
    <col min="13248" max="13248" width="9" style="61" customWidth="1"/>
    <col min="13249" max="13249" width="8.28515625" style="61" customWidth="1"/>
    <col min="13250" max="13250" width="9.85546875" style="61" customWidth="1"/>
    <col min="13251" max="13251" width="11.28515625" style="61" customWidth="1"/>
    <col min="13252" max="13252" width="13.5703125" style="61" customWidth="1"/>
    <col min="13253" max="13253" width="9.140625" style="61"/>
    <col min="13254" max="13254" width="13.7109375" style="61" customWidth="1"/>
    <col min="13255" max="13255" width="17.28515625" style="61" customWidth="1"/>
    <col min="13256" max="13259" width="0" style="61" hidden="1" customWidth="1"/>
    <col min="13260" max="13261" width="12.7109375" style="61" bestFit="1" customWidth="1"/>
    <col min="13262" max="13501" width="9.140625" style="61"/>
    <col min="13502" max="13502" width="8.28515625" style="61" customWidth="1"/>
    <col min="13503" max="13503" width="45" style="61" customWidth="1"/>
    <col min="13504" max="13504" width="9" style="61" customWidth="1"/>
    <col min="13505" max="13505" width="8.28515625" style="61" customWidth="1"/>
    <col min="13506" max="13506" width="9.85546875" style="61" customWidth="1"/>
    <col min="13507" max="13507" width="11.28515625" style="61" customWidth="1"/>
    <col min="13508" max="13508" width="13.5703125" style="61" customWidth="1"/>
    <col min="13509" max="13509" width="9.140625" style="61"/>
    <col min="13510" max="13510" width="13.7109375" style="61" customWidth="1"/>
    <col min="13511" max="13511" width="17.28515625" style="61" customWidth="1"/>
    <col min="13512" max="13515" width="0" style="61" hidden="1" customWidth="1"/>
    <col min="13516" max="13517" width="12.7109375" style="61" bestFit="1" customWidth="1"/>
    <col min="13518" max="13757" width="9.140625" style="61"/>
    <col min="13758" max="13758" width="8.28515625" style="61" customWidth="1"/>
    <col min="13759" max="13759" width="45" style="61" customWidth="1"/>
    <col min="13760" max="13760" width="9" style="61" customWidth="1"/>
    <col min="13761" max="13761" width="8.28515625" style="61" customWidth="1"/>
    <col min="13762" max="13762" width="9.85546875" style="61" customWidth="1"/>
    <col min="13763" max="13763" width="11.28515625" style="61" customWidth="1"/>
    <col min="13764" max="13764" width="13.5703125" style="61" customWidth="1"/>
    <col min="13765" max="13765" width="9.140625" style="61"/>
    <col min="13766" max="13766" width="13.7109375" style="61" customWidth="1"/>
    <col min="13767" max="13767" width="17.28515625" style="61" customWidth="1"/>
    <col min="13768" max="13771" width="0" style="61" hidden="1" customWidth="1"/>
    <col min="13772" max="13773" width="12.7109375" style="61" bestFit="1" customWidth="1"/>
    <col min="13774" max="14013" width="9.140625" style="61"/>
    <col min="14014" max="14014" width="8.28515625" style="61" customWidth="1"/>
    <col min="14015" max="14015" width="45" style="61" customWidth="1"/>
    <col min="14016" max="14016" width="9" style="61" customWidth="1"/>
    <col min="14017" max="14017" width="8.28515625" style="61" customWidth="1"/>
    <col min="14018" max="14018" width="9.85546875" style="61" customWidth="1"/>
    <col min="14019" max="14019" width="11.28515625" style="61" customWidth="1"/>
    <col min="14020" max="14020" width="13.5703125" style="61" customWidth="1"/>
    <col min="14021" max="14021" width="9.140625" style="61"/>
    <col min="14022" max="14022" width="13.7109375" style="61" customWidth="1"/>
    <col min="14023" max="14023" width="17.28515625" style="61" customWidth="1"/>
    <col min="14024" max="14027" width="0" style="61" hidden="1" customWidth="1"/>
    <col min="14028" max="14029" width="12.7109375" style="61" bestFit="1" customWidth="1"/>
    <col min="14030" max="14269" width="9.140625" style="61"/>
    <col min="14270" max="14270" width="8.28515625" style="61" customWidth="1"/>
    <col min="14271" max="14271" width="45" style="61" customWidth="1"/>
    <col min="14272" max="14272" width="9" style="61" customWidth="1"/>
    <col min="14273" max="14273" width="8.28515625" style="61" customWidth="1"/>
    <col min="14274" max="14274" width="9.85546875" style="61" customWidth="1"/>
    <col min="14275" max="14275" width="11.28515625" style="61" customWidth="1"/>
    <col min="14276" max="14276" width="13.5703125" style="61" customWidth="1"/>
    <col min="14277" max="14277" width="9.140625" style="61"/>
    <col min="14278" max="14278" width="13.7109375" style="61" customWidth="1"/>
    <col min="14279" max="14279" width="17.28515625" style="61" customWidth="1"/>
    <col min="14280" max="14283" width="0" style="61" hidden="1" customWidth="1"/>
    <col min="14284" max="14285" width="12.7109375" style="61" bestFit="1" customWidth="1"/>
    <col min="14286" max="14525" width="9.140625" style="61"/>
    <col min="14526" max="14526" width="8.28515625" style="61" customWidth="1"/>
    <col min="14527" max="14527" width="45" style="61" customWidth="1"/>
    <col min="14528" max="14528" width="9" style="61" customWidth="1"/>
    <col min="14529" max="14529" width="8.28515625" style="61" customWidth="1"/>
    <col min="14530" max="14530" width="9.85546875" style="61" customWidth="1"/>
    <col min="14531" max="14531" width="11.28515625" style="61" customWidth="1"/>
    <col min="14532" max="14532" width="13.5703125" style="61" customWidth="1"/>
    <col min="14533" max="14533" width="9.140625" style="61"/>
    <col min="14534" max="14534" width="13.7109375" style="61" customWidth="1"/>
    <col min="14535" max="14535" width="17.28515625" style="61" customWidth="1"/>
    <col min="14536" max="14539" width="0" style="61" hidden="1" customWidth="1"/>
    <col min="14540" max="14541" width="12.7109375" style="61" bestFit="1" customWidth="1"/>
    <col min="14542" max="14781" width="9.140625" style="61"/>
    <col min="14782" max="14782" width="8.28515625" style="61" customWidth="1"/>
    <col min="14783" max="14783" width="45" style="61" customWidth="1"/>
    <col min="14784" max="14784" width="9" style="61" customWidth="1"/>
    <col min="14785" max="14785" width="8.28515625" style="61" customWidth="1"/>
    <col min="14786" max="14786" width="9.85546875" style="61" customWidth="1"/>
    <col min="14787" max="14787" width="11.28515625" style="61" customWidth="1"/>
    <col min="14788" max="14788" width="13.5703125" style="61" customWidth="1"/>
    <col min="14789" max="14789" width="9.140625" style="61"/>
    <col min="14790" max="14790" width="13.7109375" style="61" customWidth="1"/>
    <col min="14791" max="14791" width="17.28515625" style="61" customWidth="1"/>
    <col min="14792" max="14795" width="0" style="61" hidden="1" customWidth="1"/>
    <col min="14796" max="14797" width="12.7109375" style="61" bestFit="1" customWidth="1"/>
    <col min="14798" max="15037" width="9.140625" style="61"/>
    <col min="15038" max="15038" width="8.28515625" style="61" customWidth="1"/>
    <col min="15039" max="15039" width="45" style="61" customWidth="1"/>
    <col min="15040" max="15040" width="9" style="61" customWidth="1"/>
    <col min="15041" max="15041" width="8.28515625" style="61" customWidth="1"/>
    <col min="15042" max="15042" width="9.85546875" style="61" customWidth="1"/>
    <col min="15043" max="15043" width="11.28515625" style="61" customWidth="1"/>
    <col min="15044" max="15044" width="13.5703125" style="61" customWidth="1"/>
    <col min="15045" max="15045" width="9.140625" style="61"/>
    <col min="15046" max="15046" width="13.7109375" style="61" customWidth="1"/>
    <col min="15047" max="15047" width="17.28515625" style="61" customWidth="1"/>
    <col min="15048" max="15051" width="0" style="61" hidden="1" customWidth="1"/>
    <col min="15052" max="15053" width="12.7109375" style="61" bestFit="1" customWidth="1"/>
    <col min="15054" max="15293" width="9.140625" style="61"/>
    <col min="15294" max="15294" width="8.28515625" style="61" customWidth="1"/>
    <col min="15295" max="15295" width="45" style="61" customWidth="1"/>
    <col min="15296" max="15296" width="9" style="61" customWidth="1"/>
    <col min="15297" max="15297" width="8.28515625" style="61" customWidth="1"/>
    <col min="15298" max="15298" width="9.85546875" style="61" customWidth="1"/>
    <col min="15299" max="15299" width="11.28515625" style="61" customWidth="1"/>
    <col min="15300" max="15300" width="13.5703125" style="61" customWidth="1"/>
    <col min="15301" max="15301" width="9.140625" style="61"/>
    <col min="15302" max="15302" width="13.7109375" style="61" customWidth="1"/>
    <col min="15303" max="15303" width="17.28515625" style="61" customWidth="1"/>
    <col min="15304" max="15307" width="0" style="61" hidden="1" customWidth="1"/>
    <col min="15308" max="15309" width="12.7109375" style="61" bestFit="1" customWidth="1"/>
    <col min="15310" max="15549" width="9.140625" style="61"/>
    <col min="15550" max="15550" width="8.28515625" style="61" customWidth="1"/>
    <col min="15551" max="15551" width="45" style="61" customWidth="1"/>
    <col min="15552" max="15552" width="9" style="61" customWidth="1"/>
    <col min="15553" max="15553" width="8.28515625" style="61" customWidth="1"/>
    <col min="15554" max="15554" width="9.85546875" style="61" customWidth="1"/>
    <col min="15555" max="15555" width="11.28515625" style="61" customWidth="1"/>
    <col min="15556" max="15556" width="13.5703125" style="61" customWidth="1"/>
    <col min="15557" max="15557" width="9.140625" style="61"/>
    <col min="15558" max="15558" width="13.7109375" style="61" customWidth="1"/>
    <col min="15559" max="15559" width="17.28515625" style="61" customWidth="1"/>
    <col min="15560" max="15563" width="0" style="61" hidden="1" customWidth="1"/>
    <col min="15564" max="15565" width="12.7109375" style="61" bestFit="1" customWidth="1"/>
    <col min="15566" max="15805" width="9.140625" style="61"/>
    <col min="15806" max="15806" width="8.28515625" style="61" customWidth="1"/>
    <col min="15807" max="15807" width="45" style="61" customWidth="1"/>
    <col min="15808" max="15808" width="9" style="61" customWidth="1"/>
    <col min="15809" max="15809" width="8.28515625" style="61" customWidth="1"/>
    <col min="15810" max="15810" width="9.85546875" style="61" customWidth="1"/>
    <col min="15811" max="15811" width="11.28515625" style="61" customWidth="1"/>
    <col min="15812" max="15812" width="13.5703125" style="61" customWidth="1"/>
    <col min="15813" max="15813" width="9.140625" style="61"/>
    <col min="15814" max="15814" width="13.7109375" style="61" customWidth="1"/>
    <col min="15815" max="15815" width="17.28515625" style="61" customWidth="1"/>
    <col min="15816" max="15819" width="0" style="61" hidden="1" customWidth="1"/>
    <col min="15820" max="15821" width="12.7109375" style="61" bestFit="1" customWidth="1"/>
    <col min="15822" max="16061" width="9.140625" style="61"/>
    <col min="16062" max="16062" width="8.28515625" style="61" customWidth="1"/>
    <col min="16063" max="16063" width="45" style="61" customWidth="1"/>
    <col min="16064" max="16064" width="9" style="61" customWidth="1"/>
    <col min="16065" max="16065" width="8.28515625" style="61" customWidth="1"/>
    <col min="16066" max="16066" width="9.85546875" style="61" customWidth="1"/>
    <col min="16067" max="16067" width="11.28515625" style="61" customWidth="1"/>
    <col min="16068" max="16068" width="13.5703125" style="61" customWidth="1"/>
    <col min="16069" max="16069" width="9.140625" style="61"/>
    <col min="16070" max="16070" width="13.7109375" style="61" customWidth="1"/>
    <col min="16071" max="16071" width="17.28515625" style="61" customWidth="1"/>
    <col min="16072" max="16075" width="0" style="61" hidden="1" customWidth="1"/>
    <col min="16076" max="16077" width="12.7109375" style="61" bestFit="1" customWidth="1"/>
    <col min="16078" max="16384" width="9.140625" style="61"/>
  </cols>
  <sheetData>
    <row r="1" spans="1:6" ht="24" customHeight="1" x14ac:dyDescent="0.25">
      <c r="A1" s="104" t="s">
        <v>134</v>
      </c>
      <c r="B1" s="104"/>
      <c r="C1" s="104"/>
      <c r="D1" s="104"/>
      <c r="E1" s="104"/>
      <c r="F1" s="104"/>
    </row>
    <row r="2" spans="1:6" ht="33.75" customHeight="1" thickBot="1" x14ac:dyDescent="0.25">
      <c r="A2" s="132" t="s">
        <v>135</v>
      </c>
      <c r="B2" s="132"/>
      <c r="C2" s="132"/>
      <c r="D2" s="132"/>
      <c r="E2" s="132"/>
      <c r="F2" s="132"/>
    </row>
    <row r="3" spans="1:6" ht="19.5" customHeight="1" x14ac:dyDescent="0.2">
      <c r="A3" s="111" t="s">
        <v>143</v>
      </c>
      <c r="B3" s="102" t="s">
        <v>109</v>
      </c>
      <c r="C3" s="102" t="s">
        <v>110</v>
      </c>
      <c r="D3" s="114" t="s">
        <v>111</v>
      </c>
      <c r="E3" s="116" t="s">
        <v>115</v>
      </c>
      <c r="F3" s="117" t="s">
        <v>160</v>
      </c>
    </row>
    <row r="4" spans="1:6" ht="39.75" customHeight="1" thickBot="1" x14ac:dyDescent="0.25">
      <c r="A4" s="112"/>
      <c r="B4" s="103"/>
      <c r="C4" s="103"/>
      <c r="D4" s="115"/>
      <c r="E4" s="118"/>
      <c r="F4" s="119"/>
    </row>
    <row r="5" spans="1:6" x14ac:dyDescent="0.2">
      <c r="A5" s="65" t="s">
        <v>14</v>
      </c>
      <c r="B5" s="71" t="s">
        <v>144</v>
      </c>
      <c r="C5" s="69" t="s">
        <v>127</v>
      </c>
      <c r="D5" s="72">
        <v>14</v>
      </c>
      <c r="E5" s="126"/>
      <c r="F5" s="127"/>
    </row>
    <row r="6" spans="1:6" x14ac:dyDescent="0.2">
      <c r="A6" s="65"/>
      <c r="B6" s="66" t="s">
        <v>116</v>
      </c>
      <c r="C6" s="67" t="s">
        <v>127</v>
      </c>
      <c r="D6" s="73">
        <v>14</v>
      </c>
      <c r="E6" s="122"/>
      <c r="F6" s="123"/>
    </row>
    <row r="7" spans="1:6" x14ac:dyDescent="0.2">
      <c r="A7" s="65" t="s">
        <v>11</v>
      </c>
      <c r="B7" s="71" t="s">
        <v>145</v>
      </c>
      <c r="C7" s="69" t="s">
        <v>127</v>
      </c>
      <c r="D7" s="72">
        <v>14</v>
      </c>
      <c r="E7" s="122"/>
      <c r="F7" s="123"/>
    </row>
    <row r="8" spans="1:6" x14ac:dyDescent="0.2">
      <c r="A8" s="65"/>
      <c r="B8" s="66" t="s">
        <v>117</v>
      </c>
      <c r="C8" s="67" t="s">
        <v>127</v>
      </c>
      <c r="D8" s="73">
        <v>14</v>
      </c>
      <c r="E8" s="122"/>
      <c r="F8" s="123"/>
    </row>
    <row r="9" spans="1:6" x14ac:dyDescent="0.2">
      <c r="A9" s="65" t="s">
        <v>136</v>
      </c>
      <c r="B9" s="71" t="s">
        <v>146</v>
      </c>
      <c r="C9" s="69" t="s">
        <v>127</v>
      </c>
      <c r="D9" s="72">
        <v>35</v>
      </c>
      <c r="E9" s="122"/>
      <c r="F9" s="123"/>
    </row>
    <row r="10" spans="1:6" x14ac:dyDescent="0.2">
      <c r="A10" s="65"/>
      <c r="B10" s="66" t="s">
        <v>118</v>
      </c>
      <c r="C10" s="67" t="s">
        <v>127</v>
      </c>
      <c r="D10" s="73">
        <v>35</v>
      </c>
      <c r="E10" s="122"/>
      <c r="F10" s="123"/>
    </row>
    <row r="11" spans="1:6" x14ac:dyDescent="0.2">
      <c r="A11" s="65" t="s">
        <v>137</v>
      </c>
      <c r="B11" s="71" t="s">
        <v>147</v>
      </c>
      <c r="C11" s="69" t="s">
        <v>127</v>
      </c>
      <c r="D11" s="72">
        <v>28</v>
      </c>
      <c r="E11" s="122"/>
      <c r="F11" s="123"/>
    </row>
    <row r="12" spans="1:6" x14ac:dyDescent="0.2">
      <c r="A12" s="65"/>
      <c r="B12" s="66" t="s">
        <v>129</v>
      </c>
      <c r="C12" s="67" t="s">
        <v>127</v>
      </c>
      <c r="D12" s="73">
        <v>28</v>
      </c>
      <c r="E12" s="122"/>
      <c r="F12" s="123"/>
    </row>
    <row r="13" spans="1:6" x14ac:dyDescent="0.2">
      <c r="A13" s="65" t="s">
        <v>138</v>
      </c>
      <c r="B13" s="71" t="s">
        <v>148</v>
      </c>
      <c r="C13" s="69" t="s">
        <v>127</v>
      </c>
      <c r="D13" s="72">
        <v>7</v>
      </c>
      <c r="E13" s="122"/>
      <c r="F13" s="123"/>
    </row>
    <row r="14" spans="1:6" x14ac:dyDescent="0.2">
      <c r="A14" s="65"/>
      <c r="B14" s="66" t="s">
        <v>130</v>
      </c>
      <c r="C14" s="67" t="s">
        <v>127</v>
      </c>
      <c r="D14" s="73">
        <v>7</v>
      </c>
      <c r="E14" s="122"/>
      <c r="F14" s="123"/>
    </row>
    <row r="15" spans="1:6" ht="25.5" x14ac:dyDescent="0.2">
      <c r="A15" s="65" t="s">
        <v>131</v>
      </c>
      <c r="B15" s="71" t="s">
        <v>149</v>
      </c>
      <c r="C15" s="69" t="s">
        <v>127</v>
      </c>
      <c r="D15" s="72">
        <v>70</v>
      </c>
      <c r="E15" s="122"/>
      <c r="F15" s="123"/>
    </row>
    <row r="16" spans="1:6" x14ac:dyDescent="0.2">
      <c r="A16" s="65"/>
      <c r="B16" s="66" t="s">
        <v>119</v>
      </c>
      <c r="C16" s="67" t="s">
        <v>127</v>
      </c>
      <c r="D16" s="73">
        <v>70</v>
      </c>
      <c r="E16" s="122"/>
      <c r="F16" s="123"/>
    </row>
    <row r="17" spans="1:6" x14ac:dyDescent="0.2">
      <c r="A17" s="65" t="s">
        <v>132</v>
      </c>
      <c r="B17" s="71" t="s">
        <v>150</v>
      </c>
      <c r="C17" s="69" t="s">
        <v>127</v>
      </c>
      <c r="D17" s="72">
        <v>49</v>
      </c>
      <c r="E17" s="122"/>
      <c r="F17" s="123"/>
    </row>
    <row r="18" spans="1:6" x14ac:dyDescent="0.2">
      <c r="A18" s="65"/>
      <c r="B18" s="66" t="s">
        <v>120</v>
      </c>
      <c r="C18" s="67" t="s">
        <v>127</v>
      </c>
      <c r="D18" s="73">
        <v>49</v>
      </c>
      <c r="E18" s="122"/>
      <c r="F18" s="123"/>
    </row>
    <row r="19" spans="1:6" x14ac:dyDescent="0.2">
      <c r="A19" s="65" t="s">
        <v>133</v>
      </c>
      <c r="B19" s="71" t="s">
        <v>142</v>
      </c>
      <c r="C19" s="69" t="s">
        <v>128</v>
      </c>
      <c r="D19" s="72">
        <v>236</v>
      </c>
      <c r="E19" s="122"/>
      <c r="F19" s="123"/>
    </row>
    <row r="20" spans="1:6" ht="31.5" customHeight="1" x14ac:dyDescent="0.2">
      <c r="A20" s="65"/>
      <c r="B20" s="66" t="s">
        <v>121</v>
      </c>
      <c r="C20" s="67" t="s">
        <v>128</v>
      </c>
      <c r="D20" s="73">
        <v>236</v>
      </c>
      <c r="E20" s="122"/>
      <c r="F20" s="123"/>
    </row>
    <row r="21" spans="1:6" x14ac:dyDescent="0.2">
      <c r="A21" s="65"/>
      <c r="B21" s="66" t="s">
        <v>122</v>
      </c>
      <c r="C21" s="67" t="s">
        <v>128</v>
      </c>
      <c r="D21" s="73">
        <v>236</v>
      </c>
      <c r="E21" s="122"/>
      <c r="F21" s="123"/>
    </row>
    <row r="22" spans="1:6" x14ac:dyDescent="0.2">
      <c r="A22" s="65" t="s">
        <v>155</v>
      </c>
      <c r="B22" s="71" t="s">
        <v>141</v>
      </c>
      <c r="C22" s="69" t="s">
        <v>128</v>
      </c>
      <c r="D22" s="72">
        <v>14</v>
      </c>
      <c r="E22" s="122"/>
      <c r="F22" s="123"/>
    </row>
    <row r="23" spans="1:6" s="68" customFormat="1" ht="25.5" x14ac:dyDescent="0.2">
      <c r="A23" s="65"/>
      <c r="B23" s="66" t="s">
        <v>139</v>
      </c>
      <c r="C23" s="67" t="s">
        <v>127</v>
      </c>
      <c r="D23" s="73">
        <v>7</v>
      </c>
      <c r="E23" s="128"/>
      <c r="F23" s="129"/>
    </row>
    <row r="24" spans="1:6" s="68" customFormat="1" ht="25.5" x14ac:dyDescent="0.2">
      <c r="A24" s="65"/>
      <c r="B24" s="66" t="s">
        <v>140</v>
      </c>
      <c r="C24" s="67" t="s">
        <v>127</v>
      </c>
      <c r="D24" s="73">
        <v>7</v>
      </c>
      <c r="E24" s="128"/>
      <c r="F24" s="129"/>
    </row>
    <row r="25" spans="1:6" x14ac:dyDescent="0.2">
      <c r="A25" s="65"/>
      <c r="B25" s="66" t="s">
        <v>122</v>
      </c>
      <c r="C25" s="67" t="s">
        <v>128</v>
      </c>
      <c r="D25" s="73">
        <v>236</v>
      </c>
      <c r="E25" s="122"/>
      <c r="F25" s="123"/>
    </row>
    <row r="26" spans="1:6" x14ac:dyDescent="0.2">
      <c r="A26" s="65" t="s">
        <v>156</v>
      </c>
      <c r="B26" s="71" t="s">
        <v>151</v>
      </c>
      <c r="C26" s="69" t="s">
        <v>127</v>
      </c>
      <c r="D26" s="72">
        <v>21</v>
      </c>
      <c r="E26" s="122"/>
      <c r="F26" s="123"/>
    </row>
    <row r="27" spans="1:6" x14ac:dyDescent="0.2">
      <c r="A27" s="65"/>
      <c r="B27" s="66" t="s">
        <v>123</v>
      </c>
      <c r="C27" s="67" t="s">
        <v>127</v>
      </c>
      <c r="D27" s="73">
        <v>21</v>
      </c>
      <c r="E27" s="122"/>
      <c r="F27" s="123"/>
    </row>
    <row r="28" spans="1:6" x14ac:dyDescent="0.2">
      <c r="A28" s="65" t="s">
        <v>157</v>
      </c>
      <c r="B28" s="71" t="s">
        <v>152</v>
      </c>
      <c r="C28" s="69" t="s">
        <v>127</v>
      </c>
      <c r="D28" s="72">
        <v>74</v>
      </c>
      <c r="E28" s="122"/>
      <c r="F28" s="123"/>
    </row>
    <row r="29" spans="1:6" x14ac:dyDescent="0.2">
      <c r="A29" s="65"/>
      <c r="B29" s="66" t="s">
        <v>124</v>
      </c>
      <c r="C29" s="67" t="s">
        <v>127</v>
      </c>
      <c r="D29" s="73">
        <v>74</v>
      </c>
      <c r="E29" s="122"/>
      <c r="F29" s="123"/>
    </row>
    <row r="30" spans="1:6" x14ac:dyDescent="0.2">
      <c r="A30" s="65" t="s">
        <v>158</v>
      </c>
      <c r="B30" s="71" t="s">
        <v>153</v>
      </c>
      <c r="C30" s="69" t="s">
        <v>127</v>
      </c>
      <c r="D30" s="72">
        <v>76</v>
      </c>
      <c r="E30" s="122"/>
      <c r="F30" s="123"/>
    </row>
    <row r="31" spans="1:6" x14ac:dyDescent="0.2">
      <c r="A31" s="65"/>
      <c r="B31" s="66" t="s">
        <v>125</v>
      </c>
      <c r="C31" s="67" t="s">
        <v>127</v>
      </c>
      <c r="D31" s="73">
        <v>76</v>
      </c>
      <c r="E31" s="122"/>
      <c r="F31" s="123"/>
    </row>
    <row r="32" spans="1:6" x14ac:dyDescent="0.2">
      <c r="A32" s="65" t="s">
        <v>159</v>
      </c>
      <c r="B32" s="71" t="s">
        <v>154</v>
      </c>
      <c r="C32" s="69" t="s">
        <v>127</v>
      </c>
      <c r="D32" s="72">
        <v>1</v>
      </c>
      <c r="E32" s="122"/>
      <c r="F32" s="123"/>
    </row>
    <row r="33" spans="1:6" ht="13.5" thickBot="1" x14ac:dyDescent="0.25">
      <c r="A33" s="65"/>
      <c r="B33" s="66" t="s">
        <v>126</v>
      </c>
      <c r="C33" s="67" t="s">
        <v>127</v>
      </c>
      <c r="D33" s="73">
        <v>1</v>
      </c>
      <c r="E33" s="130"/>
      <c r="F33" s="131"/>
    </row>
    <row r="34" spans="1:6" ht="12.75" customHeight="1" x14ac:dyDescent="0.2">
      <c r="A34" s="105" t="s">
        <v>113</v>
      </c>
      <c r="B34" s="106"/>
      <c r="C34" s="106"/>
      <c r="D34" s="106"/>
      <c r="E34" s="120"/>
      <c r="F34" s="121"/>
    </row>
    <row r="35" spans="1:6" ht="13.5" customHeight="1" x14ac:dyDescent="0.2">
      <c r="A35" s="107" t="s">
        <v>114</v>
      </c>
      <c r="B35" s="108"/>
      <c r="C35" s="108"/>
      <c r="D35" s="108"/>
      <c r="E35" s="122"/>
      <c r="F35" s="123"/>
    </row>
    <row r="36" spans="1:6" ht="16.5" customHeight="1" thickBot="1" x14ac:dyDescent="0.25">
      <c r="A36" s="109" t="s">
        <v>112</v>
      </c>
      <c r="B36" s="110"/>
      <c r="C36" s="110"/>
      <c r="D36" s="110"/>
      <c r="E36" s="124"/>
      <c r="F36" s="125"/>
    </row>
    <row r="37" spans="1:6" x14ac:dyDescent="0.2">
      <c r="A37" s="62"/>
      <c r="B37" s="62"/>
      <c r="C37" s="63"/>
    </row>
    <row r="38" spans="1:6" x14ac:dyDescent="0.2">
      <c r="A38" s="62"/>
      <c r="B38" s="62"/>
      <c r="C38" s="63"/>
    </row>
    <row r="39" spans="1:6" x14ac:dyDescent="0.2">
      <c r="A39" s="62"/>
      <c r="B39" s="62"/>
      <c r="C39" s="63"/>
    </row>
    <row r="40" spans="1:6" x14ac:dyDescent="0.2">
      <c r="A40" s="62"/>
      <c r="B40" s="62"/>
      <c r="C40" s="63"/>
    </row>
    <row r="41" spans="1:6" x14ac:dyDescent="0.2">
      <c r="A41" s="62"/>
      <c r="B41" s="62"/>
      <c r="C41" s="63"/>
    </row>
    <row r="42" spans="1:6" x14ac:dyDescent="0.2">
      <c r="A42" s="62"/>
      <c r="B42" s="62"/>
      <c r="C42" s="63"/>
    </row>
    <row r="43" spans="1:6" x14ac:dyDescent="0.2">
      <c r="A43" s="62"/>
      <c r="B43" s="62"/>
      <c r="C43" s="63"/>
    </row>
    <row r="44" spans="1:6" x14ac:dyDescent="0.2">
      <c r="A44" s="62"/>
      <c r="B44" s="62"/>
      <c r="C44" s="63"/>
    </row>
  </sheetData>
  <mergeCells count="11">
    <mergeCell ref="E3:E4"/>
    <mergeCell ref="A3:A4"/>
    <mergeCell ref="B3:B4"/>
    <mergeCell ref="A2:F2"/>
    <mergeCell ref="A1:F1"/>
    <mergeCell ref="A34:D34"/>
    <mergeCell ref="A35:D35"/>
    <mergeCell ref="A36:D36"/>
    <mergeCell ref="C3:C4"/>
    <mergeCell ref="D3:D4"/>
    <mergeCell ref="F3:F4"/>
  </mergeCells>
  <phoneticPr fontId="36" type="noConversion"/>
  <pageMargins left="0.11811023622047245" right="0.11811023622047245" top="0.15748031496062992" bottom="0.15748031496062992" header="0" footer="0"/>
  <pageSetup paperSize="9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ДЦ</vt:lpstr>
      <vt:lpstr>Зведена таблиця</vt:lpstr>
      <vt:lpstr>ДЦ!Область_друку</vt:lpstr>
      <vt:lpstr>'Зведена таблиця'!Область_друку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2015-11-23T11:03:36Z</cp:lastPrinted>
  <dcterms:created xsi:type="dcterms:W3CDTF">2006-09-16T00:00:00Z</dcterms:created>
  <dcterms:modified xsi:type="dcterms:W3CDTF">2025-11-20T11:37:32Z</dcterms:modified>
</cp:coreProperties>
</file>