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\КП Дмитренко\РУКАВИЧКА\"/>
    </mc:Choice>
  </mc:AlternateContent>
  <bookViews>
    <workbookView xWindow="0" yWindow="0" windowWidth="14140" windowHeight="3520"/>
  </bookViews>
  <sheets>
    <sheet name="для Замовника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5" l="1"/>
  <c r="F100" i="5"/>
  <c r="J204" i="5"/>
  <c r="L202" i="5"/>
  <c r="L200" i="5"/>
  <c r="F205" i="5"/>
  <c r="L205" i="5"/>
  <c r="L159" i="5"/>
  <c r="J158" i="5"/>
  <c r="L157" i="5"/>
  <c r="I100" i="5"/>
  <c r="J100" i="5" s="1"/>
  <c r="J101" i="5"/>
  <c r="L204" i="5" l="1"/>
  <c r="L158" i="5"/>
  <c r="L101" i="5"/>
  <c r="L100" i="5"/>
  <c r="F218" i="5"/>
  <c r="F217" i="5"/>
  <c r="F215" i="5"/>
  <c r="F214" i="5"/>
  <c r="F212" i="5"/>
  <c r="F211" i="5"/>
  <c r="F207" i="5"/>
  <c r="F203" i="5"/>
  <c r="F201" i="5"/>
  <c r="F198" i="5"/>
  <c r="F194" i="5"/>
  <c r="F193" i="5"/>
  <c r="F186" i="5"/>
  <c r="F183" i="5"/>
  <c r="F181" i="5"/>
  <c r="F178" i="5"/>
  <c r="F176" i="5"/>
  <c r="F174" i="5"/>
  <c r="F171" i="5"/>
  <c r="F165" i="5"/>
  <c r="F163" i="5"/>
  <c r="F160" i="5"/>
  <c r="F157" i="5"/>
  <c r="F155" i="5"/>
  <c r="F152" i="5"/>
  <c r="F149" i="5"/>
  <c r="F147" i="5"/>
  <c r="F145" i="5"/>
  <c r="F142" i="5"/>
  <c r="F138" i="5"/>
  <c r="F130" i="5"/>
  <c r="F128" i="5"/>
  <c r="F126" i="5"/>
  <c r="F123" i="5"/>
  <c r="F122" i="5"/>
  <c r="F120" i="5"/>
  <c r="F117" i="5"/>
  <c r="F114" i="5"/>
  <c r="F111" i="5"/>
  <c r="F107" i="5"/>
  <c r="F106" i="5"/>
  <c r="F105" i="5"/>
  <c r="F104" i="5"/>
  <c r="F103" i="5"/>
  <c r="F89" i="5"/>
  <c r="L214" i="5"/>
  <c r="L213" i="5"/>
  <c r="L212" i="5"/>
  <c r="L211" i="5"/>
  <c r="L210" i="5"/>
  <c r="L207" i="5"/>
  <c r="L206" i="5"/>
  <c r="L199" i="5"/>
  <c r="J198" i="5"/>
  <c r="J197" i="5"/>
  <c r="L195" i="5"/>
  <c r="J194" i="5"/>
  <c r="L209" i="5" l="1"/>
  <c r="L203" i="5"/>
  <c r="L208" i="5"/>
  <c r="L201" i="5"/>
  <c r="L194" i="5"/>
  <c r="L198" i="5"/>
  <c r="L197" i="5"/>
  <c r="J191" i="5" l="1"/>
  <c r="J190" i="5"/>
  <c r="J189" i="5"/>
  <c r="J188" i="5"/>
  <c r="J187" i="5"/>
  <c r="J186" i="5"/>
  <c r="J183" i="5"/>
  <c r="L185" i="5"/>
  <c r="J184" i="5"/>
  <c r="J182" i="5"/>
  <c r="J181" i="5"/>
  <c r="L180" i="5"/>
  <c r="L178" i="5"/>
  <c r="I177" i="5"/>
  <c r="J175" i="5"/>
  <c r="J174" i="5"/>
  <c r="I173" i="5"/>
  <c r="L172" i="5"/>
  <c r="I171" i="5"/>
  <c r="J171" i="5" s="1"/>
  <c r="L170" i="5"/>
  <c r="J169" i="5"/>
  <c r="L168" i="5"/>
  <c r="J156" i="5"/>
  <c r="J155" i="5"/>
  <c r="L149" i="5"/>
  <c r="L151" i="5"/>
  <c r="J152" i="5"/>
  <c r="J153" i="5"/>
  <c r="I166" i="5"/>
  <c r="J164" i="5"/>
  <c r="J163" i="5"/>
  <c r="L162" i="5"/>
  <c r="I162" i="5"/>
  <c r="L161" i="5"/>
  <c r="I160" i="5"/>
  <c r="J160" i="5" s="1"/>
  <c r="J137" i="5"/>
  <c r="J139" i="5"/>
  <c r="L136" i="5"/>
  <c r="J135" i="5"/>
  <c r="L134" i="5"/>
  <c r="F134" i="5"/>
  <c r="L133" i="5"/>
  <c r="J130" i="5"/>
  <c r="J131" i="5"/>
  <c r="L174" i="5" l="1"/>
  <c r="L186" i="5"/>
  <c r="L191" i="5"/>
  <c r="L190" i="5"/>
  <c r="L189" i="5"/>
  <c r="L188" i="5"/>
  <c r="L187" i="5"/>
  <c r="L182" i="5"/>
  <c r="L184" i="5"/>
  <c r="L183" i="5"/>
  <c r="L181" i="5"/>
  <c r="L179" i="5"/>
  <c r="L176" i="5"/>
  <c r="L169" i="5"/>
  <c r="L177" i="5"/>
  <c r="L175" i="5"/>
  <c r="L171" i="5"/>
  <c r="L173" i="5"/>
  <c r="L166" i="5"/>
  <c r="L152" i="5"/>
  <c r="L155" i="5"/>
  <c r="L156" i="5"/>
  <c r="L150" i="5"/>
  <c r="L165" i="5"/>
  <c r="L153" i="5"/>
  <c r="L163" i="5"/>
  <c r="L164" i="5"/>
  <c r="L160" i="5"/>
  <c r="L132" i="5"/>
  <c r="L137" i="5"/>
  <c r="L139" i="5"/>
  <c r="L138" i="5"/>
  <c r="L140" i="5"/>
  <c r="L135" i="5"/>
  <c r="L130" i="5"/>
  <c r="L131" i="5"/>
  <c r="I148" i="5" l="1"/>
  <c r="L147" i="5"/>
  <c r="J146" i="5"/>
  <c r="J145" i="5"/>
  <c r="L144" i="5"/>
  <c r="I144" i="5"/>
  <c r="L143" i="5"/>
  <c r="I142" i="5"/>
  <c r="J142" i="5" s="1"/>
  <c r="I129" i="5"/>
  <c r="J127" i="5"/>
  <c r="J126" i="5"/>
  <c r="I125" i="5"/>
  <c r="I123" i="5"/>
  <c r="J123" i="5" s="1"/>
  <c r="J121" i="5"/>
  <c r="J120" i="5"/>
  <c r="I117" i="5"/>
  <c r="J117" i="5" s="1"/>
  <c r="I119" i="5"/>
  <c r="J118" i="5" l="1"/>
  <c r="L122" i="5"/>
  <c r="L127" i="5"/>
  <c r="L124" i="5"/>
  <c r="L148" i="5"/>
  <c r="L121" i="5"/>
  <c r="L145" i="5"/>
  <c r="L146" i="5"/>
  <c r="L129" i="5"/>
  <c r="L142" i="5"/>
  <c r="L125" i="5"/>
  <c r="L128" i="5"/>
  <c r="L126" i="5"/>
  <c r="L123" i="5"/>
  <c r="L120" i="5"/>
  <c r="L119" i="5"/>
  <c r="L117" i="5"/>
  <c r="L118" i="5" l="1"/>
  <c r="L114" i="5" l="1"/>
  <c r="L116" i="5"/>
  <c r="J112" i="5"/>
  <c r="L111" i="5"/>
  <c r="L108" i="5"/>
  <c r="D108" i="5"/>
  <c r="J106" i="5"/>
  <c r="J105" i="5"/>
  <c r="J104" i="5"/>
  <c r="J107" i="5"/>
  <c r="I103" i="5"/>
  <c r="J103" i="5" s="1"/>
  <c r="F102" i="5"/>
  <c r="J102" i="5"/>
  <c r="I99" i="5"/>
  <c r="J99" i="5" s="1"/>
  <c r="J98" i="5"/>
  <c r="I97" i="5"/>
  <c r="J97" i="5" s="1"/>
  <c r="J96" i="5"/>
  <c r="F95" i="5"/>
  <c r="J95" i="5"/>
  <c r="I94" i="5"/>
  <c r="J94" i="5" s="1"/>
  <c r="J93" i="5"/>
  <c r="I92" i="5"/>
  <c r="J92" i="5" s="1"/>
  <c r="J91" i="5"/>
  <c r="F90" i="5"/>
  <c r="J90" i="5"/>
  <c r="I89" i="5"/>
  <c r="J89" i="5" s="1"/>
  <c r="F88" i="5"/>
  <c r="J88" i="5"/>
  <c r="I87" i="5"/>
  <c r="J87" i="5" s="1"/>
  <c r="J86" i="5"/>
  <c r="I85" i="5"/>
  <c r="J85" i="5" s="1"/>
  <c r="J84" i="5"/>
  <c r="F83" i="5"/>
  <c r="J83" i="5"/>
  <c r="I82" i="5"/>
  <c r="J82" i="5" s="1"/>
  <c r="J81" i="5"/>
  <c r="I80" i="5"/>
  <c r="J80" i="5" s="1"/>
  <c r="J79" i="5"/>
  <c r="F78" i="5"/>
  <c r="J78" i="5"/>
  <c r="J77" i="5"/>
  <c r="F75" i="5"/>
  <c r="F77" i="5"/>
  <c r="L76" i="5"/>
  <c r="I75" i="5"/>
  <c r="J75" i="5" s="1"/>
  <c r="F74" i="5"/>
  <c r="J74" i="5"/>
  <c r="I73" i="5"/>
  <c r="J73" i="5" s="1"/>
  <c r="J72" i="5"/>
  <c r="I71" i="5"/>
  <c r="J71" i="5" s="1"/>
  <c r="J70" i="5"/>
  <c r="F69" i="5"/>
  <c r="J69" i="5"/>
  <c r="I68" i="5"/>
  <c r="J68" i="5" s="1"/>
  <c r="J67" i="5"/>
  <c r="I66" i="5"/>
  <c r="J66" i="5" s="1"/>
  <c r="J65" i="5"/>
  <c r="F64" i="5"/>
  <c r="J64" i="5"/>
  <c r="I63" i="5"/>
  <c r="J63" i="5" s="1"/>
  <c r="J62" i="5"/>
  <c r="I61" i="5"/>
  <c r="J61" i="5" s="1"/>
  <c r="J60" i="5"/>
  <c r="F59" i="5"/>
  <c r="J59" i="5"/>
  <c r="J109" i="5" l="1"/>
  <c r="F108" i="5"/>
  <c r="L79" i="5"/>
  <c r="L115" i="5"/>
  <c r="L90" i="5"/>
  <c r="L88" i="5"/>
  <c r="L106" i="5"/>
  <c r="L103" i="5"/>
  <c r="L113" i="5"/>
  <c r="L105" i="5"/>
  <c r="L89" i="5"/>
  <c r="L95" i="5"/>
  <c r="L112" i="5"/>
  <c r="L107" i="5"/>
  <c r="L102" i="5"/>
  <c r="L65" i="5"/>
  <c r="L93" i="5"/>
  <c r="L104" i="5"/>
  <c r="L91" i="5"/>
  <c r="L61" i="5"/>
  <c r="L96" i="5"/>
  <c r="L110" i="5"/>
  <c r="L74" i="5"/>
  <c r="L78" i="5"/>
  <c r="L97" i="5"/>
  <c r="L67" i="5"/>
  <c r="L98" i="5"/>
  <c r="L64" i="5"/>
  <c r="L84" i="5"/>
  <c r="L99" i="5"/>
  <c r="L86" i="5"/>
  <c r="L69" i="5"/>
  <c r="L92" i="5"/>
  <c r="L94" i="5"/>
  <c r="L63" i="5"/>
  <c r="L73" i="5"/>
  <c r="L85" i="5"/>
  <c r="L83" i="5"/>
  <c r="L60" i="5"/>
  <c r="L68" i="5"/>
  <c r="L87" i="5"/>
  <c r="L82" i="5"/>
  <c r="L75" i="5"/>
  <c r="L80" i="5"/>
  <c r="L81" i="5"/>
  <c r="L72" i="5"/>
  <c r="L70" i="5"/>
  <c r="L71" i="5"/>
  <c r="L77" i="5"/>
  <c r="L66" i="5"/>
  <c r="L62" i="5"/>
  <c r="L59" i="5"/>
  <c r="L109" i="5" l="1"/>
  <c r="J58" i="5"/>
  <c r="J57" i="5"/>
  <c r="J56" i="5"/>
  <c r="J55" i="5"/>
  <c r="I54" i="5"/>
  <c r="J54" i="5" s="1"/>
  <c r="F53" i="5"/>
  <c r="J53" i="5"/>
  <c r="L39" i="5"/>
  <c r="L40" i="5"/>
  <c r="L41" i="5"/>
  <c r="I52" i="5"/>
  <c r="J52" i="5" s="1"/>
  <c r="F51" i="5"/>
  <c r="J51" i="5"/>
  <c r="I50" i="5"/>
  <c r="J50" i="5" s="1"/>
  <c r="L50" i="5" s="1"/>
  <c r="F49" i="5"/>
  <c r="J49" i="5"/>
  <c r="F55" i="5"/>
  <c r="F57" i="5"/>
  <c r="J48" i="5"/>
  <c r="J47" i="5"/>
  <c r="J46" i="5"/>
  <c r="I45" i="5"/>
  <c r="J45" i="5" s="1"/>
  <c r="I44" i="5"/>
  <c r="J44" i="5" s="1"/>
  <c r="I43" i="5"/>
  <c r="J43" i="5" s="1"/>
  <c r="I42" i="5"/>
  <c r="J42" i="5" s="1"/>
  <c r="F38" i="5"/>
  <c r="D37" i="5"/>
  <c r="J38" i="5" s="1"/>
  <c r="J36" i="5"/>
  <c r="J35" i="5"/>
  <c r="L58" i="5" l="1"/>
  <c r="L38" i="5"/>
  <c r="L44" i="5"/>
  <c r="L57" i="5"/>
  <c r="L51" i="5"/>
  <c r="L46" i="5"/>
  <c r="L52" i="5"/>
  <c r="L54" i="5"/>
  <c r="L43" i="5"/>
  <c r="L49" i="5"/>
  <c r="L56" i="5"/>
  <c r="L55" i="5"/>
  <c r="L53" i="5"/>
  <c r="L45" i="5"/>
  <c r="L36" i="5"/>
  <c r="L42" i="5"/>
  <c r="L35" i="5"/>
  <c r="J34" i="5" l="1"/>
  <c r="L34" i="5" s="1"/>
  <c r="J33" i="5"/>
  <c r="L33" i="5" s="1"/>
  <c r="J32" i="5"/>
  <c r="L32" i="5" s="1"/>
  <c r="J31" i="5"/>
  <c r="L31" i="5" s="1"/>
  <c r="J30" i="5"/>
  <c r="L30" i="5" s="1"/>
  <c r="J29" i="5"/>
  <c r="L29" i="5" s="1"/>
  <c r="F34" i="5"/>
  <c r="F35" i="5"/>
  <c r="F36" i="5"/>
  <c r="F37" i="5"/>
  <c r="F39" i="5"/>
  <c r="F47" i="5"/>
  <c r="L48" i="5" l="1"/>
  <c r="L47" i="5"/>
  <c r="L37" i="5"/>
  <c r="L219" i="5" s="1"/>
  <c r="D27" i="5" l="1"/>
  <c r="F27" i="5" l="1"/>
  <c r="D26" i="5"/>
  <c r="D25" i="5"/>
  <c r="D22" i="5"/>
  <c r="D21" i="5"/>
  <c r="D20" i="5"/>
  <c r="D19" i="5"/>
  <c r="D17" i="5"/>
  <c r="D16" i="5"/>
  <c r="D15" i="5"/>
  <c r="D14" i="5"/>
  <c r="D13" i="5"/>
  <c r="D12" i="5"/>
  <c r="D11" i="5"/>
  <c r="F18" i="5"/>
  <c r="F23" i="5"/>
  <c r="F24" i="5"/>
  <c r="F26" i="5"/>
  <c r="F30" i="5"/>
  <c r="F31" i="5"/>
  <c r="F32" i="5"/>
  <c r="F33" i="5"/>
  <c r="F168" i="5"/>
  <c r="F169" i="5"/>
  <c r="F12" i="5" l="1"/>
  <c r="F16" i="5"/>
  <c r="F22" i="5"/>
  <c r="F25" i="5"/>
  <c r="F11" i="5"/>
  <c r="F21" i="5"/>
  <c r="F20" i="5"/>
  <c r="F17" i="5"/>
  <c r="F19" i="5"/>
  <c r="F15" i="5"/>
  <c r="F14" i="5"/>
  <c r="F13" i="5"/>
  <c r="F29" i="5" l="1"/>
  <c r="E220" i="5" s="1"/>
  <c r="J4" i="5" l="1"/>
</calcChain>
</file>

<file path=xl/sharedStrings.xml><?xml version="1.0" encoding="utf-8"?>
<sst xmlns="http://schemas.openxmlformats.org/spreadsheetml/2006/main" count="567" uniqueCount="206">
  <si>
    <t>Од. вим.</t>
  </si>
  <si>
    <t>Кількість</t>
  </si>
  <si>
    <t>Термін виконання робіт, днів:</t>
  </si>
  <si>
    <t>№ п/п</t>
  </si>
  <si>
    <t>Перелік робіт</t>
  </si>
  <si>
    <t>Перелік матеріалів</t>
  </si>
  <si>
    <t>Норма витрат</t>
  </si>
  <si>
    <t>шт</t>
  </si>
  <si>
    <t>кг</t>
  </si>
  <si>
    <t>м2</t>
  </si>
  <si>
    <t xml:space="preserve">Всього за кошторисом </t>
  </si>
  <si>
    <t> площа загальна будинку, м2</t>
  </si>
  <si>
    <t>м3</t>
  </si>
  <si>
    <t>т.</t>
  </si>
  <si>
    <t>ДЕМОНТАЖНІ РОБОТИ</t>
  </si>
  <si>
    <t>Демонтаж дверних коробок в кам'яних стінах з відбиванням штукатурки в укосах</t>
  </si>
  <si>
    <t>Знімання дверних полотен</t>
  </si>
  <si>
    <t>Навантаження сміття вручну</t>
  </si>
  <si>
    <t>м.п.</t>
  </si>
  <si>
    <t>м</t>
  </si>
  <si>
    <t>м.</t>
  </si>
  <si>
    <t>Заповнення дверних прорізів готовими дверними блоками площею до 2 м2 з металопластику у кам'яних стінах</t>
  </si>
  <si>
    <t>Блоки дверні металопластикові</t>
  </si>
  <si>
    <t>л.</t>
  </si>
  <si>
    <t>Підвіс в комплекті</t>
  </si>
  <si>
    <t>Тяга підвісу</t>
  </si>
  <si>
    <t>Фарба ПФ-115</t>
  </si>
  <si>
    <t>Суміш суха клейова "Ceresit CМ 11"</t>
  </si>
  <si>
    <t>упак.</t>
  </si>
  <si>
    <t xml:space="preserve">Ціна за од., без ПДВ
</t>
  </si>
  <si>
    <t>Сума , без ПДВ</t>
  </si>
  <si>
    <t>Сума, без ПДВ</t>
  </si>
  <si>
    <t>Вартість матеріалів, без ПДВ</t>
  </si>
  <si>
    <t>Вартість робіт, без ПДВ :</t>
  </si>
  <si>
    <t>Розпірний стельовий анкер 6х40мм</t>
  </si>
  <si>
    <t>Профілі основні направляющі довж.3,6 м</t>
  </si>
  <si>
    <t>Профілі поперечні довж. 1,2 м</t>
  </si>
  <si>
    <t>Профілі поперечні довж. 0,6 м</t>
  </si>
  <si>
    <t>Кутик металевий пристінний</t>
  </si>
  <si>
    <t>Плита декоративна 600х600 мм</t>
  </si>
  <si>
    <t>Демонтаж віконних прорізів готовими блоками площею більше 3 м2 з металопластику в кам'яних стінах житлових і громадських будівель</t>
  </si>
  <si>
    <t>Демонтаж дверних прорізів готовими дверними блоками площею понад 2 до 3 м2 з металопластику у кам'яних стінах</t>
  </si>
  <si>
    <t>Знімання наличників</t>
  </si>
  <si>
    <t>Розбирання облицювання стін з керамічних глазурованих плиток</t>
  </si>
  <si>
    <t>Розбирання покриттів підлог з керамічних плиток</t>
  </si>
  <si>
    <t>0,2</t>
  </si>
  <si>
    <t>Деонтаж дрібних металоконструкцій реклами</t>
  </si>
  <si>
    <t>1т</t>
  </si>
  <si>
    <t>Демонтаж раковин [умивальників]</t>
  </si>
  <si>
    <t>Розбирання облицювання стін з керамічних глазурованих плиток (Чобіток)</t>
  </si>
  <si>
    <t>Демонтаж унітазів зі змивними бачками</t>
  </si>
  <si>
    <t>Демонтаж обшивки стін гіпсокартонними плитами [фальшстіни] по металевому каркасу</t>
  </si>
  <si>
    <t>Розбирання цегляних перегородок</t>
  </si>
  <si>
    <t>1 м3</t>
  </si>
  <si>
    <t>Розбирання сталевих повітроводів діаметром 885 мм, периметром 2780 мм з листової сталі товщиною до 0,9 мм</t>
  </si>
  <si>
    <t>28</t>
  </si>
  <si>
    <t>Демонтаж "Булеряна"</t>
  </si>
  <si>
    <t>Демонтаж плит стельових з каркасу стелі</t>
  </si>
  <si>
    <t>к-т</t>
  </si>
  <si>
    <t xml:space="preserve"> шт</t>
  </si>
  <si>
    <t>Відбивання штукатурки по цеглі та бетону зі стін та стель, площа відбивання в одному місці до 5 м2</t>
  </si>
  <si>
    <t>Розділ 2. Будівельно-ремонтні роботи</t>
  </si>
  <si>
    <t>Улаштування перегородок на металевому однорядному каркасі з обшивкою гіпсокартонними листами або гіпсоволокнистими плитами в один шар без ізоляції у житлових і громадських будівлях</t>
  </si>
  <si>
    <t>уп</t>
  </si>
  <si>
    <t>Лист гіпсокартону 2,5*1,2*12,5</t>
  </si>
  <si>
    <t>Профіль UW-100  0,55 мм Knauf</t>
  </si>
  <si>
    <t>Профіль CW-100  0,55 мм Knauf</t>
  </si>
  <si>
    <t xml:space="preserve">Саморіз 3,5х25 </t>
  </si>
  <si>
    <t xml:space="preserve">Саморіз 3,5*9,5 </t>
  </si>
  <si>
    <t>Шпаклівка для швів</t>
  </si>
  <si>
    <t>Стрічка для швв</t>
  </si>
  <si>
    <t>Влаштування усилення дверного пройома з бруса деревяного</t>
  </si>
  <si>
    <t>Облицювання стель по готовому каркасі, плитами "Армстронг" 600х600 мм</t>
  </si>
  <si>
    <t>Брус 50х50</t>
  </si>
  <si>
    <t xml:space="preserve">Суцільне вирівнювання поверхонь стін </t>
  </si>
  <si>
    <t>Грунтовка Ceresit CT-17</t>
  </si>
  <si>
    <t>Штукатурка Ceresit для вирівнювання мурувань з пористих блоків CT 24 25 кг</t>
  </si>
  <si>
    <t>Поліпшене штукатурення поверхонь стін всередені будівлі цементно-вапняним або цементним розчином по каменю та бетону</t>
  </si>
  <si>
    <t>Штукатурка Knauf гіпсова MP 75 машинного нанесення (UA) 30 кг</t>
  </si>
  <si>
    <t>Шпаклювання стін мінеральною шпаклівкою</t>
  </si>
  <si>
    <t>Штукатурка Knauf НР Start (гіпсова для стін) 30 кг</t>
  </si>
  <si>
    <t>Додавати на 1 мм зміни товщини шпаклівки до норм 15-182-1, 15-182-2</t>
  </si>
  <si>
    <t>Шпаклівка Knauf НР FINISH 25 кг (гіпсова для стін і стель)</t>
  </si>
  <si>
    <t>Установлення перфорованих штукатурних кутиків</t>
  </si>
  <si>
    <t xml:space="preserve">Кутик перфорований </t>
  </si>
  <si>
    <t>Установлення декоративних кутиків</t>
  </si>
  <si>
    <t xml:space="preserve">Декоративний кутик </t>
  </si>
  <si>
    <t>Клей монтажний Bostik Ехpress HP805 290 мл білий</t>
  </si>
  <si>
    <t>Облицювання поверхонь стін керамічними плитками на розчині із сухої клеючої суміші (плитка біла 100*200)</t>
  </si>
  <si>
    <t>Затирка для швів СЕ40</t>
  </si>
  <si>
    <t>Плитка керамічна для облицювання 100х200</t>
  </si>
  <si>
    <t>СВП система</t>
  </si>
  <si>
    <t>Облицювання поверхонь стін керамічними плитками на розчині із сухої клеючої суміші (плитка біла 200*300)</t>
  </si>
  <si>
    <t>Плитка керамічна для облицювання 200х300</t>
  </si>
  <si>
    <t>Облицювання поверхонь підвіконика керамічними плитками на розчині із сухої клеючої суміші, число плиток в 1 м2 понад 7 до 12 шт</t>
  </si>
  <si>
    <t>Улаштування стяжок самовирівнювальних з суміші цементної для недеформівниїх основ товщиною 5 мм</t>
  </si>
  <si>
    <t>Додавати або виключати на кожний 1 мм товщини стяжок самовирівнювальних з суміші цементної для недеформівниїх основ</t>
  </si>
  <si>
    <t>Самовирівнювальна суміш СN-69</t>
  </si>
  <si>
    <t>Грунтування бетонних поверхонь бетоноконтактом</t>
  </si>
  <si>
    <t>Ґрунтовка адгезійна Ceresit Бетонконтакт CT 19</t>
  </si>
  <si>
    <t>Улаштування покриттів з керамічних плиток на розчині із сухої клеючої суміші (плитка 600*600)</t>
  </si>
  <si>
    <t>Плитка керамічна для облицювання 600х600</t>
  </si>
  <si>
    <t>Улаштування плінтусів шириною 100 мм з керамiчних плиток розміром 60х60 см на розчині із сухої клеючої суміші</t>
  </si>
  <si>
    <t>Улаштування цементної стяжки товщиною 20 мм по бетонній основі площею до 20 м2</t>
  </si>
  <si>
    <t>На кожні 5 мм зміни товщини шару цементної стяжки додавати або виключати</t>
  </si>
  <si>
    <t>Стяжка СЦ-5</t>
  </si>
  <si>
    <t>Улаштування покриттів з керамічних плиток на розчині із сухої клеючої суміші (плитка 300*300)</t>
  </si>
  <si>
    <t>Плитка керамічна для облицювання 300х300</t>
  </si>
  <si>
    <t>Улаштування плінтусів шириною 100 мм з керамічних плиток розміром 30х30 см на розчині із сухої клеючої суміші</t>
  </si>
  <si>
    <t>1 м2</t>
  </si>
  <si>
    <t>6,43</t>
  </si>
  <si>
    <t xml:space="preserve">Обшивання стін плитами деревноволокнистими </t>
  </si>
  <si>
    <t>Грунтування стін, стель та відкосів</t>
  </si>
  <si>
    <t>Поліпшене фарбування полівінілацетатними водоемульсійними сумішами стін по збірних конструкціях, підготовлених під фарбування (RAL  Білий)</t>
  </si>
  <si>
    <t>Поліпшене фарбування полівінілацетатними водоемульсійними сумішами стін по збірних конструкціях, підготовлених під фарбування (RAL  1016)</t>
  </si>
  <si>
    <t>Поліпшене фарбування полівінілацетатними водоемульсійними сумішами стін по збірних конструкціях, підготовлених під фарбування (RAL  7024 графіт)</t>
  </si>
  <si>
    <t>Поліпшене фарбування полівінілацетатними водоемульсійними сумішами стель по збірних конструкціях, підготовлених під фарбування (RAL  7024 графіт)</t>
  </si>
  <si>
    <t>Поліпшене фарбування полівінілацетатними водоемульсійними сумішами стель по збірних конструкціях, підготовлених під фарбування (RAL  Білий)</t>
  </si>
  <si>
    <t>Фарба латексна водоемульсійна Dufa Europlast 7 DE 107 шовковистий мат білий 10 л</t>
  </si>
  <si>
    <t>Дюбель рамний гриб Friulsider 10x100 мм (20200013)</t>
  </si>
  <si>
    <t>Піна монтажна SOUDAL 750 мл</t>
  </si>
  <si>
    <t>бал.</t>
  </si>
  <si>
    <t xml:space="preserve">Установлення металевих дверних коробок із навішуванням дверних полотен </t>
  </si>
  <si>
    <t>Металеві двері</t>
  </si>
  <si>
    <t>Влаштування ПВХ ламелей</t>
  </si>
  <si>
    <t>ВХ-завіса 2300х950 мм/стандартна стрічка 200х2 мм (15183495)</t>
  </si>
  <si>
    <t>Виготовлення металевих решіток на вікна та двері</t>
  </si>
  <si>
    <t>Фарбування металевих грат, рам, труб діаметром менше 50 мм тощо білилом з додаванням колера за 2 рази</t>
  </si>
  <si>
    <t>Електроди УОНИ 13/45Ø 4мм</t>
  </si>
  <si>
    <t>Диск відрізний по металу 230х2,0х22</t>
  </si>
  <si>
    <t>компл</t>
  </si>
  <si>
    <t>Металопрокат</t>
  </si>
  <si>
    <t>Уайт-спіріт</t>
  </si>
  <si>
    <t xml:space="preserve">Монтаж дрібних металоконструкцій </t>
  </si>
  <si>
    <t>Анкер Steelfix рамний 10х152/М10 для вікон TFC</t>
  </si>
  <si>
    <t>упак</t>
  </si>
  <si>
    <t>Виготовлення металевих опор під сендвіч</t>
  </si>
  <si>
    <t>Монтаж металоконструкцій  огороджень</t>
  </si>
  <si>
    <t>Монтаж перегородок, стель та підлог із сендвіч-панелей</t>
  </si>
  <si>
    <t>Оформлення [оброблення] дверних прорізів у перегородках з каркасом із сталевих профілів</t>
  </si>
  <si>
    <t>Улаштування кутників металевих примикання сендвіча</t>
  </si>
  <si>
    <t>Виготовлення металоконструкцій рампи</t>
  </si>
  <si>
    <t>Монтаж металоконструкцій рампи</t>
  </si>
  <si>
    <t>Саморізи на сендвіч панелі 200мм</t>
  </si>
  <si>
    <t>Стрічковий ущільнювач</t>
  </si>
  <si>
    <t>м.п</t>
  </si>
  <si>
    <t>Клей-герметик поліуретановий Sika Sikaflex-11FC Purform сірий 310 мл</t>
  </si>
  <si>
    <t>Дюбель  6*40</t>
  </si>
  <si>
    <t>Кутник примикання в рал сендвіч-панелі</t>
  </si>
  <si>
    <t>Саморіз з свердлом Steelfix Stitcher DIN7504 KO 4,8х19 для металу з шестигранною головкою та шайбою EPDM WSBP RAL7024 250 шт. (142033)</t>
  </si>
  <si>
    <t xml:space="preserve">Улаштування лат [решетування] </t>
  </si>
  <si>
    <t xml:space="preserve">Улаштування покриття з листової сталі </t>
  </si>
  <si>
    <t xml:space="preserve">Улаштування підшивки стін сталлю </t>
  </si>
  <si>
    <t>Улаштування кутників металевих на дюбелях</t>
  </si>
  <si>
    <t>Виготовлення пандусів прямолінійних і криволінійних з огорожею</t>
  </si>
  <si>
    <t>т</t>
  </si>
  <si>
    <t>0,3203</t>
  </si>
  <si>
    <t>Монтаж металоконструкцій пандуса</t>
  </si>
  <si>
    <t>Покриття з листової сталі</t>
  </si>
  <si>
    <t>Дошка 100х25</t>
  </si>
  <si>
    <t>Саморіз по дереву для гіпсокартону 3,5x55 мм 100 шт 4013555-4Ckm Expert Fix</t>
  </si>
  <si>
    <t>Розділ 3. Компресорна, генераторна та макулатурна</t>
  </si>
  <si>
    <t>Ущільнення ґрунту щебенем</t>
  </si>
  <si>
    <t>Улаштування підстилаючих бетонних шарів</t>
  </si>
  <si>
    <t>Щебінь фракція 10-20мм, 25кг</t>
  </si>
  <si>
    <t>Бетон В12,5</t>
  </si>
  <si>
    <t>Дошка 100*50</t>
  </si>
  <si>
    <t>Виготовлення металевих конструкцій огородження агрегатної</t>
  </si>
  <si>
    <t>Монтаж дрібних металоконструкцій вагою до 0,1 т</t>
  </si>
  <si>
    <t>Улаштування кутників металевих примикання на профнастил</t>
  </si>
  <si>
    <t>Улаштування обшивки стін сталлю покрівельною по металевому каркасі</t>
  </si>
  <si>
    <t>Розділ 4. Сантехнічні роботи</t>
  </si>
  <si>
    <t>Свердління кільцевими алмазними свердлами з застосуванням охолоджувальної рідини /води/ в залізобетонних конструкціях вертикальних отворів глибиною 200 мм, діаметром 100 мм</t>
  </si>
  <si>
    <t>Прокладання трубопроводів водопостачання з труб поліпропіленових напірних діаметром 20 мм</t>
  </si>
  <si>
    <t>Труба поліпропіленова PPR FIBER армована ДУ20 мм (длоя гарячої та холодної води)</t>
  </si>
  <si>
    <t>Комплект фітингів для труби ДУ20</t>
  </si>
  <si>
    <t>Кріплення для труби ДУ20</t>
  </si>
  <si>
    <t>Установлення кранів діаметром до 25 мм</t>
  </si>
  <si>
    <t xml:space="preserve">Крани діаметром </t>
  </si>
  <si>
    <t>Установлення мийок на одне відділення</t>
  </si>
  <si>
    <t>Установлення мийок на два відділення</t>
  </si>
  <si>
    <t>Установлення змішувачів</t>
  </si>
  <si>
    <t>Змішувач для кухні Mixxen Інокс MXCL0406</t>
  </si>
  <si>
    <t>Прокладання трубопроводів каналізації з поліетиленових труб діаметром 50 мм</t>
  </si>
  <si>
    <t>Труба каналізаційна ДУ50 Інтерпласт</t>
  </si>
  <si>
    <t>Комплект фітингів ДУ50 Інтерпласт</t>
  </si>
  <si>
    <t>Установлення умивальників одиночних з підведенням холодної та гарячої води</t>
  </si>
  <si>
    <t>Установлення унітазів з безпосередньо приєднаним бачком</t>
  </si>
  <si>
    <t>Умивальник EGO ART 60 см + п'єдестал
1</t>
  </si>
  <si>
    <t>Шланг для води FADO S.r.l M10х1/2 50 см подовжений гриф</t>
  </si>
  <si>
    <t>Сифон SoloPlast Т0515 з клік-клак пробкою для мийки та раковини (2519282019)</t>
  </si>
  <si>
    <t>Герметик силіконовий Ceresit SILICOFLEXX CS 25 білий 280 мл</t>
  </si>
  <si>
    <t>Унітаз-компакт Water House Cube rimless, сид. дюропласт soft-close</t>
  </si>
  <si>
    <t>Прокладання трубопроводів каналізації з поліетиленових труб діаметром 100 мм</t>
  </si>
  <si>
    <t>Труба каналізаційна ДУ110 Інтерпласт</t>
  </si>
  <si>
    <t>Установлення лічильників [водомірів] на різьбі діаметром до 40 мм</t>
  </si>
  <si>
    <t>Установлення нагрівачів індивідуальних водоводяних</t>
  </si>
  <si>
    <t>Перевезення сміття до 25 км</t>
  </si>
  <si>
    <t>Лічильник холодної води B-Meters зі штуцерами GSD8-I ½ R100 L=110 мм
25</t>
  </si>
  <si>
    <t>Фарбування металевих грат, рам, труб діаметром менше 50 мм тощо білилом з дфодаванням колера за 2 рази</t>
  </si>
  <si>
    <t xml:space="preserve">Плита OSB-3 SWISS KRONO 9х1250х2500 мм </t>
  </si>
  <si>
    <t>Сендвіч панелі 100 мм.</t>
  </si>
  <si>
    <t>Водонагрівач 80 л.</t>
  </si>
  <si>
    <t>Мийка виробнича 2-секційна Матеріал Замовника</t>
  </si>
  <si>
    <t>Мийка виробнича 1-секційна безшовна з бортом Матеріал Замовника</t>
  </si>
  <si>
    <t>Кошторис на Ремонт магазину в приміщені  в м. Скалат в Тернопільські  обл.                    
в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</si>
</sst>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&quot;₽&quot;_-;\-* #,##0.00\ &quot;₽&quot;_-;_-* &quot;-&quot;??\ &quot;₽&quot;_-;_-@_-"/>
    <numFmt numFmtId="166" formatCode="_-* #,##0.00\ _₽_-;\-* #,##0.00\ _₽_-;_-* &quot;-&quot;??\ _₽_-;_-@_-"/>
    <numFmt numFmtId="167" formatCode="_-* #,##0.00_р_._-;\-* #,##0.00_р_._-;_-* &quot;-&quot;??_р_._-;_-@_-"/>
    <numFmt numFmtId="168" formatCode="_-* #,##0.00\ _р_._-;\-* #,##0.00\ _р_._-;_-* &quot;-&quot;??\ _р_._-;_-@_-"/>
    <numFmt numFmtId="169" formatCode="[$-409]General"/>
    <numFmt numFmtId="170" formatCode="_-* #,##0.0000_-;\-* #,##0.0000_-;_-* &quot;-&quot;??_-;_-@_-"/>
  </numFmts>
  <fonts count="30">
    <font>
      <sz val="10"/>
      <color rgb="FF000000"/>
      <name val="Arimo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mo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1"/>
      <color rgb="FF3F3F3F"/>
      <name val="Calibri"/>
      <family val="2"/>
      <charset val="204"/>
      <scheme val="minor"/>
    </font>
    <font>
      <sz val="13"/>
      <color indexed="23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8"/>
      <name val="Arial"/>
      <family val="2"/>
      <charset val="204"/>
    </font>
    <font>
      <sz val="8"/>
      <color theme="1"/>
      <name val="Arial1"/>
    </font>
    <font>
      <sz val="11"/>
      <color indexed="17"/>
      <name val="Calibri"/>
      <family val="2"/>
      <charset val="204"/>
    </font>
    <font>
      <sz val="18"/>
      <name val="Times New Roman"/>
      <family val="1"/>
      <charset val="204"/>
    </font>
    <font>
      <b/>
      <i/>
      <u/>
      <sz val="18"/>
      <name val="Times New Roman"/>
      <family val="1"/>
      <charset val="204"/>
    </font>
    <font>
      <u/>
      <sz val="10"/>
      <color theme="10"/>
      <name val="Arimo"/>
    </font>
    <font>
      <sz val="8"/>
      <name val="Arimo"/>
    </font>
    <font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rgb="FFF2F2F2"/>
      </patternFill>
    </fill>
    <fill>
      <patternFill patternType="solid">
        <fgColor indexed="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1"/>
    <xf numFmtId="166" fontId="7" fillId="0" borderId="1" applyFont="0" applyFill="0" applyBorder="0" applyAlignment="0" applyProtection="0"/>
    <xf numFmtId="0" fontId="9" fillId="0" borderId="1"/>
    <xf numFmtId="0" fontId="7" fillId="0" borderId="1"/>
    <xf numFmtId="0" fontId="11" fillId="0" borderId="1"/>
    <xf numFmtId="164" fontId="12" fillId="0" borderId="1" applyFont="0" applyFill="0" applyBorder="0" applyAlignment="0" applyProtection="0"/>
    <xf numFmtId="9" fontId="12" fillId="0" borderId="1" applyFont="0" applyFill="0" applyBorder="0" applyAlignment="0" applyProtection="0"/>
    <xf numFmtId="0" fontId="13" fillId="0" borderId="1"/>
    <xf numFmtId="0" fontId="14" fillId="0" borderId="1"/>
    <xf numFmtId="0" fontId="8" fillId="0" borderId="1"/>
    <xf numFmtId="0" fontId="6" fillId="0" borderId="1"/>
    <xf numFmtId="164" fontId="6" fillId="0" borderId="1" applyFont="0" applyFill="0" applyBorder="0" applyAlignment="0" applyProtection="0"/>
    <xf numFmtId="9" fontId="6" fillId="0" borderId="1" applyFont="0" applyFill="0" applyBorder="0" applyAlignment="0" applyProtection="0"/>
    <xf numFmtId="0" fontId="5" fillId="0" borderId="1"/>
    <xf numFmtId="166" fontId="5" fillId="0" borderId="1" applyFont="0" applyFill="0" applyBorder="0" applyAlignment="0" applyProtection="0"/>
    <xf numFmtId="0" fontId="5" fillId="0" borderId="1"/>
    <xf numFmtId="164" fontId="12" fillId="0" borderId="1" applyFont="0" applyFill="0" applyBorder="0" applyAlignment="0" applyProtection="0"/>
    <xf numFmtId="0" fontId="6" fillId="0" borderId="1"/>
    <xf numFmtId="0" fontId="6" fillId="0" borderId="1"/>
    <xf numFmtId="0" fontId="6" fillId="0" borderId="1"/>
    <xf numFmtId="164" fontId="6" fillId="0" borderId="1" applyFont="0" applyFill="0" applyBorder="0" applyAlignment="0" applyProtection="0"/>
    <xf numFmtId="0" fontId="4" fillId="0" borderId="1"/>
    <xf numFmtId="166" fontId="4" fillId="0" borderId="1" applyFont="0" applyFill="0" applyBorder="0" applyAlignment="0" applyProtection="0"/>
    <xf numFmtId="0" fontId="4" fillId="0" borderId="1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0" fontId="4" fillId="0" borderId="1"/>
    <xf numFmtId="166" fontId="4" fillId="0" borderId="1" applyFont="0" applyFill="0" applyBorder="0" applyAlignment="0" applyProtection="0"/>
    <xf numFmtId="0" fontId="4" fillId="0" borderId="1"/>
    <xf numFmtId="164" fontId="12" fillId="0" borderId="1" applyFont="0" applyFill="0" applyBorder="0" applyAlignment="0" applyProtection="0"/>
    <xf numFmtId="0" fontId="6" fillId="0" borderId="1"/>
    <xf numFmtId="0" fontId="12" fillId="0" borderId="1"/>
    <xf numFmtId="164" fontId="12" fillId="0" borderId="1" applyFont="0" applyFill="0" applyBorder="0" applyAlignment="0" applyProtection="0"/>
    <xf numFmtId="0" fontId="11" fillId="0" borderId="1"/>
    <xf numFmtId="164" fontId="6" fillId="0" borderId="1" applyFont="0" applyFill="0" applyBorder="0" applyAlignment="0" applyProtection="0"/>
    <xf numFmtId="164" fontId="11" fillId="0" borderId="1" applyFont="0" applyFill="0" applyBorder="0" applyAlignment="0" applyProtection="0"/>
    <xf numFmtId="0" fontId="9" fillId="0" borderId="1"/>
    <xf numFmtId="0" fontId="3" fillId="0" borderId="1"/>
    <xf numFmtId="0" fontId="9" fillId="0" borderId="1"/>
    <xf numFmtId="0" fontId="16" fillId="0" borderId="19" applyBorder="0">
      <alignment horizontal="center" vertical="center" wrapText="1"/>
    </xf>
    <xf numFmtId="0" fontId="17" fillId="0" borderId="1"/>
    <xf numFmtId="0" fontId="18" fillId="0" borderId="1">
      <alignment vertical="center"/>
    </xf>
    <xf numFmtId="0" fontId="19" fillId="0" borderId="1"/>
    <xf numFmtId="0" fontId="9" fillId="0" borderId="1"/>
    <xf numFmtId="0" fontId="9" fillId="0" borderId="1"/>
    <xf numFmtId="0" fontId="18" fillId="0" borderId="1">
      <alignment vertical="center"/>
    </xf>
    <xf numFmtId="0" fontId="9" fillId="0" borderId="1"/>
    <xf numFmtId="0" fontId="8" fillId="0" borderId="1"/>
    <xf numFmtId="0" fontId="20" fillId="0" borderId="1"/>
    <xf numFmtId="0" fontId="3" fillId="0" borderId="1"/>
    <xf numFmtId="0" fontId="8" fillId="0" borderId="1"/>
    <xf numFmtId="164" fontId="9" fillId="0" borderId="1" applyFont="0" applyFill="0" applyBorder="0" applyAlignment="0" applyProtection="0"/>
    <xf numFmtId="0" fontId="9" fillId="0" borderId="1"/>
    <xf numFmtId="167" fontId="9" fillId="0" borderId="1" applyFont="0" applyFill="0" applyBorder="0" applyAlignment="0" applyProtection="0"/>
    <xf numFmtId="0" fontId="9" fillId="0" borderId="1"/>
    <xf numFmtId="167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9" fillId="0" borderId="1"/>
    <xf numFmtId="164" fontId="9" fillId="0" borderId="1" applyFont="0" applyFill="0" applyBorder="0" applyAlignment="0" applyProtection="0"/>
    <xf numFmtId="0" fontId="21" fillId="0" borderId="1"/>
    <xf numFmtId="0" fontId="20" fillId="0" borderId="1"/>
    <xf numFmtId="0" fontId="8" fillId="0" borderId="1"/>
    <xf numFmtId="0" fontId="8" fillId="0" borderId="1"/>
    <xf numFmtId="0" fontId="22" fillId="0" borderId="1" applyFill="0" applyBorder="0" applyAlignment="0"/>
    <xf numFmtId="169" fontId="23" fillId="0" borderId="1"/>
    <xf numFmtId="0" fontId="11" fillId="0" borderId="1"/>
    <xf numFmtId="164" fontId="9" fillId="0" borderId="1" applyFont="0" applyFill="0" applyBorder="0" applyAlignment="0" applyProtection="0"/>
    <xf numFmtId="9" fontId="3" fillId="0" borderId="1" applyFont="0" applyFill="0" applyBorder="0" applyAlignment="0" applyProtection="0"/>
    <xf numFmtId="164" fontId="12" fillId="0" borderId="1" applyFont="0" applyFill="0" applyBorder="0" applyAlignment="0" applyProtection="0"/>
    <xf numFmtId="164" fontId="11" fillId="0" borderId="1" applyFont="0" applyFill="0" applyBorder="0" applyAlignment="0" applyProtection="0"/>
    <xf numFmtId="0" fontId="3" fillId="0" borderId="1"/>
    <xf numFmtId="0" fontId="3" fillId="0" borderId="1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9" fontId="3" fillId="0" borderId="1" applyFont="0" applyFill="0" applyBorder="0" applyAlignment="0" applyProtection="0"/>
    <xf numFmtId="164" fontId="12" fillId="0" borderId="1" applyFont="0" applyFill="0" applyBorder="0" applyAlignment="0" applyProtection="0"/>
    <xf numFmtId="0" fontId="6" fillId="0" borderId="1"/>
    <xf numFmtId="0" fontId="6" fillId="0" borderId="1"/>
    <xf numFmtId="0" fontId="15" fillId="7" borderId="18" applyNumberFormat="0" applyAlignment="0" applyProtection="0"/>
    <xf numFmtId="0" fontId="6" fillId="0" borderId="1"/>
    <xf numFmtId="0" fontId="13" fillId="0" borderId="1"/>
    <xf numFmtId="164" fontId="12" fillId="0" borderId="1" applyFont="0" applyFill="0" applyBorder="0" applyAlignment="0" applyProtection="0"/>
    <xf numFmtId="0" fontId="11" fillId="0" borderId="1"/>
    <xf numFmtId="164" fontId="6" fillId="0" borderId="1" applyFont="0" applyFill="0" applyBorder="0" applyAlignment="0" applyProtection="0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164" fontId="6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2" fillId="0" borderId="1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2" fillId="0" borderId="1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2" fillId="0" borderId="1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2" fillId="0" borderId="1"/>
    <xf numFmtId="164" fontId="12" fillId="0" borderId="1" applyFont="0" applyFill="0" applyBorder="0" applyAlignment="0" applyProtection="0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164" fontId="11" fillId="0" borderId="1" applyFont="0" applyFill="0" applyBorder="0" applyAlignment="0" applyProtection="0"/>
    <xf numFmtId="0" fontId="2" fillId="0" borderId="1"/>
    <xf numFmtId="0" fontId="2" fillId="0" borderId="1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9" fontId="2" fillId="0" borderId="1" applyFont="0" applyFill="0" applyBorder="0" applyAlignment="0" applyProtection="0"/>
    <xf numFmtId="164" fontId="12" fillId="0" borderId="1" applyFont="0" applyFill="0" applyBorder="0" applyAlignment="0" applyProtection="0"/>
    <xf numFmtId="164" fontId="11" fillId="0" borderId="1" applyFont="0" applyFill="0" applyBorder="0" applyAlignment="0" applyProtection="0"/>
    <xf numFmtId="0" fontId="2" fillId="0" borderId="1"/>
    <xf numFmtId="0" fontId="2" fillId="0" borderId="1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164" fontId="9" fillId="0" borderId="1" applyFont="0" applyFill="0" applyBorder="0" applyAlignment="0" applyProtection="0"/>
    <xf numFmtId="9" fontId="2" fillId="0" borderId="1" applyFont="0" applyFill="0" applyBorder="0" applyAlignment="0" applyProtection="0"/>
    <xf numFmtId="164" fontId="12" fillId="0" borderId="1" applyFont="0" applyFill="0" applyBorder="0" applyAlignment="0" applyProtection="0"/>
    <xf numFmtId="164" fontId="12" fillId="0" borderId="1" applyFont="0" applyFill="0" applyBorder="0" applyAlignment="0" applyProtection="0"/>
    <xf numFmtId="164" fontId="6" fillId="0" borderId="1" applyFont="0" applyFill="0" applyBorder="0" applyAlignment="0" applyProtection="0"/>
    <xf numFmtId="0" fontId="1" fillId="0" borderId="1"/>
    <xf numFmtId="0" fontId="8" fillId="0" borderId="1"/>
    <xf numFmtId="165" fontId="1" fillId="0" borderId="1" applyFont="0" applyFill="0" applyBorder="0" applyAlignment="0" applyProtection="0"/>
    <xf numFmtId="0" fontId="24" fillId="8" borderId="1" applyNumberFormat="0" applyBorder="0" applyAlignment="0" applyProtection="0"/>
    <xf numFmtId="0" fontId="27" fillId="0" borderId="0" applyNumberFormat="0" applyFill="0" applyBorder="0" applyAlignment="0" applyProtection="0"/>
  </cellStyleXfs>
  <cellXfs count="104">
    <xf numFmtId="0" fontId="0" fillId="0" borderId="0" xfId="0"/>
    <xf numFmtId="0" fontId="10" fillId="2" borderId="8" xfId="6" applyFont="1" applyFill="1" applyBorder="1" applyAlignment="1">
      <alignment horizontal="center" vertical="center" wrapText="1"/>
    </xf>
    <xf numFmtId="164" fontId="10" fillId="2" borderId="9" xfId="1" applyFont="1" applyFill="1" applyBorder="1" applyAlignment="1">
      <alignment horizontal="center" vertical="center" wrapText="1"/>
    </xf>
    <xf numFmtId="0" fontId="10" fillId="2" borderId="11" xfId="6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 wrapText="1"/>
    </xf>
    <xf numFmtId="0" fontId="25" fillId="0" borderId="1" xfId="3" applyFont="1" applyAlignment="1">
      <alignment vertical="center" wrapText="1"/>
    </xf>
    <xf numFmtId="0" fontId="25" fillId="0" borderId="1" xfId="6" applyFont="1" applyAlignment="1">
      <alignment horizontal="center" vertical="center" wrapText="1"/>
    </xf>
    <xf numFmtId="164" fontId="25" fillId="0" borderId="6" xfId="1" applyFont="1" applyBorder="1" applyAlignment="1">
      <alignment horizontal="left" vertical="center" wrapText="1"/>
    </xf>
    <xf numFmtId="164" fontId="26" fillId="0" borderId="1" xfId="1" applyFont="1" applyBorder="1" applyAlignment="1">
      <alignment horizontal="right" vertical="center" wrapText="1"/>
    </xf>
    <xf numFmtId="164" fontId="26" fillId="0" borderId="1" xfId="1" applyFont="1" applyBorder="1" applyAlignment="1">
      <alignment vertical="center" wrapText="1"/>
    </xf>
    <xf numFmtId="164" fontId="10" fillId="0" borderId="1" xfId="1" applyFont="1" applyBorder="1" applyAlignment="1">
      <alignment horizontal="left" vertical="center" wrapText="1"/>
    </xf>
    <xf numFmtId="164" fontId="10" fillId="0" borderId="1" xfId="1" applyFont="1" applyBorder="1" applyAlignment="1">
      <alignment horizontal="center" vertical="center" wrapText="1"/>
    </xf>
    <xf numFmtId="164" fontId="10" fillId="0" borderId="1" xfId="1" applyFont="1" applyBorder="1" applyAlignment="1">
      <alignment horizontal="right" vertical="center" wrapText="1"/>
    </xf>
    <xf numFmtId="164" fontId="25" fillId="0" borderId="2" xfId="1" applyFont="1" applyBorder="1" applyAlignment="1">
      <alignment horizontal="left" vertical="center" wrapText="1"/>
    </xf>
    <xf numFmtId="164" fontId="25" fillId="0" borderId="3" xfId="1" applyFont="1" applyBorder="1" applyAlignment="1">
      <alignment horizontal="left" vertical="center" wrapText="1"/>
    </xf>
    <xf numFmtId="164" fontId="10" fillId="0" borderId="1" xfId="1" applyFont="1" applyBorder="1" applyAlignment="1">
      <alignment vertical="center" wrapText="1"/>
    </xf>
    <xf numFmtId="164" fontId="10" fillId="0" borderId="22" xfId="1" applyFont="1" applyBorder="1" applyAlignment="1">
      <alignment vertical="center" wrapText="1"/>
    </xf>
    <xf numFmtId="164" fontId="10" fillId="0" borderId="22" xfId="1" applyFont="1" applyBorder="1" applyAlignment="1">
      <alignment horizontal="right" vertical="center" wrapText="1"/>
    </xf>
    <xf numFmtId="0" fontId="25" fillId="0" borderId="1" xfId="3" applyFont="1" applyAlignment="1">
      <alignment horizontal="center" vertical="center" wrapText="1"/>
    </xf>
    <xf numFmtId="0" fontId="25" fillId="4" borderId="20" xfId="6" applyFont="1" applyFill="1" applyBorder="1" applyAlignment="1">
      <alignment horizontal="center" vertical="center" wrapText="1"/>
    </xf>
    <xf numFmtId="164" fontId="25" fillId="4" borderId="2" xfId="1" applyFont="1" applyFill="1" applyBorder="1" applyAlignment="1">
      <alignment horizontal="left" vertical="center" wrapText="1"/>
    </xf>
    <xf numFmtId="164" fontId="25" fillId="5" borderId="2" xfId="1" applyFont="1" applyFill="1" applyBorder="1" applyAlignment="1">
      <alignment horizontal="center" vertical="center" wrapText="1"/>
    </xf>
    <xf numFmtId="164" fontId="25" fillId="5" borderId="2" xfId="1" applyFont="1" applyFill="1" applyBorder="1" applyAlignment="1">
      <alignment horizontal="right" vertical="center" wrapText="1"/>
    </xf>
    <xf numFmtId="164" fontId="25" fillId="0" borderId="2" xfId="1" applyFont="1" applyFill="1" applyBorder="1" applyAlignment="1" applyProtection="1">
      <alignment horizontal="right" vertical="center" wrapText="1"/>
      <protection locked="0"/>
    </xf>
    <xf numFmtId="164" fontId="25" fillId="0" borderId="2" xfId="1" applyFont="1" applyFill="1" applyBorder="1" applyAlignment="1">
      <alignment horizontal="right" vertical="center" wrapText="1"/>
    </xf>
    <xf numFmtId="164" fontId="25" fillId="5" borderId="21" xfId="1" applyFont="1" applyFill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164" fontId="10" fillId="6" borderId="15" xfId="1" applyFont="1" applyFill="1" applyBorder="1" applyAlignment="1">
      <alignment vertical="center" wrapText="1"/>
    </xf>
    <xf numFmtId="164" fontId="10" fillId="6" borderId="16" xfId="1" applyFont="1" applyFill="1" applyBorder="1" applyAlignment="1">
      <alignment vertical="center" wrapText="1"/>
    </xf>
    <xf numFmtId="164" fontId="25" fillId="0" borderId="1" xfId="1" applyFont="1" applyBorder="1" applyAlignment="1" applyProtection="1">
      <alignment vertical="center" wrapText="1"/>
      <protection locked="0"/>
    </xf>
    <xf numFmtId="164" fontId="25" fillId="0" borderId="1" xfId="1" applyFont="1" applyBorder="1" applyAlignment="1" applyProtection="1">
      <alignment horizontal="center" vertical="center" wrapText="1"/>
      <protection locked="0"/>
    </xf>
    <xf numFmtId="164" fontId="25" fillId="0" borderId="1" xfId="1" applyFont="1" applyBorder="1" applyAlignment="1" applyProtection="1">
      <alignment horizontal="right" vertical="center" wrapText="1"/>
      <protection locked="0"/>
    </xf>
    <xf numFmtId="164" fontId="25" fillId="0" borderId="1" xfId="1" applyFont="1" applyBorder="1" applyAlignment="1" applyProtection="1">
      <alignment horizontal="left" vertical="center" wrapText="1"/>
      <protection locked="0"/>
    </xf>
    <xf numFmtId="164" fontId="25" fillId="0" borderId="1" xfId="1" applyFont="1" applyBorder="1" applyAlignment="1">
      <alignment horizontal="left" vertical="center" wrapText="1"/>
    </xf>
    <xf numFmtId="164" fontId="25" fillId="0" borderId="1" xfId="1" applyFont="1" applyBorder="1" applyAlignment="1">
      <alignment vertical="center" wrapText="1"/>
    </xf>
    <xf numFmtId="164" fontId="25" fillId="0" borderId="1" xfId="1" applyFont="1" applyBorder="1" applyAlignment="1">
      <alignment horizontal="right" vertical="center" wrapText="1"/>
    </xf>
    <xf numFmtId="0" fontId="10" fillId="9" borderId="4" xfId="6" applyFont="1" applyFill="1" applyBorder="1" applyAlignment="1">
      <alignment vertical="center" wrapText="1"/>
    </xf>
    <xf numFmtId="0" fontId="10" fillId="9" borderId="5" xfId="6" applyFont="1" applyFill="1" applyBorder="1" applyAlignment="1">
      <alignment vertical="center" wrapText="1"/>
    </xf>
    <xf numFmtId="164" fontId="26" fillId="10" borderId="1" xfId="1" applyFont="1" applyFill="1" applyBorder="1" applyAlignment="1">
      <alignment horizontal="right" vertical="center" wrapText="1"/>
    </xf>
    <xf numFmtId="0" fontId="25" fillId="4" borderId="25" xfId="6" applyFont="1" applyFill="1" applyBorder="1" applyAlignment="1">
      <alignment horizontal="center" vertical="center" wrapText="1"/>
    </xf>
    <xf numFmtId="164" fontId="25" fillId="4" borderId="26" xfId="1" applyFont="1" applyFill="1" applyBorder="1" applyAlignment="1">
      <alignment horizontal="left" vertical="center" wrapText="1"/>
    </xf>
    <xf numFmtId="164" fontId="25" fillId="5" borderId="26" xfId="1" applyFont="1" applyFill="1" applyBorder="1" applyAlignment="1">
      <alignment horizontal="center" vertical="center" wrapText="1"/>
    </xf>
    <xf numFmtId="164" fontId="25" fillId="5" borderId="26" xfId="1" applyFont="1" applyFill="1" applyBorder="1" applyAlignment="1">
      <alignment horizontal="right" vertical="center" wrapText="1"/>
    </xf>
    <xf numFmtId="164" fontId="25" fillId="0" borderId="26" xfId="1" applyFont="1" applyFill="1" applyBorder="1" applyAlignment="1">
      <alignment horizontal="right" vertical="center" wrapText="1"/>
    </xf>
    <xf numFmtId="164" fontId="25" fillId="0" borderId="27" xfId="1" applyFont="1" applyFill="1" applyBorder="1" applyAlignment="1" applyProtection="1">
      <alignment horizontal="right" vertical="center" wrapText="1"/>
      <protection locked="0"/>
    </xf>
    <xf numFmtId="164" fontId="25" fillId="4" borderId="24" xfId="1" applyFont="1" applyFill="1" applyBorder="1" applyAlignment="1">
      <alignment vertical="center" wrapText="1"/>
    </xf>
    <xf numFmtId="164" fontId="10" fillId="6" borderId="13" xfId="1" applyFont="1" applyFill="1" applyBorder="1" applyAlignment="1">
      <alignment horizontal="right" vertical="center" wrapText="1"/>
    </xf>
    <xf numFmtId="0" fontId="10" fillId="2" borderId="28" xfId="1" applyNumberFormat="1" applyFont="1" applyFill="1" applyBorder="1" applyAlignment="1">
      <alignment horizontal="center" vertical="center" wrapText="1"/>
    </xf>
    <xf numFmtId="164" fontId="25" fillId="4" borderId="23" xfId="1" applyFont="1" applyFill="1" applyBorder="1" applyAlignment="1">
      <alignment vertical="center" wrapText="1"/>
    </xf>
    <xf numFmtId="164" fontId="25" fillId="4" borderId="3" xfId="1" applyFont="1" applyFill="1" applyBorder="1" applyAlignment="1">
      <alignment vertical="center" wrapText="1"/>
    </xf>
    <xf numFmtId="164" fontId="10" fillId="2" borderId="29" xfId="1" applyFont="1" applyFill="1" applyBorder="1" applyAlignment="1">
      <alignment horizontal="center" vertical="center" wrapText="1"/>
    </xf>
    <xf numFmtId="164" fontId="10" fillId="2" borderId="30" xfId="1" applyFont="1" applyFill="1" applyBorder="1" applyAlignment="1">
      <alignment horizontal="center" vertical="center" wrapText="1"/>
    </xf>
    <xf numFmtId="0" fontId="10" fillId="2" borderId="25" xfId="1" applyNumberFormat="1" applyFont="1" applyFill="1" applyBorder="1" applyAlignment="1">
      <alignment horizontal="center" vertical="center" wrapText="1"/>
    </xf>
    <xf numFmtId="0" fontId="10" fillId="2" borderId="26" xfId="1" applyNumberFormat="1" applyFont="1" applyFill="1" applyBorder="1" applyAlignment="1">
      <alignment horizontal="center" vertical="center" wrapText="1"/>
    </xf>
    <xf numFmtId="0" fontId="10" fillId="2" borderId="31" xfId="1" applyNumberFormat="1" applyFont="1" applyFill="1" applyBorder="1" applyAlignment="1">
      <alignment horizontal="center" vertical="center" wrapText="1"/>
    </xf>
    <xf numFmtId="0" fontId="10" fillId="9" borderId="3" xfId="6" applyFont="1" applyFill="1" applyBorder="1" applyAlignment="1">
      <alignment vertical="center" wrapText="1"/>
    </xf>
    <xf numFmtId="164" fontId="25" fillId="5" borderId="20" xfId="1" applyFont="1" applyFill="1" applyBorder="1" applyAlignment="1">
      <alignment horizontal="left" vertical="center" wrapText="1"/>
    </xf>
    <xf numFmtId="164" fontId="25" fillId="5" borderId="32" xfId="1" applyFont="1" applyFill="1" applyBorder="1" applyAlignment="1">
      <alignment horizontal="center" vertical="center" wrapText="1"/>
    </xf>
    <xf numFmtId="164" fontId="25" fillId="0" borderId="32" xfId="1" applyFont="1" applyFill="1" applyBorder="1" applyAlignment="1">
      <alignment horizontal="right" vertical="center" wrapText="1"/>
    </xf>
    <xf numFmtId="164" fontId="25" fillId="5" borderId="25" xfId="1" applyFont="1" applyFill="1" applyBorder="1" applyAlignment="1">
      <alignment horizontal="left" vertical="center" wrapText="1"/>
    </xf>
    <xf numFmtId="164" fontId="25" fillId="4" borderId="1" xfId="1" applyFont="1" applyFill="1" applyBorder="1" applyAlignment="1">
      <alignment horizontal="left" vertical="center" wrapText="1"/>
    </xf>
    <xf numFmtId="164" fontId="25" fillId="5" borderId="1" xfId="1" applyFont="1" applyFill="1" applyBorder="1" applyAlignment="1">
      <alignment horizontal="center" vertical="center" wrapText="1"/>
    </xf>
    <xf numFmtId="164" fontId="25" fillId="5" borderId="1" xfId="1" applyFont="1" applyFill="1" applyBorder="1" applyAlignment="1">
      <alignment horizontal="right" vertical="center" wrapText="1"/>
    </xf>
    <xf numFmtId="164" fontId="25" fillId="0" borderId="1" xfId="1" applyFont="1" applyFill="1" applyBorder="1" applyAlignment="1">
      <alignment horizontal="right" vertical="center" wrapText="1"/>
    </xf>
    <xf numFmtId="164" fontId="25" fillId="5" borderId="33" xfId="1" applyFont="1" applyFill="1" applyBorder="1" applyAlignment="1">
      <alignment horizontal="left" vertical="center" wrapText="1"/>
    </xf>
    <xf numFmtId="164" fontId="25" fillId="5" borderId="34" xfId="1" applyFont="1" applyFill="1" applyBorder="1" applyAlignment="1">
      <alignment horizontal="center" vertical="center" wrapText="1"/>
    </xf>
    <xf numFmtId="0" fontId="25" fillId="0" borderId="1" xfId="3" applyFont="1" applyAlignment="1">
      <alignment horizontal="center" vertical="center" wrapText="1"/>
    </xf>
    <xf numFmtId="0" fontId="25" fillId="0" borderId="1" xfId="3" applyFont="1" applyAlignment="1">
      <alignment horizontal="center" vertical="center"/>
    </xf>
    <xf numFmtId="0" fontId="25" fillId="0" borderId="1" xfId="3" applyFont="1" applyAlignment="1">
      <alignment horizontal="center" vertical="center" wrapText="1"/>
    </xf>
    <xf numFmtId="164" fontId="29" fillId="5" borderId="2" xfId="1" applyFont="1" applyFill="1" applyBorder="1" applyAlignment="1">
      <alignment horizontal="center" vertical="center" wrapText="1"/>
    </xf>
    <xf numFmtId="170" fontId="25" fillId="5" borderId="2" xfId="1" applyNumberFormat="1" applyFont="1" applyFill="1" applyBorder="1" applyAlignment="1">
      <alignment horizontal="right" vertical="center" wrapText="1"/>
    </xf>
    <xf numFmtId="164" fontId="25" fillId="5" borderId="8" xfId="1" applyFont="1" applyFill="1" applyBorder="1" applyAlignment="1">
      <alignment horizontal="left" vertical="center" wrapText="1"/>
    </xf>
    <xf numFmtId="164" fontId="25" fillId="5" borderId="9" xfId="1" applyFont="1" applyFill="1" applyBorder="1" applyAlignment="1">
      <alignment horizontal="center" vertical="center" wrapText="1"/>
    </xf>
    <xf numFmtId="164" fontId="25" fillId="0" borderId="9" xfId="1" applyFont="1" applyFill="1" applyBorder="1" applyAlignment="1">
      <alignment horizontal="right" vertical="center" wrapText="1"/>
    </xf>
    <xf numFmtId="164" fontId="25" fillId="0" borderId="10" xfId="1" applyFont="1" applyFill="1" applyBorder="1" applyAlignment="1">
      <alignment horizontal="right" vertical="center" wrapText="1"/>
    </xf>
    <xf numFmtId="164" fontId="29" fillId="5" borderId="20" xfId="1" applyFont="1" applyFill="1" applyBorder="1" applyAlignment="1">
      <alignment horizontal="left" vertical="center" wrapText="1"/>
    </xf>
    <xf numFmtId="0" fontId="25" fillId="0" borderId="33" xfId="3" applyFont="1" applyBorder="1" applyAlignment="1">
      <alignment horizontal="left" vertical="center" wrapText="1"/>
    </xf>
    <xf numFmtId="164" fontId="29" fillId="5" borderId="11" xfId="1" applyFont="1" applyFill="1" applyBorder="1" applyAlignment="1">
      <alignment horizontal="left" vertical="center" wrapText="1"/>
    </xf>
    <xf numFmtId="164" fontId="29" fillId="5" borderId="12" xfId="1" applyFont="1" applyFill="1" applyBorder="1" applyAlignment="1">
      <alignment horizontal="center" vertical="center" wrapText="1"/>
    </xf>
    <xf numFmtId="164" fontId="25" fillId="0" borderId="12" xfId="1" applyFont="1" applyFill="1" applyBorder="1" applyAlignment="1">
      <alignment horizontal="right" vertical="center" wrapText="1"/>
    </xf>
    <xf numFmtId="164" fontId="25" fillId="0" borderId="35" xfId="1" applyFont="1" applyFill="1" applyBorder="1" applyAlignment="1">
      <alignment horizontal="right" vertical="center" wrapText="1"/>
    </xf>
    <xf numFmtId="164" fontId="25" fillId="5" borderId="11" xfId="1" applyFont="1" applyFill="1" applyBorder="1" applyAlignment="1">
      <alignment horizontal="left" vertical="center" wrapText="1"/>
    </xf>
    <xf numFmtId="164" fontId="25" fillId="5" borderId="12" xfId="1" applyFont="1" applyFill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164" fontId="10" fillId="0" borderId="5" xfId="1" applyFont="1" applyBorder="1" applyAlignment="1">
      <alignment vertical="center" wrapText="1"/>
    </xf>
    <xf numFmtId="164" fontId="10" fillId="3" borderId="2" xfId="1" applyFont="1" applyFill="1" applyBorder="1" applyAlignment="1">
      <alignment horizontal="left" vertical="center" wrapText="1"/>
    </xf>
    <xf numFmtId="164" fontId="10" fillId="3" borderId="2" xfId="1" applyFont="1" applyFill="1" applyBorder="1" applyAlignment="1">
      <alignment horizontal="center" vertical="center" wrapText="1"/>
    </xf>
    <xf numFmtId="164" fontId="25" fillId="3" borderId="2" xfId="1" applyFont="1" applyFill="1" applyBorder="1" applyAlignment="1">
      <alignment vertical="center" wrapText="1"/>
    </xf>
    <xf numFmtId="0" fontId="10" fillId="9" borderId="3" xfId="6" applyFont="1" applyFill="1" applyBorder="1" applyAlignment="1">
      <alignment horizontal="center" vertical="center" wrapText="1"/>
    </xf>
    <xf numFmtId="0" fontId="10" fillId="9" borderId="4" xfId="6" applyFont="1" applyFill="1" applyBorder="1" applyAlignment="1">
      <alignment horizontal="center" vertical="center" wrapText="1"/>
    </xf>
    <xf numFmtId="0" fontId="10" fillId="0" borderId="1" xfId="87" applyFont="1" applyAlignment="1">
      <alignment horizontal="center" vertical="center" wrapText="1"/>
    </xf>
    <xf numFmtId="164" fontId="25" fillId="0" borderId="7" xfId="1" applyFont="1" applyBorder="1" applyAlignment="1">
      <alignment horizontal="center" vertical="center" wrapText="1"/>
    </xf>
    <xf numFmtId="164" fontId="25" fillId="0" borderId="5" xfId="1" applyFont="1" applyBorder="1" applyAlignment="1">
      <alignment vertical="center" wrapText="1"/>
    </xf>
    <xf numFmtId="9" fontId="25" fillId="0" borderId="2" xfId="2" applyFont="1" applyBorder="1" applyAlignment="1">
      <alignment horizontal="right" vertical="center" wrapText="1"/>
    </xf>
    <xf numFmtId="164" fontId="25" fillId="0" borderId="2" xfId="1" applyFont="1" applyBorder="1" applyAlignment="1">
      <alignment horizontal="center" vertical="center" wrapText="1"/>
    </xf>
    <xf numFmtId="164" fontId="25" fillId="0" borderId="2" xfId="1" applyFont="1" applyBorder="1" applyAlignment="1">
      <alignment vertical="center" wrapText="1"/>
    </xf>
    <xf numFmtId="164" fontId="10" fillId="6" borderId="14" xfId="1" applyFont="1" applyFill="1" applyBorder="1" applyAlignment="1">
      <alignment horizontal="right" vertical="center" wrapText="1"/>
    </xf>
    <xf numFmtId="164" fontId="10" fillId="6" borderId="17" xfId="1" applyFont="1" applyFill="1" applyBorder="1" applyAlignment="1">
      <alignment horizontal="right" vertical="center" wrapText="1"/>
    </xf>
    <xf numFmtId="0" fontId="25" fillId="0" borderId="1" xfId="3" applyFont="1" applyAlignment="1">
      <alignment horizontal="center" vertical="center" wrapText="1"/>
    </xf>
    <xf numFmtId="0" fontId="27" fillId="0" borderId="1" xfId="143" applyBorder="1" applyAlignment="1">
      <alignment horizontal="center" vertical="center"/>
    </xf>
    <xf numFmtId="0" fontId="25" fillId="0" borderId="1" xfId="3" applyFont="1" applyAlignment="1">
      <alignment horizontal="center" vertical="center"/>
    </xf>
    <xf numFmtId="164" fontId="10" fillId="6" borderId="15" xfId="1" applyFont="1" applyFill="1" applyBorder="1" applyAlignment="1">
      <alignment horizontal="right" vertical="center" wrapText="1"/>
    </xf>
    <xf numFmtId="164" fontId="10" fillId="6" borderId="13" xfId="1" applyFont="1" applyFill="1" applyBorder="1" applyAlignment="1">
      <alignment horizontal="right" vertical="center" wrapText="1"/>
    </xf>
    <xf numFmtId="164" fontId="10" fillId="6" borderId="16" xfId="1" applyFont="1" applyFill="1" applyBorder="1" applyAlignment="1">
      <alignment horizontal="right" vertical="center" wrapText="1"/>
    </xf>
  </cellXfs>
  <cellStyles count="144">
    <cellStyle name="_x000d__x000a_JournalTemplate=C:\COMFO\CTALK\JOURSTD.TPL_x000d__x000a_LbStateAddress=3 3 0 251 1 89 2 311_x000d__x000a_LbStateJou" xfId="65"/>
    <cellStyle name="0,0_x000a__x000a_NA_x000a__x000a_" xfId="59"/>
    <cellStyle name="0,0_x000d__x000a_NA_x000d__x000a_" xfId="50"/>
    <cellStyle name="Excel Built-in Normal" xfId="45"/>
    <cellStyle name="Excel Built-in Normal 2" xfId="68"/>
    <cellStyle name="Excel Built-in Normal 3" xfId="63"/>
    <cellStyle name="Îáű÷íűé_600-Ń1" xfId="140"/>
    <cellStyle name="Normal 2" xfId="64"/>
    <cellStyle name="Normal 3" xfId="67"/>
    <cellStyle name="Normal 4" xfId="69"/>
    <cellStyle name="Normal_Золотая смета" xfId="11"/>
    <cellStyle name="Standard_Tabelle1" xfId="46"/>
    <cellStyle name="Вывод 2" xfId="83"/>
    <cellStyle name="Гиперссылка" xfId="143" builtinId="8"/>
    <cellStyle name="Денежный 2" xfId="141"/>
    <cellStyle name="Звичайний 2 2" xfId="39"/>
    <cellStyle name="Обычный" xfId="0" builtinId="0"/>
    <cellStyle name="Обычный 10" xfId="82"/>
    <cellStyle name="Обычный 11" xfId="84"/>
    <cellStyle name="Обычный 12" xfId="85"/>
    <cellStyle name="Обычный 13" xfId="33"/>
    <cellStyle name="Обычный 14" xfId="81"/>
    <cellStyle name="Обычный 15" xfId="91"/>
    <cellStyle name="Обычный 16" xfId="94"/>
    <cellStyle name="Обычный 17" xfId="92"/>
    <cellStyle name="Обычный 18" xfId="95"/>
    <cellStyle name="Обычный 19" xfId="96"/>
    <cellStyle name="Обычный 2" xfId="3"/>
    <cellStyle name="Обычный 2 2" xfId="6"/>
    <cellStyle name="Обычный 2 2 2" xfId="18"/>
    <cellStyle name="Обычный 2 2 2 2" xfId="31"/>
    <cellStyle name="Обычный 2 2 2 2 2" xfId="117"/>
    <cellStyle name="Обычный 2 2 2 3" xfId="55"/>
    <cellStyle name="Обычный 2 2 2 4" xfId="107"/>
    <cellStyle name="Обычный 2 2 3" xfId="26"/>
    <cellStyle name="Обычный 2 2 3 2" xfId="49"/>
    <cellStyle name="Обычный 2 2 3 3" xfId="112"/>
    <cellStyle name="Обычный 2 2 4" xfId="66"/>
    <cellStyle name="Обычный 2 2 5" xfId="43"/>
    <cellStyle name="Обычный 2 2 6" xfId="87"/>
    <cellStyle name="Обычный 2 2 7" xfId="36"/>
    <cellStyle name="Обычный 2 2 8" xfId="102"/>
    <cellStyle name="Обычный 2 3" xfId="12"/>
    <cellStyle name="Обычный 2 4" xfId="16"/>
    <cellStyle name="Обычный 2 4 2" xfId="29"/>
    <cellStyle name="Обычный 2 4 2 2" xfId="115"/>
    <cellStyle name="Обычный 2 4 3" xfId="41"/>
    <cellStyle name="Обычный 2 4 4" xfId="105"/>
    <cellStyle name="Обычный 2 5" xfId="7"/>
    <cellStyle name="Обычный 2 6" xfId="24"/>
    <cellStyle name="Обычный 2 6 2" xfId="110"/>
    <cellStyle name="Обычный 2 7" xfId="34"/>
    <cellStyle name="Обычный 2 8" xfId="100"/>
    <cellStyle name="Обычный 20" xfId="97"/>
    <cellStyle name="Обычный 21" xfId="89"/>
    <cellStyle name="Обычный 22" xfId="93"/>
    <cellStyle name="Обычный 23" xfId="90"/>
    <cellStyle name="Обычный 24" xfId="98"/>
    <cellStyle name="Обычный 25" xfId="139"/>
    <cellStyle name="Обычный 3" xfId="10"/>
    <cellStyle name="Обычный 3 2" xfId="52"/>
    <cellStyle name="Обычный 3 2 2" xfId="75"/>
    <cellStyle name="Обычный 3 2 2 2" xfId="131"/>
    <cellStyle name="Обычный 3 2 3" xfId="123"/>
    <cellStyle name="Обычный 3 3" xfId="57"/>
    <cellStyle name="Обычный 3 4" xfId="48"/>
    <cellStyle name="Обычный 4" xfId="13"/>
    <cellStyle name="Обычный 4 2" xfId="61"/>
    <cellStyle name="Обычный 4 3" xfId="53"/>
    <cellStyle name="Обычный 5" xfId="20"/>
    <cellStyle name="Обычный 5 2" xfId="47"/>
    <cellStyle name="Обычный 6" xfId="21"/>
    <cellStyle name="Обычный 6 2" xfId="51"/>
    <cellStyle name="Обычный 7" xfId="22"/>
    <cellStyle name="Обычный 7 2" xfId="44"/>
    <cellStyle name="Обычный 8" xfId="5"/>
    <cellStyle name="Обычный 9" xfId="40"/>
    <cellStyle name="Обычный 9 2" xfId="74"/>
    <cellStyle name="Обычный 9 2 2" xfId="130"/>
    <cellStyle name="Обычный 9 3" xfId="122"/>
    <cellStyle name="Процентный" xfId="2" builtinId="5"/>
    <cellStyle name="Процентный 2" xfId="9"/>
    <cellStyle name="Процентный 2 2" xfId="71"/>
    <cellStyle name="Процентный 2 2 2" xfId="127"/>
    <cellStyle name="Процентный 2 3" xfId="79"/>
    <cellStyle name="Процентный 2 3 2" xfId="135"/>
    <cellStyle name="Процентный 3" xfId="15"/>
    <cellStyle name="Стиль 1 4 2" xfId="42"/>
    <cellStyle name="Финансовый" xfId="1" builtinId="3"/>
    <cellStyle name="Финансовый 10" xfId="99"/>
    <cellStyle name="Финансовый 2" xfId="4"/>
    <cellStyle name="Финансовый 2 2" xfId="17"/>
    <cellStyle name="Финансовый 2 2 2" xfId="30"/>
    <cellStyle name="Финансовый 2 2 2 2" xfId="116"/>
    <cellStyle name="Финансовый 2 2 3" xfId="58"/>
    <cellStyle name="Финансовый 2 2 4" xfId="106"/>
    <cellStyle name="Финансовый 2 3" xfId="25"/>
    <cellStyle name="Финансовый 2 3 2" xfId="77"/>
    <cellStyle name="Финансовый 2 3 2 2" xfId="133"/>
    <cellStyle name="Финансовый 2 3 3" xfId="62"/>
    <cellStyle name="Финансовый 2 3 3 2" xfId="125"/>
    <cellStyle name="Финансовый 2 3 4" xfId="111"/>
    <cellStyle name="Финансовый 2 4" xfId="54"/>
    <cellStyle name="Финансовый 2 4 2" xfId="76"/>
    <cellStyle name="Финансовый 2 4 2 2" xfId="132"/>
    <cellStyle name="Финансовый 2 4 3" xfId="124"/>
    <cellStyle name="Финансовый 2 5" xfId="38"/>
    <cellStyle name="Финансовый 2 5 2" xfId="121"/>
    <cellStyle name="Финансовый 2 6" xfId="73"/>
    <cellStyle name="Финансовый 2 6 2" xfId="129"/>
    <cellStyle name="Финансовый 2 7" xfId="86"/>
    <cellStyle name="Финансовый 2 7 2" xfId="137"/>
    <cellStyle name="Финансовый 2 8" xfId="35"/>
    <cellStyle name="Финансовый 2 8 2" xfId="119"/>
    <cellStyle name="Финансовый 2 9" xfId="101"/>
    <cellStyle name="Финансовый 3" xfId="14"/>
    <cellStyle name="Финансовый 3 2" xfId="28"/>
    <cellStyle name="Финансовый 3 2 2" xfId="114"/>
    <cellStyle name="Финансовый 3 3" xfId="56"/>
    <cellStyle name="Финансовый 3 4" xfId="104"/>
    <cellStyle name="Финансовый 4" xfId="23"/>
    <cellStyle name="Финансовый 4 2" xfId="60"/>
    <cellStyle name="Финансовый 4 3" xfId="109"/>
    <cellStyle name="Финансовый 5" xfId="70"/>
    <cellStyle name="Финансовый 5 2" xfId="78"/>
    <cellStyle name="Финансовый 5 2 2" xfId="134"/>
    <cellStyle name="Финансовый 5 3" xfId="126"/>
    <cellStyle name="Финансовый 6" xfId="8"/>
    <cellStyle name="Финансовый 6 2" xfId="19"/>
    <cellStyle name="Финансовый 6 2 2" xfId="32"/>
    <cellStyle name="Финансовый 6 2 2 2" xfId="118"/>
    <cellStyle name="Финансовый 6 2 3" xfId="108"/>
    <cellStyle name="Финансовый 6 3" xfId="27"/>
    <cellStyle name="Финансовый 6 3 2" xfId="113"/>
    <cellStyle name="Финансовый 6 4" xfId="72"/>
    <cellStyle name="Финансовый 6 4 2" xfId="128"/>
    <cellStyle name="Финансовый 6 5" xfId="103"/>
    <cellStyle name="Финансовый 7" xfId="80"/>
    <cellStyle name="Финансовый 7 2" xfId="136"/>
    <cellStyle name="Финансовый 8" xfId="88"/>
    <cellStyle name="Финансовый 8 2" xfId="138"/>
    <cellStyle name="Финансовый 9" xfId="37"/>
    <cellStyle name="Финансовый 9 2" xfId="120"/>
    <cellStyle name="Хороший 2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769"/>
  <sheetViews>
    <sheetView tabSelected="1" topLeftCell="A205" zoomScale="30" zoomScaleNormal="30" workbookViewId="0">
      <selection activeCell="D87" sqref="D87"/>
    </sheetView>
  </sheetViews>
  <sheetFormatPr defaultColWidth="10.26953125" defaultRowHeight="23"/>
  <cols>
    <col min="1" max="1" width="15.453125" style="18" customWidth="1"/>
    <col min="2" max="2" width="94.26953125" style="33" customWidth="1"/>
    <col min="3" max="3" width="13.7265625" style="34" customWidth="1"/>
    <col min="4" max="4" width="17.1796875" style="35" customWidth="1"/>
    <col min="5" max="5" width="25" style="31" customWidth="1"/>
    <col min="6" max="6" width="24.81640625" style="34" bestFit="1" customWidth="1"/>
    <col min="7" max="7" width="63.54296875" style="34" customWidth="1"/>
    <col min="8" max="9" width="17.1796875" style="34" customWidth="1"/>
    <col min="10" max="10" width="21.1796875" style="34" customWidth="1"/>
    <col min="11" max="11" width="28.36328125" style="35" customWidth="1"/>
    <col min="12" max="12" width="24.54296875" style="35" customWidth="1"/>
    <col min="13" max="16384" width="10.26953125" style="5"/>
  </cols>
  <sheetData>
    <row r="3" spans="1:12" ht="84.65" customHeight="1" thickBot="1">
      <c r="A3" s="90" t="s">
        <v>205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3.5" thickBot="1">
      <c r="A4" s="6"/>
      <c r="B4" s="7" t="s">
        <v>2</v>
      </c>
      <c r="C4" s="91"/>
      <c r="D4" s="92"/>
      <c r="E4" s="38"/>
      <c r="F4" s="9"/>
      <c r="G4" s="85" t="s">
        <v>10</v>
      </c>
      <c r="H4" s="85"/>
      <c r="I4" s="85"/>
      <c r="J4" s="86">
        <f>E223</f>
        <v>0</v>
      </c>
      <c r="K4" s="87"/>
      <c r="L4" s="87"/>
    </row>
    <row r="5" spans="1:12" ht="23.5" thickBot="1">
      <c r="A5" s="6"/>
      <c r="B5" s="10"/>
      <c r="C5" s="11"/>
      <c r="D5" s="12"/>
      <c r="E5" s="8"/>
      <c r="F5" s="9"/>
      <c r="G5" s="13"/>
      <c r="H5" s="93"/>
      <c r="I5" s="93"/>
      <c r="J5" s="94"/>
      <c r="K5" s="95"/>
      <c r="L5" s="95"/>
    </row>
    <row r="6" spans="1:12" ht="23.5" thickBot="1">
      <c r="A6" s="6"/>
      <c r="B6" s="14" t="s">
        <v>11</v>
      </c>
      <c r="C6" s="83"/>
      <c r="D6" s="84"/>
      <c r="E6" s="8"/>
      <c r="F6" s="9"/>
      <c r="G6" s="85"/>
      <c r="H6" s="85"/>
      <c r="I6" s="85"/>
      <c r="J6" s="86"/>
      <c r="K6" s="87"/>
      <c r="L6" s="87"/>
    </row>
    <row r="7" spans="1:12" ht="23.5" thickBot="1">
      <c r="A7" s="6"/>
      <c r="B7" s="10"/>
      <c r="C7" s="15"/>
      <c r="D7" s="12"/>
      <c r="E7" s="12"/>
      <c r="F7" s="15"/>
      <c r="G7" s="16"/>
      <c r="H7" s="16"/>
      <c r="I7" s="16"/>
      <c r="J7" s="16"/>
      <c r="K7" s="17"/>
      <c r="L7" s="17"/>
    </row>
    <row r="8" spans="1:12" s="18" customFormat="1" ht="68" thickBot="1">
      <c r="A8" s="1" t="s">
        <v>3</v>
      </c>
      <c r="B8" s="2" t="s">
        <v>4</v>
      </c>
      <c r="C8" s="2" t="s">
        <v>0</v>
      </c>
      <c r="D8" s="2" t="s">
        <v>1</v>
      </c>
      <c r="E8" s="2" t="s">
        <v>29</v>
      </c>
      <c r="F8" s="2" t="s">
        <v>30</v>
      </c>
      <c r="G8" s="50" t="s">
        <v>5</v>
      </c>
      <c r="H8" s="50" t="s">
        <v>0</v>
      </c>
      <c r="I8" s="50" t="s">
        <v>6</v>
      </c>
      <c r="J8" s="50" t="s">
        <v>1</v>
      </c>
      <c r="K8" s="50" t="s">
        <v>29</v>
      </c>
      <c r="L8" s="51" t="s">
        <v>31</v>
      </c>
    </row>
    <row r="9" spans="1:12" s="18" customFormat="1" ht="23.5" thickBot="1">
      <c r="A9" s="3">
        <v>1</v>
      </c>
      <c r="B9" s="4">
        <v>2</v>
      </c>
      <c r="C9" s="4">
        <v>3</v>
      </c>
      <c r="D9" s="4">
        <v>4</v>
      </c>
      <c r="E9" s="4">
        <v>5</v>
      </c>
      <c r="F9" s="47">
        <v>6</v>
      </c>
      <c r="G9" s="52">
        <v>7</v>
      </c>
      <c r="H9" s="53">
        <v>8</v>
      </c>
      <c r="I9" s="53">
        <v>9</v>
      </c>
      <c r="J9" s="53">
        <v>10</v>
      </c>
      <c r="K9" s="53">
        <v>11</v>
      </c>
      <c r="L9" s="54">
        <v>12</v>
      </c>
    </row>
    <row r="10" spans="1:12" s="18" customFormat="1" ht="23.5" thickBot="1">
      <c r="A10" s="88" t="s">
        <v>14</v>
      </c>
      <c r="B10" s="89"/>
      <c r="C10" s="36"/>
      <c r="D10" s="36"/>
      <c r="E10" s="36"/>
      <c r="F10" s="36"/>
      <c r="G10" s="55"/>
      <c r="H10" s="36"/>
      <c r="I10" s="36"/>
      <c r="J10" s="36"/>
      <c r="K10" s="36"/>
      <c r="L10" s="37"/>
    </row>
    <row r="11" spans="1:12" s="18" customFormat="1" ht="22.9" customHeight="1">
      <c r="A11" s="19">
        <v>1</v>
      </c>
      <c r="B11" s="20" t="s">
        <v>40</v>
      </c>
      <c r="C11" s="21" t="s">
        <v>9</v>
      </c>
      <c r="D11" s="22">
        <f>0.0726*100</f>
        <v>7.26</v>
      </c>
      <c r="E11" s="23">
        <v>200</v>
      </c>
      <c r="F11" s="48">
        <f t="shared" ref="F11:F26" si="0">E11*D11</f>
        <v>1452</v>
      </c>
      <c r="G11" s="56"/>
      <c r="H11" s="21"/>
      <c r="I11" s="21"/>
      <c r="J11" s="21"/>
      <c r="K11" s="24"/>
      <c r="L11" s="57"/>
    </row>
    <row r="12" spans="1:12" s="18" customFormat="1" ht="22.9" customHeight="1">
      <c r="A12" s="19">
        <v>2</v>
      </c>
      <c r="B12" s="20" t="s">
        <v>41</v>
      </c>
      <c r="C12" s="21" t="s">
        <v>9</v>
      </c>
      <c r="D12" s="22">
        <f>0.036*100</f>
        <v>3.5999999999999996</v>
      </c>
      <c r="E12" s="23">
        <v>200</v>
      </c>
      <c r="F12" s="48">
        <f t="shared" si="0"/>
        <v>719.99999999999989</v>
      </c>
      <c r="G12" s="56"/>
      <c r="H12" s="21"/>
      <c r="I12" s="21"/>
      <c r="J12" s="21"/>
      <c r="K12" s="24"/>
      <c r="L12" s="57"/>
    </row>
    <row r="13" spans="1:12" s="18" customFormat="1" ht="22.9" customHeight="1">
      <c r="A13" s="19">
        <v>3</v>
      </c>
      <c r="B13" s="20" t="s">
        <v>42</v>
      </c>
      <c r="C13" s="21" t="s">
        <v>19</v>
      </c>
      <c r="D13" s="22">
        <f>0.255*100</f>
        <v>25.5</v>
      </c>
      <c r="E13" s="23">
        <v>40</v>
      </c>
      <c r="F13" s="48">
        <f t="shared" si="0"/>
        <v>1020</v>
      </c>
      <c r="G13" s="56"/>
      <c r="H13" s="21"/>
      <c r="I13" s="21"/>
      <c r="J13" s="21"/>
      <c r="K13" s="24"/>
      <c r="L13" s="57"/>
    </row>
    <row r="14" spans="1:12" s="18" customFormat="1" ht="22.9" customHeight="1">
      <c r="A14" s="19">
        <v>4</v>
      </c>
      <c r="B14" s="20" t="s">
        <v>16</v>
      </c>
      <c r="C14" s="21" t="s">
        <v>9</v>
      </c>
      <c r="D14" s="22">
        <f>0.09*100</f>
        <v>9</v>
      </c>
      <c r="E14" s="23">
        <v>100</v>
      </c>
      <c r="F14" s="48">
        <f t="shared" si="0"/>
        <v>900</v>
      </c>
      <c r="G14" s="56"/>
      <c r="H14" s="21"/>
      <c r="I14" s="21"/>
      <c r="J14" s="21"/>
      <c r="K14" s="24"/>
      <c r="L14" s="57"/>
    </row>
    <row r="15" spans="1:12" s="18" customFormat="1" ht="22.9" customHeight="1">
      <c r="A15" s="19">
        <v>5</v>
      </c>
      <c r="B15" s="20" t="s">
        <v>15</v>
      </c>
      <c r="C15" s="21" t="s">
        <v>59</v>
      </c>
      <c r="D15" s="22">
        <f>0.2146*100</f>
        <v>21.46</v>
      </c>
      <c r="E15" s="23">
        <v>300</v>
      </c>
      <c r="F15" s="48">
        <f t="shared" si="0"/>
        <v>6438</v>
      </c>
      <c r="G15" s="56"/>
      <c r="H15" s="21"/>
      <c r="I15" s="21"/>
      <c r="J15" s="21"/>
      <c r="K15" s="24"/>
      <c r="L15" s="57"/>
    </row>
    <row r="16" spans="1:12" s="18" customFormat="1" ht="22.9" customHeight="1">
      <c r="A16" s="19">
        <v>6</v>
      </c>
      <c r="B16" s="20" t="s">
        <v>43</v>
      </c>
      <c r="C16" s="21" t="s">
        <v>9</v>
      </c>
      <c r="D16" s="22">
        <f>0.156*100</f>
        <v>15.6</v>
      </c>
      <c r="E16" s="23">
        <v>120</v>
      </c>
      <c r="F16" s="48">
        <f t="shared" si="0"/>
        <v>1872</v>
      </c>
      <c r="G16" s="56"/>
      <c r="H16" s="21"/>
      <c r="I16" s="21"/>
      <c r="J16" s="21"/>
      <c r="K16" s="24"/>
      <c r="L16" s="57"/>
    </row>
    <row r="17" spans="1:12" s="18" customFormat="1" ht="22.9" customHeight="1">
      <c r="A17" s="19">
        <v>7</v>
      </c>
      <c r="B17" s="20" t="s">
        <v>44</v>
      </c>
      <c r="C17" s="21" t="s">
        <v>9</v>
      </c>
      <c r="D17" s="22">
        <f>0.2*100</f>
        <v>20</v>
      </c>
      <c r="E17" s="23">
        <v>120</v>
      </c>
      <c r="F17" s="48">
        <f t="shared" si="0"/>
        <v>2400</v>
      </c>
      <c r="G17" s="56"/>
      <c r="H17" s="21"/>
      <c r="I17" s="21"/>
      <c r="J17" s="21"/>
      <c r="K17" s="24"/>
      <c r="L17" s="57"/>
    </row>
    <row r="18" spans="1:12" s="18" customFormat="1" ht="22.9" customHeight="1">
      <c r="A18" s="19">
        <v>8</v>
      </c>
      <c r="B18" s="20" t="s">
        <v>46</v>
      </c>
      <c r="C18" s="21" t="s">
        <v>47</v>
      </c>
      <c r="D18" s="22" t="s">
        <v>45</v>
      </c>
      <c r="E18" s="23">
        <v>5000</v>
      </c>
      <c r="F18" s="48">
        <f t="shared" si="0"/>
        <v>1000</v>
      </c>
      <c r="G18" s="56"/>
      <c r="H18" s="21"/>
      <c r="I18" s="21"/>
      <c r="J18" s="21"/>
      <c r="K18" s="24"/>
      <c r="L18" s="57"/>
    </row>
    <row r="19" spans="1:12" s="18" customFormat="1" ht="22.9" customHeight="1">
      <c r="A19" s="19">
        <v>9</v>
      </c>
      <c r="B19" s="20" t="s">
        <v>48</v>
      </c>
      <c r="C19" s="21" t="s">
        <v>58</v>
      </c>
      <c r="D19" s="22">
        <f>0.01*100</f>
        <v>1</v>
      </c>
      <c r="E19" s="23">
        <v>230</v>
      </c>
      <c r="F19" s="48">
        <f t="shared" si="0"/>
        <v>230</v>
      </c>
      <c r="G19" s="56"/>
      <c r="H19" s="21"/>
      <c r="I19" s="21"/>
      <c r="J19" s="21"/>
      <c r="K19" s="24"/>
      <c r="L19" s="57"/>
    </row>
    <row r="20" spans="1:12" s="18" customFormat="1" ht="22.9" customHeight="1">
      <c r="A20" s="19">
        <v>10</v>
      </c>
      <c r="B20" s="20" t="s">
        <v>49</v>
      </c>
      <c r="C20" s="21" t="s">
        <v>9</v>
      </c>
      <c r="D20" s="22">
        <f>0.121*100</f>
        <v>12.1</v>
      </c>
      <c r="E20" s="23">
        <v>120</v>
      </c>
      <c r="F20" s="48">
        <f t="shared" si="0"/>
        <v>1452</v>
      </c>
      <c r="G20" s="56"/>
      <c r="H20" s="21"/>
      <c r="I20" s="21"/>
      <c r="J20" s="21"/>
      <c r="K20" s="24"/>
      <c r="L20" s="57"/>
    </row>
    <row r="21" spans="1:12" s="18" customFormat="1" ht="22.9" customHeight="1">
      <c r="A21" s="19">
        <v>11</v>
      </c>
      <c r="B21" s="20" t="s">
        <v>50</v>
      </c>
      <c r="C21" s="21" t="s">
        <v>58</v>
      </c>
      <c r="D21" s="22">
        <f>0.01*100</f>
        <v>1</v>
      </c>
      <c r="E21" s="23">
        <v>300</v>
      </c>
      <c r="F21" s="48">
        <f t="shared" si="0"/>
        <v>300</v>
      </c>
      <c r="G21" s="56"/>
      <c r="H21" s="21"/>
      <c r="I21" s="21"/>
      <c r="J21" s="21"/>
      <c r="K21" s="24"/>
      <c r="L21" s="57"/>
    </row>
    <row r="22" spans="1:12" s="18" customFormat="1" ht="22.9" customHeight="1">
      <c r="A22" s="19">
        <v>12</v>
      </c>
      <c r="B22" s="20" t="s">
        <v>51</v>
      </c>
      <c r="C22" s="21" t="s">
        <v>9</v>
      </c>
      <c r="D22" s="22">
        <f>0.467*100</f>
        <v>46.7</v>
      </c>
      <c r="E22" s="23">
        <v>130</v>
      </c>
      <c r="F22" s="48">
        <f t="shared" si="0"/>
        <v>6071</v>
      </c>
      <c r="G22" s="56"/>
      <c r="H22" s="21"/>
      <c r="I22" s="21"/>
      <c r="J22" s="21"/>
      <c r="K22" s="24"/>
      <c r="L22" s="57"/>
    </row>
    <row r="23" spans="1:12" s="18" customFormat="1" ht="22.9" customHeight="1">
      <c r="A23" s="19">
        <v>13</v>
      </c>
      <c r="B23" s="20" t="s">
        <v>52</v>
      </c>
      <c r="C23" s="21" t="s">
        <v>53</v>
      </c>
      <c r="D23" s="22">
        <v>6.45</v>
      </c>
      <c r="E23" s="23">
        <v>850</v>
      </c>
      <c r="F23" s="48">
        <f t="shared" si="0"/>
        <v>5482.5</v>
      </c>
      <c r="G23" s="56"/>
      <c r="H23" s="21"/>
      <c r="I23" s="21"/>
      <c r="J23" s="21"/>
      <c r="K23" s="24"/>
      <c r="L23" s="57"/>
    </row>
    <row r="24" spans="1:12" s="18" customFormat="1" ht="46">
      <c r="A24" s="19">
        <v>14</v>
      </c>
      <c r="B24" s="20" t="s">
        <v>54</v>
      </c>
      <c r="C24" s="21" t="s">
        <v>9</v>
      </c>
      <c r="D24" s="22" t="s">
        <v>55</v>
      </c>
      <c r="E24" s="23">
        <v>200</v>
      </c>
      <c r="F24" s="48">
        <f t="shared" si="0"/>
        <v>5600</v>
      </c>
      <c r="G24" s="56"/>
      <c r="H24" s="21"/>
      <c r="I24" s="21"/>
      <c r="J24" s="21"/>
      <c r="K24" s="24"/>
      <c r="L24" s="57"/>
    </row>
    <row r="25" spans="1:12" s="18" customFormat="1" ht="22.9" customHeight="1">
      <c r="A25" s="19">
        <v>15</v>
      </c>
      <c r="B25" s="20" t="s">
        <v>56</v>
      </c>
      <c r="C25" s="21" t="s">
        <v>7</v>
      </c>
      <c r="D25" s="22">
        <f>0.01*100</f>
        <v>1</v>
      </c>
      <c r="E25" s="23">
        <v>2000</v>
      </c>
      <c r="F25" s="48">
        <f t="shared" si="0"/>
        <v>2000</v>
      </c>
      <c r="G25" s="56"/>
      <c r="H25" s="21"/>
      <c r="I25" s="21"/>
      <c r="J25" s="21"/>
      <c r="K25" s="24"/>
      <c r="L25" s="57"/>
    </row>
    <row r="26" spans="1:12" s="18" customFormat="1" ht="22.9" customHeight="1">
      <c r="A26" s="19">
        <v>16</v>
      </c>
      <c r="B26" s="20" t="s">
        <v>57</v>
      </c>
      <c r="C26" s="21" t="s">
        <v>9</v>
      </c>
      <c r="D26" s="22">
        <f>2.179*100</f>
        <v>217.89999999999998</v>
      </c>
      <c r="E26" s="23">
        <v>20</v>
      </c>
      <c r="F26" s="48">
        <f t="shared" si="0"/>
        <v>4358</v>
      </c>
      <c r="G26" s="56"/>
      <c r="H26" s="21"/>
      <c r="I26" s="21"/>
      <c r="J26" s="21"/>
      <c r="K26" s="24"/>
      <c r="L26" s="57"/>
    </row>
    <row r="27" spans="1:12" s="18" customFormat="1" ht="22.9" customHeight="1" thickBot="1">
      <c r="A27" s="19">
        <v>17</v>
      </c>
      <c r="B27" s="60" t="s">
        <v>60</v>
      </c>
      <c r="C27" s="61" t="s">
        <v>9</v>
      </c>
      <c r="D27" s="62">
        <f>0.35*100</f>
        <v>35</v>
      </c>
      <c r="E27" s="23">
        <v>130</v>
      </c>
      <c r="F27" s="48">
        <f t="shared" ref="F27" si="1">E27*D27</f>
        <v>4550</v>
      </c>
      <c r="G27" s="64"/>
      <c r="H27" s="61"/>
      <c r="I27" s="61"/>
      <c r="J27" s="61"/>
      <c r="K27" s="63"/>
      <c r="L27" s="65"/>
    </row>
    <row r="28" spans="1:12" s="18" customFormat="1" ht="23.5" thickBot="1">
      <c r="A28" s="88" t="s">
        <v>61</v>
      </c>
      <c r="B28" s="89"/>
      <c r="C28" s="36"/>
      <c r="D28" s="36"/>
      <c r="E28" s="36"/>
      <c r="F28" s="36"/>
      <c r="G28" s="55"/>
      <c r="H28" s="36"/>
      <c r="I28" s="36"/>
      <c r="J28" s="36"/>
      <c r="K28" s="36"/>
      <c r="L28" s="37"/>
    </row>
    <row r="29" spans="1:12" s="18" customFormat="1" ht="92">
      <c r="A29" s="19">
        <v>18</v>
      </c>
      <c r="B29" s="20" t="s">
        <v>62</v>
      </c>
      <c r="C29" s="21" t="s">
        <v>12</v>
      </c>
      <c r="D29" s="22">
        <v>62</v>
      </c>
      <c r="E29" s="23">
        <v>450</v>
      </c>
      <c r="F29" s="48">
        <f>E29*D29</f>
        <v>27900</v>
      </c>
      <c r="G29" s="71" t="s">
        <v>64</v>
      </c>
      <c r="H29" s="72" t="s">
        <v>9</v>
      </c>
      <c r="I29" s="72">
        <v>2.1</v>
      </c>
      <c r="J29" s="72">
        <f>I29*D29</f>
        <v>130.20000000000002</v>
      </c>
      <c r="K29" s="73"/>
      <c r="L29" s="74">
        <f>K29*J29</f>
        <v>0</v>
      </c>
    </row>
    <row r="30" spans="1:12" s="18" customFormat="1">
      <c r="A30" s="19"/>
      <c r="B30" s="20"/>
      <c r="C30" s="21"/>
      <c r="D30" s="22"/>
      <c r="E30" s="23">
        <v>0</v>
      </c>
      <c r="F30" s="48">
        <f t="shared" ref="F30:F39" si="2">E30*D30</f>
        <v>0</v>
      </c>
      <c r="G30" s="56" t="s">
        <v>147</v>
      </c>
      <c r="H30" s="21" t="s">
        <v>28</v>
      </c>
      <c r="I30" s="21">
        <v>2.1000000000000001E-2</v>
      </c>
      <c r="J30" s="25">
        <f>I30*D29</f>
        <v>1.302</v>
      </c>
      <c r="K30" s="24"/>
      <c r="L30" s="58">
        <f t="shared" ref="L30:L48" si="3">K30*J30</f>
        <v>0</v>
      </c>
    </row>
    <row r="31" spans="1:12" s="18" customFormat="1">
      <c r="A31" s="19"/>
      <c r="B31" s="20"/>
      <c r="C31" s="21"/>
      <c r="D31" s="22"/>
      <c r="E31" s="23">
        <v>0</v>
      </c>
      <c r="F31" s="48">
        <f t="shared" si="2"/>
        <v>0</v>
      </c>
      <c r="G31" s="56" t="s">
        <v>66</v>
      </c>
      <c r="H31" s="21" t="s">
        <v>18</v>
      </c>
      <c r="I31" s="21">
        <v>4</v>
      </c>
      <c r="J31" s="21">
        <f>I31*D29</f>
        <v>248</v>
      </c>
      <c r="K31" s="24"/>
      <c r="L31" s="58">
        <f t="shared" si="3"/>
        <v>0</v>
      </c>
    </row>
    <row r="32" spans="1:12" s="18" customFormat="1">
      <c r="A32" s="19"/>
      <c r="B32" s="20"/>
      <c r="C32" s="21"/>
      <c r="D32" s="22"/>
      <c r="E32" s="23">
        <v>0</v>
      </c>
      <c r="F32" s="48">
        <f t="shared" si="2"/>
        <v>0</v>
      </c>
      <c r="G32" s="56" t="s">
        <v>65</v>
      </c>
      <c r="H32" s="21" t="s">
        <v>18</v>
      </c>
      <c r="I32" s="21">
        <v>1</v>
      </c>
      <c r="J32" s="21">
        <f>I32*D29</f>
        <v>62</v>
      </c>
      <c r="K32" s="24"/>
      <c r="L32" s="58">
        <f t="shared" si="3"/>
        <v>0</v>
      </c>
    </row>
    <row r="33" spans="1:19" s="18" customFormat="1">
      <c r="A33" s="19"/>
      <c r="B33" s="20"/>
      <c r="C33" s="21"/>
      <c r="D33" s="22"/>
      <c r="E33" s="23">
        <v>0</v>
      </c>
      <c r="F33" s="48">
        <f t="shared" si="2"/>
        <v>0</v>
      </c>
      <c r="G33" s="56" t="s">
        <v>67</v>
      </c>
      <c r="H33" s="21" t="s">
        <v>7</v>
      </c>
      <c r="I33" s="21">
        <v>35</v>
      </c>
      <c r="J33" s="21">
        <f>I33*D29</f>
        <v>2170</v>
      </c>
      <c r="K33" s="24"/>
      <c r="L33" s="58">
        <f t="shared" si="3"/>
        <v>0</v>
      </c>
    </row>
    <row r="34" spans="1:19" s="18" customFormat="1">
      <c r="A34" s="19"/>
      <c r="B34" s="20"/>
      <c r="C34" s="21"/>
      <c r="D34" s="22"/>
      <c r="E34" s="23">
        <v>0</v>
      </c>
      <c r="F34" s="48">
        <f t="shared" si="2"/>
        <v>0</v>
      </c>
      <c r="G34" s="56" t="s">
        <v>68</v>
      </c>
      <c r="H34" s="21" t="s">
        <v>7</v>
      </c>
      <c r="I34" s="21">
        <v>15</v>
      </c>
      <c r="J34" s="21">
        <f>I34*D29</f>
        <v>930</v>
      </c>
      <c r="K34" s="24"/>
      <c r="L34" s="58">
        <f t="shared" si="3"/>
        <v>0</v>
      </c>
    </row>
    <row r="35" spans="1:19" s="18" customFormat="1">
      <c r="A35" s="19"/>
      <c r="B35" s="20"/>
      <c r="C35" s="21"/>
      <c r="D35" s="22"/>
      <c r="E35" s="23">
        <v>0</v>
      </c>
      <c r="F35" s="48">
        <f t="shared" si="2"/>
        <v>0</v>
      </c>
      <c r="G35" s="56" t="s">
        <v>69</v>
      </c>
      <c r="H35" s="21" t="s">
        <v>8</v>
      </c>
      <c r="I35" s="21">
        <v>1.5</v>
      </c>
      <c r="J35" s="21">
        <f>I35*D29</f>
        <v>93</v>
      </c>
      <c r="K35" s="24"/>
      <c r="L35" s="58">
        <f t="shared" si="3"/>
        <v>0</v>
      </c>
    </row>
    <row r="36" spans="1:19" s="18" customFormat="1">
      <c r="A36" s="19"/>
      <c r="B36" s="20"/>
      <c r="C36" s="21"/>
      <c r="D36" s="22"/>
      <c r="E36" s="23">
        <v>0</v>
      </c>
      <c r="F36" s="48">
        <f t="shared" si="2"/>
        <v>0</v>
      </c>
      <c r="G36" s="56" t="s">
        <v>70</v>
      </c>
      <c r="H36" s="21" t="s">
        <v>18</v>
      </c>
      <c r="I36" s="21">
        <v>1</v>
      </c>
      <c r="J36" s="21">
        <f>I36*D29</f>
        <v>62</v>
      </c>
      <c r="K36" s="24"/>
      <c r="L36" s="58">
        <f t="shared" si="3"/>
        <v>0</v>
      </c>
    </row>
    <row r="37" spans="1:19" s="18" customFormat="1" ht="46">
      <c r="A37" s="19">
        <v>19</v>
      </c>
      <c r="B37" s="60" t="s">
        <v>71</v>
      </c>
      <c r="C37" s="61" t="s">
        <v>18</v>
      </c>
      <c r="D37" s="62">
        <f>0.1*100</f>
        <v>10</v>
      </c>
      <c r="E37" s="23">
        <v>50</v>
      </c>
      <c r="F37" s="48">
        <f t="shared" si="2"/>
        <v>500</v>
      </c>
      <c r="G37" s="64" t="s">
        <v>73</v>
      </c>
      <c r="H37" s="61" t="s">
        <v>18</v>
      </c>
      <c r="I37" s="61">
        <v>1</v>
      </c>
      <c r="J37" s="61">
        <v>10</v>
      </c>
      <c r="K37" s="24"/>
      <c r="L37" s="58">
        <f t="shared" si="3"/>
        <v>0</v>
      </c>
      <c r="M37" s="98"/>
      <c r="N37" s="98"/>
      <c r="O37" s="98"/>
      <c r="P37" s="98"/>
      <c r="Q37" s="98"/>
      <c r="R37" s="98"/>
      <c r="S37" s="98"/>
    </row>
    <row r="38" spans="1:19" s="18" customFormat="1">
      <c r="A38" s="19"/>
      <c r="B38" s="20"/>
      <c r="C38" s="21"/>
      <c r="D38" s="22"/>
      <c r="E38" s="23">
        <v>0</v>
      </c>
      <c r="F38" s="48">
        <f t="shared" ref="F38" si="4">E38*D38</f>
        <v>0</v>
      </c>
      <c r="G38" s="56" t="s">
        <v>67</v>
      </c>
      <c r="H38" s="21" t="s">
        <v>63</v>
      </c>
      <c r="I38" s="21">
        <v>4</v>
      </c>
      <c r="J38" s="21">
        <f>I38*D37</f>
        <v>40</v>
      </c>
      <c r="K38" s="24"/>
      <c r="L38" s="58">
        <f t="shared" si="3"/>
        <v>0</v>
      </c>
    </row>
    <row r="39" spans="1:19" s="18" customFormat="1" ht="46">
      <c r="A39" s="19">
        <v>20</v>
      </c>
      <c r="B39" s="20" t="s">
        <v>72</v>
      </c>
      <c r="C39" s="21" t="s">
        <v>9</v>
      </c>
      <c r="D39" s="22">
        <v>217.9</v>
      </c>
      <c r="E39" s="23">
        <v>240</v>
      </c>
      <c r="F39" s="48">
        <f t="shared" si="2"/>
        <v>52296</v>
      </c>
      <c r="G39" s="56" t="s">
        <v>25</v>
      </c>
      <c r="H39" s="21" t="s">
        <v>7</v>
      </c>
      <c r="I39" s="21">
        <v>0.9</v>
      </c>
      <c r="J39" s="21">
        <v>50.634</v>
      </c>
      <c r="K39" s="24"/>
      <c r="L39" s="58">
        <f t="shared" si="3"/>
        <v>0</v>
      </c>
    </row>
    <row r="40" spans="1:19" s="18" customFormat="1">
      <c r="A40" s="19"/>
      <c r="B40" s="20"/>
      <c r="C40" s="21"/>
      <c r="D40" s="22"/>
      <c r="E40" s="23">
        <v>0</v>
      </c>
      <c r="F40" s="48"/>
      <c r="G40" s="56" t="s">
        <v>24</v>
      </c>
      <c r="H40" s="21" t="s">
        <v>7</v>
      </c>
      <c r="I40" s="21">
        <v>0.9</v>
      </c>
      <c r="J40" s="21">
        <v>50.634</v>
      </c>
      <c r="K40" s="24"/>
      <c r="L40" s="58">
        <f t="shared" si="3"/>
        <v>0</v>
      </c>
    </row>
    <row r="41" spans="1:19" s="18" customFormat="1">
      <c r="A41" s="19"/>
      <c r="B41" s="20"/>
      <c r="C41" s="21"/>
      <c r="D41" s="22"/>
      <c r="E41" s="23">
        <v>0</v>
      </c>
      <c r="F41" s="48"/>
      <c r="G41" s="56" t="s">
        <v>34</v>
      </c>
      <c r="H41" s="21" t="s">
        <v>7</v>
      </c>
      <c r="I41" s="21">
        <v>2.9</v>
      </c>
      <c r="J41" s="21">
        <v>163.154</v>
      </c>
      <c r="K41" s="24"/>
      <c r="L41" s="58">
        <f t="shared" si="3"/>
        <v>0</v>
      </c>
    </row>
    <row r="42" spans="1:19" s="18" customFormat="1" ht="46">
      <c r="A42" s="19"/>
      <c r="B42" s="20"/>
      <c r="C42" s="21"/>
      <c r="D42" s="22"/>
      <c r="E42" s="23">
        <v>0</v>
      </c>
      <c r="F42" s="48"/>
      <c r="G42" s="56" t="s">
        <v>35</v>
      </c>
      <c r="H42" s="21" t="s">
        <v>19</v>
      </c>
      <c r="I42" s="21">
        <f>1.7/3.6</f>
        <v>0.47222222222222221</v>
      </c>
      <c r="J42" s="21">
        <f>ROUND(I42*D39,0)</f>
        <v>103</v>
      </c>
      <c r="K42" s="24"/>
      <c r="L42" s="58">
        <f t="shared" si="3"/>
        <v>0</v>
      </c>
    </row>
    <row r="43" spans="1:19" s="18" customFormat="1">
      <c r="A43" s="19"/>
      <c r="B43" s="20"/>
      <c r="C43" s="21"/>
      <c r="D43" s="22"/>
      <c r="E43" s="23">
        <v>0</v>
      </c>
      <c r="F43" s="48"/>
      <c r="G43" s="56" t="s">
        <v>36</v>
      </c>
      <c r="H43" s="21" t="s">
        <v>19</v>
      </c>
      <c r="I43" s="21">
        <f>3.3/1.2</f>
        <v>2.75</v>
      </c>
      <c r="J43" s="21">
        <f>ROUND(I43*D39,0)</f>
        <v>599</v>
      </c>
      <c r="K43" s="24"/>
      <c r="L43" s="58">
        <f t="shared" si="3"/>
        <v>0</v>
      </c>
    </row>
    <row r="44" spans="1:19" s="18" customFormat="1">
      <c r="A44" s="19"/>
      <c r="B44" s="20"/>
      <c r="C44" s="21"/>
      <c r="D44" s="22"/>
      <c r="E44" s="23">
        <v>0</v>
      </c>
      <c r="F44" s="48"/>
      <c r="G44" s="56" t="s">
        <v>37</v>
      </c>
      <c r="H44" s="21" t="s">
        <v>19</v>
      </c>
      <c r="I44" s="21">
        <f>1.7/0.6</f>
        <v>2.8333333333333335</v>
      </c>
      <c r="J44" s="21">
        <f>ROUND(I44*D39,0)</f>
        <v>617</v>
      </c>
      <c r="K44" s="24"/>
      <c r="L44" s="58">
        <f t="shared" si="3"/>
        <v>0</v>
      </c>
    </row>
    <row r="45" spans="1:19" s="18" customFormat="1">
      <c r="A45" s="19"/>
      <c r="B45" s="20"/>
      <c r="C45" s="21"/>
      <c r="D45" s="22"/>
      <c r="E45" s="23">
        <v>0</v>
      </c>
      <c r="F45" s="48"/>
      <c r="G45" s="56" t="s">
        <v>38</v>
      </c>
      <c r="H45" s="21" t="s">
        <v>19</v>
      </c>
      <c r="I45" s="21">
        <f>2/3</f>
        <v>0.66666666666666663</v>
      </c>
      <c r="J45" s="21">
        <f>ROUND(I45*D39,0)</f>
        <v>145</v>
      </c>
      <c r="K45" s="24"/>
      <c r="L45" s="58">
        <f t="shared" si="3"/>
        <v>0</v>
      </c>
    </row>
    <row r="46" spans="1:19" s="18" customFormat="1">
      <c r="A46" s="19"/>
      <c r="B46" s="20"/>
      <c r="C46" s="21"/>
      <c r="D46" s="22"/>
      <c r="E46" s="23">
        <v>0</v>
      </c>
      <c r="F46" s="48"/>
      <c r="G46" s="56" t="s">
        <v>39</v>
      </c>
      <c r="H46" s="21" t="s">
        <v>9</v>
      </c>
      <c r="I46" s="21">
        <v>1.05</v>
      </c>
      <c r="J46" s="21">
        <f>ROUND(I46*D39/0.36,0)</f>
        <v>636</v>
      </c>
      <c r="K46" s="24"/>
      <c r="L46" s="58">
        <f t="shared" si="3"/>
        <v>0</v>
      </c>
    </row>
    <row r="47" spans="1:19" s="18" customFormat="1">
      <c r="A47" s="19">
        <v>21</v>
      </c>
      <c r="B47" s="20" t="s">
        <v>74</v>
      </c>
      <c r="C47" s="21" t="s">
        <v>9</v>
      </c>
      <c r="D47" s="22">
        <v>15.6</v>
      </c>
      <c r="E47" s="23">
        <v>350</v>
      </c>
      <c r="F47" s="48">
        <f t="shared" ref="F47" si="5">E47*D47</f>
        <v>5460</v>
      </c>
      <c r="G47" s="56" t="s">
        <v>75</v>
      </c>
      <c r="H47" s="21" t="s">
        <v>23</v>
      </c>
      <c r="I47" s="21">
        <v>0.2</v>
      </c>
      <c r="J47" s="21">
        <f>I47*D47</f>
        <v>3.12</v>
      </c>
      <c r="K47" s="24"/>
      <c r="L47" s="58">
        <f t="shared" si="3"/>
        <v>0</v>
      </c>
    </row>
    <row r="48" spans="1:19" s="18" customFormat="1" ht="46">
      <c r="A48" s="19"/>
      <c r="B48" s="20"/>
      <c r="C48" s="21"/>
      <c r="D48" s="22"/>
      <c r="E48" s="23">
        <v>0</v>
      </c>
      <c r="F48" s="48"/>
      <c r="G48" s="56" t="s">
        <v>76</v>
      </c>
      <c r="H48" s="21" t="s">
        <v>8</v>
      </c>
      <c r="I48" s="21">
        <v>26</v>
      </c>
      <c r="J48" s="21">
        <f>I48*D47</f>
        <v>405.59999999999997</v>
      </c>
      <c r="K48" s="24"/>
      <c r="L48" s="58">
        <f t="shared" si="3"/>
        <v>0</v>
      </c>
    </row>
    <row r="49" spans="1:13" s="18" customFormat="1" ht="69">
      <c r="A49" s="19">
        <v>22</v>
      </c>
      <c r="B49" s="20" t="s">
        <v>77</v>
      </c>
      <c r="C49" s="21" t="s">
        <v>9</v>
      </c>
      <c r="D49" s="22">
        <v>35</v>
      </c>
      <c r="E49" s="23">
        <v>350</v>
      </c>
      <c r="F49" s="48">
        <f t="shared" ref="F49" si="6">E49*D49</f>
        <v>12250</v>
      </c>
      <c r="G49" s="56" t="s">
        <v>75</v>
      </c>
      <c r="H49" s="21" t="s">
        <v>23</v>
      </c>
      <c r="I49" s="21">
        <v>0.2</v>
      </c>
      <c r="J49" s="21">
        <f>I49*D49</f>
        <v>7</v>
      </c>
      <c r="K49" s="24"/>
      <c r="L49" s="58">
        <f t="shared" ref="L49" si="7">K49*J49</f>
        <v>0</v>
      </c>
    </row>
    <row r="50" spans="1:13" s="18" customFormat="1" ht="46">
      <c r="A50" s="19"/>
      <c r="B50" s="20"/>
      <c r="C50" s="21"/>
      <c r="D50" s="22"/>
      <c r="E50" s="23">
        <v>0</v>
      </c>
      <c r="F50" s="48"/>
      <c r="G50" s="56" t="s">
        <v>78</v>
      </c>
      <c r="H50" s="21" t="s">
        <v>8</v>
      </c>
      <c r="I50" s="21">
        <f>8.5*2.5</f>
        <v>21.25</v>
      </c>
      <c r="J50" s="21">
        <f>I50*D49</f>
        <v>743.75</v>
      </c>
      <c r="K50" s="24"/>
      <c r="L50" s="58">
        <f t="shared" ref="L50:L51" si="8">K50*J50</f>
        <v>0</v>
      </c>
    </row>
    <row r="51" spans="1:13" s="18" customFormat="1">
      <c r="A51" s="19">
        <v>23</v>
      </c>
      <c r="B51" s="20" t="s">
        <v>79</v>
      </c>
      <c r="C51" s="21" t="s">
        <v>9</v>
      </c>
      <c r="D51" s="22">
        <v>377.7</v>
      </c>
      <c r="E51" s="23">
        <v>135</v>
      </c>
      <c r="F51" s="48">
        <f t="shared" ref="F51" si="9">E51*D51</f>
        <v>50989.5</v>
      </c>
      <c r="G51" s="56" t="s">
        <v>75</v>
      </c>
      <c r="H51" s="21" t="s">
        <v>23</v>
      </c>
      <c r="I51" s="21">
        <v>0.2</v>
      </c>
      <c r="J51" s="21">
        <f>I51*D51</f>
        <v>75.540000000000006</v>
      </c>
      <c r="K51" s="24"/>
      <c r="L51" s="58">
        <f t="shared" si="8"/>
        <v>0</v>
      </c>
    </row>
    <row r="52" spans="1:13" s="18" customFormat="1" ht="46">
      <c r="A52" s="19"/>
      <c r="B52" s="20"/>
      <c r="C52" s="21"/>
      <c r="D52" s="22"/>
      <c r="E52" s="23">
        <v>0</v>
      </c>
      <c r="F52" s="48"/>
      <c r="G52" s="56" t="s">
        <v>80</v>
      </c>
      <c r="H52" s="21" t="s">
        <v>8</v>
      </c>
      <c r="I52" s="21">
        <f>2.1</f>
        <v>2.1</v>
      </c>
      <c r="J52" s="21">
        <f>I52*D51</f>
        <v>793.17</v>
      </c>
      <c r="K52" s="24"/>
      <c r="L52" s="58">
        <f t="shared" ref="L52:L53" si="10">K52*J52</f>
        <v>0</v>
      </c>
    </row>
    <row r="53" spans="1:13" s="18" customFormat="1" ht="46">
      <c r="A53" s="19">
        <v>24</v>
      </c>
      <c r="B53" s="20" t="s">
        <v>81</v>
      </c>
      <c r="C53" s="21" t="s">
        <v>9</v>
      </c>
      <c r="D53" s="22">
        <v>247.7</v>
      </c>
      <c r="E53" s="23">
        <v>110</v>
      </c>
      <c r="F53" s="48">
        <f t="shared" ref="F53" si="11">E53*D53</f>
        <v>27247</v>
      </c>
      <c r="G53" s="56" t="s">
        <v>75</v>
      </c>
      <c r="H53" s="21" t="s">
        <v>23</v>
      </c>
      <c r="I53" s="21">
        <v>0.2</v>
      </c>
      <c r="J53" s="21">
        <f>I53*D53</f>
        <v>49.54</v>
      </c>
      <c r="K53" s="24"/>
      <c r="L53" s="58">
        <f t="shared" si="10"/>
        <v>0</v>
      </c>
    </row>
    <row r="54" spans="1:13" s="18" customFormat="1" ht="46">
      <c r="A54" s="19"/>
      <c r="B54" s="20"/>
      <c r="C54" s="21"/>
      <c r="D54" s="22"/>
      <c r="E54" s="23">
        <v>0</v>
      </c>
      <c r="F54" s="48"/>
      <c r="G54" s="56" t="s">
        <v>82</v>
      </c>
      <c r="H54" s="21" t="s">
        <v>8</v>
      </c>
      <c r="I54" s="21">
        <f>1.1</f>
        <v>1.1000000000000001</v>
      </c>
      <c r="J54" s="21">
        <f>I54*D53</f>
        <v>272.47000000000003</v>
      </c>
      <c r="K54" s="24"/>
      <c r="L54" s="58">
        <f t="shared" ref="L54:L56" si="12">K54*J54</f>
        <v>0</v>
      </c>
    </row>
    <row r="55" spans="1:13" s="18" customFormat="1">
      <c r="A55" s="19">
        <v>25</v>
      </c>
      <c r="B55" s="20" t="s">
        <v>83</v>
      </c>
      <c r="C55" s="21" t="s">
        <v>18</v>
      </c>
      <c r="D55" s="22">
        <v>93</v>
      </c>
      <c r="E55" s="23">
        <v>40</v>
      </c>
      <c r="F55" s="48">
        <f t="shared" ref="F55" si="13">E55*D55</f>
        <v>3720</v>
      </c>
      <c r="G55" s="56" t="s">
        <v>84</v>
      </c>
      <c r="H55" s="21" t="s">
        <v>18</v>
      </c>
      <c r="I55" s="21">
        <v>1.05</v>
      </c>
      <c r="J55" s="21">
        <f>I55*D55</f>
        <v>97.65</v>
      </c>
      <c r="K55" s="24"/>
      <c r="L55" s="58">
        <f t="shared" si="12"/>
        <v>0</v>
      </c>
    </row>
    <row r="56" spans="1:13" s="18" customFormat="1">
      <c r="A56" s="19"/>
      <c r="B56" s="20"/>
      <c r="C56" s="21"/>
      <c r="D56" s="22"/>
      <c r="E56" s="23">
        <v>0</v>
      </c>
      <c r="F56" s="48"/>
      <c r="G56" s="56" t="s">
        <v>69</v>
      </c>
      <c r="H56" s="21" t="s">
        <v>8</v>
      </c>
      <c r="I56" s="21">
        <v>0.5</v>
      </c>
      <c r="J56" s="21">
        <f>I56*D55</f>
        <v>46.5</v>
      </c>
      <c r="K56" s="24"/>
      <c r="L56" s="58">
        <f t="shared" si="12"/>
        <v>0</v>
      </c>
    </row>
    <row r="57" spans="1:13" s="18" customFormat="1">
      <c r="A57" s="19">
        <v>26</v>
      </c>
      <c r="B57" s="20" t="s">
        <v>85</v>
      </c>
      <c r="C57" s="21" t="s">
        <v>18</v>
      </c>
      <c r="D57" s="22">
        <v>24</v>
      </c>
      <c r="E57" s="23">
        <v>40</v>
      </c>
      <c r="F57" s="48">
        <f t="shared" ref="F57" si="14">E57*D57</f>
        <v>960</v>
      </c>
      <c r="G57" s="56" t="s">
        <v>86</v>
      </c>
      <c r="H57" s="21" t="s">
        <v>18</v>
      </c>
      <c r="I57" s="21">
        <v>1.125</v>
      </c>
      <c r="J57" s="21">
        <f>I57*D57</f>
        <v>27</v>
      </c>
      <c r="K57" s="24"/>
      <c r="L57" s="58">
        <f t="shared" ref="L57:L59" si="15">K57*J57</f>
        <v>0</v>
      </c>
    </row>
    <row r="58" spans="1:13" s="18" customFormat="1" ht="46">
      <c r="A58" s="19"/>
      <c r="B58" s="20"/>
      <c r="C58" s="21"/>
      <c r="D58" s="22"/>
      <c r="E58" s="23">
        <v>0</v>
      </c>
      <c r="F58" s="48"/>
      <c r="G58" s="56" t="s">
        <v>87</v>
      </c>
      <c r="H58" s="21" t="s">
        <v>7</v>
      </c>
      <c r="I58" s="21">
        <v>0.15</v>
      </c>
      <c r="J58" s="21">
        <f>I58*D57</f>
        <v>3.5999999999999996</v>
      </c>
      <c r="K58" s="24"/>
      <c r="L58" s="58">
        <f t="shared" si="15"/>
        <v>0</v>
      </c>
    </row>
    <row r="59" spans="1:13" s="18" customFormat="1" ht="46">
      <c r="A59" s="19">
        <v>27</v>
      </c>
      <c r="B59" s="20" t="s">
        <v>88</v>
      </c>
      <c r="C59" s="21" t="s">
        <v>9</v>
      </c>
      <c r="D59" s="22">
        <v>20.399999999999999</v>
      </c>
      <c r="E59" s="23">
        <v>650</v>
      </c>
      <c r="F59" s="48">
        <f t="shared" ref="F59" si="16">E59*D59</f>
        <v>13259.999999999998</v>
      </c>
      <c r="G59" s="56" t="s">
        <v>75</v>
      </c>
      <c r="H59" s="21" t="s">
        <v>23</v>
      </c>
      <c r="I59" s="21">
        <v>0.2</v>
      </c>
      <c r="J59" s="21">
        <f>I59*D59</f>
        <v>4.08</v>
      </c>
      <c r="K59" s="24"/>
      <c r="L59" s="58">
        <f t="shared" si="15"/>
        <v>0</v>
      </c>
    </row>
    <row r="60" spans="1:13" s="18" customFormat="1" ht="46">
      <c r="A60" s="19"/>
      <c r="B60" s="20"/>
      <c r="C60" s="21"/>
      <c r="D60" s="22"/>
      <c r="E60" s="23">
        <v>0</v>
      </c>
      <c r="F60" s="48"/>
      <c r="G60" s="56" t="s">
        <v>90</v>
      </c>
      <c r="H60" s="21" t="s">
        <v>9</v>
      </c>
      <c r="I60" s="21">
        <v>1.05</v>
      </c>
      <c r="J60" s="21">
        <f>I60*D59</f>
        <v>21.419999999999998</v>
      </c>
      <c r="K60" s="24"/>
      <c r="L60" s="58">
        <f t="shared" ref="L60:L62" si="17">K60*J60</f>
        <v>0</v>
      </c>
    </row>
    <row r="61" spans="1:13" s="18" customFormat="1">
      <c r="A61" s="19"/>
      <c r="B61" s="20"/>
      <c r="C61" s="21"/>
      <c r="D61" s="22"/>
      <c r="E61" s="23">
        <v>0</v>
      </c>
      <c r="F61" s="48"/>
      <c r="G61" s="56" t="s">
        <v>89</v>
      </c>
      <c r="H61" s="21" t="s">
        <v>8</v>
      </c>
      <c r="I61" s="21">
        <f>0.4</f>
        <v>0.4</v>
      </c>
      <c r="J61" s="21">
        <f>I61*D59</f>
        <v>8.16</v>
      </c>
      <c r="K61" s="24"/>
      <c r="L61" s="58">
        <f t="shared" si="17"/>
        <v>0</v>
      </c>
      <c r="M61"/>
    </row>
    <row r="62" spans="1:13" s="18" customFormat="1">
      <c r="A62" s="19"/>
      <c r="B62" s="20"/>
      <c r="C62" s="21"/>
      <c r="D62" s="22"/>
      <c r="E62" s="23">
        <v>0</v>
      </c>
      <c r="F62" s="48"/>
      <c r="G62" s="56" t="s">
        <v>27</v>
      </c>
      <c r="H62" s="21" t="s">
        <v>8</v>
      </c>
      <c r="I62" s="21">
        <v>6.5</v>
      </c>
      <c r="J62" s="21">
        <f>I62*D59</f>
        <v>132.6</v>
      </c>
      <c r="K62" s="24"/>
      <c r="L62" s="58">
        <f t="shared" si="17"/>
        <v>0</v>
      </c>
    </row>
    <row r="63" spans="1:13" s="66" customFormat="1">
      <c r="A63" s="19"/>
      <c r="B63" s="20"/>
      <c r="C63" s="21"/>
      <c r="D63" s="22"/>
      <c r="E63" s="23">
        <v>0</v>
      </c>
      <c r="F63" s="48"/>
      <c r="G63" s="56" t="s">
        <v>91</v>
      </c>
      <c r="H63" s="21" t="s">
        <v>28</v>
      </c>
      <c r="I63" s="21">
        <f>0.1</f>
        <v>0.1</v>
      </c>
      <c r="J63" s="21">
        <f>I63*D59</f>
        <v>2.04</v>
      </c>
      <c r="K63" s="24"/>
      <c r="L63" s="58">
        <f t="shared" ref="L63:L67" si="18">K63*J63</f>
        <v>0</v>
      </c>
    </row>
    <row r="64" spans="1:13" s="66" customFormat="1" ht="46">
      <c r="A64" s="19">
        <v>28</v>
      </c>
      <c r="B64" s="20" t="s">
        <v>92</v>
      </c>
      <c r="C64" s="21" t="s">
        <v>9</v>
      </c>
      <c r="D64" s="22">
        <v>38.799999999999997</v>
      </c>
      <c r="E64" s="23">
        <v>650</v>
      </c>
      <c r="F64" s="48">
        <f t="shared" ref="F64" si="19">E64*D64</f>
        <v>25219.999999999996</v>
      </c>
      <c r="G64" s="56" t="s">
        <v>75</v>
      </c>
      <c r="H64" s="21" t="s">
        <v>23</v>
      </c>
      <c r="I64" s="21">
        <v>0.2</v>
      </c>
      <c r="J64" s="21">
        <f>I64*D64</f>
        <v>7.76</v>
      </c>
      <c r="K64" s="24"/>
      <c r="L64" s="58">
        <f t="shared" si="18"/>
        <v>0</v>
      </c>
    </row>
    <row r="65" spans="1:12" s="66" customFormat="1" ht="46">
      <c r="A65" s="19"/>
      <c r="B65" s="20"/>
      <c r="C65" s="21"/>
      <c r="D65" s="22"/>
      <c r="E65" s="23">
        <v>0</v>
      </c>
      <c r="F65" s="48"/>
      <c r="G65" s="56" t="s">
        <v>93</v>
      </c>
      <c r="H65" s="21" t="s">
        <v>9</v>
      </c>
      <c r="I65" s="21">
        <v>1.05</v>
      </c>
      <c r="J65" s="21">
        <f>I65*D64</f>
        <v>40.74</v>
      </c>
      <c r="K65" s="24"/>
      <c r="L65" s="58">
        <f t="shared" si="18"/>
        <v>0</v>
      </c>
    </row>
    <row r="66" spans="1:12" s="66" customFormat="1">
      <c r="A66" s="19"/>
      <c r="B66" s="20"/>
      <c r="C66" s="21"/>
      <c r="D66" s="22"/>
      <c r="E66" s="23">
        <v>0</v>
      </c>
      <c r="F66" s="48"/>
      <c r="G66" s="56" t="s">
        <v>89</v>
      </c>
      <c r="H66" s="21" t="s">
        <v>8</v>
      </c>
      <c r="I66" s="21">
        <f>0.4</f>
        <v>0.4</v>
      </c>
      <c r="J66" s="21">
        <f>I66*D64</f>
        <v>15.52</v>
      </c>
      <c r="K66" s="24"/>
      <c r="L66" s="58">
        <f t="shared" si="18"/>
        <v>0</v>
      </c>
    </row>
    <row r="67" spans="1:12" s="66" customFormat="1">
      <c r="A67" s="19"/>
      <c r="B67" s="20"/>
      <c r="C67" s="21"/>
      <c r="D67" s="22"/>
      <c r="E67" s="23">
        <v>0</v>
      </c>
      <c r="F67" s="48"/>
      <c r="G67" s="56" t="s">
        <v>27</v>
      </c>
      <c r="H67" s="21" t="s">
        <v>8</v>
      </c>
      <c r="I67" s="21">
        <v>6.5</v>
      </c>
      <c r="J67" s="21">
        <f>I67*D64</f>
        <v>252.2</v>
      </c>
      <c r="K67" s="24"/>
      <c r="L67" s="58">
        <f t="shared" si="18"/>
        <v>0</v>
      </c>
    </row>
    <row r="68" spans="1:12" s="66" customFormat="1">
      <c r="A68" s="19"/>
      <c r="B68" s="20"/>
      <c r="C68" s="21"/>
      <c r="D68" s="22"/>
      <c r="E68" s="23">
        <v>0</v>
      </c>
      <c r="F68" s="48"/>
      <c r="G68" s="56" t="s">
        <v>91</v>
      </c>
      <c r="H68" s="21" t="s">
        <v>28</v>
      </c>
      <c r="I68" s="21">
        <f>0.1</f>
        <v>0.1</v>
      </c>
      <c r="J68" s="21">
        <f>I68*D64</f>
        <v>3.88</v>
      </c>
      <c r="K68" s="24"/>
      <c r="L68" s="58">
        <f t="shared" ref="L68:L72" si="20">K68*J68</f>
        <v>0</v>
      </c>
    </row>
    <row r="69" spans="1:12" s="66" customFormat="1" ht="69">
      <c r="A69" s="19">
        <v>29</v>
      </c>
      <c r="B69" s="20" t="s">
        <v>94</v>
      </c>
      <c r="C69" s="21" t="s">
        <v>9</v>
      </c>
      <c r="D69" s="22">
        <v>2.4</v>
      </c>
      <c r="E69" s="23">
        <v>650</v>
      </c>
      <c r="F69" s="48">
        <f t="shared" ref="F69" si="21">E69*D69</f>
        <v>1560</v>
      </c>
      <c r="G69" s="56" t="s">
        <v>75</v>
      </c>
      <c r="H69" s="21" t="s">
        <v>23</v>
      </c>
      <c r="I69" s="21">
        <v>0.2</v>
      </c>
      <c r="J69" s="21">
        <f>I69*D69</f>
        <v>0.48</v>
      </c>
      <c r="K69" s="24"/>
      <c r="L69" s="58">
        <f t="shared" si="20"/>
        <v>0</v>
      </c>
    </row>
    <row r="70" spans="1:12" s="66" customFormat="1" ht="46">
      <c r="A70" s="19"/>
      <c r="B70" s="20"/>
      <c r="C70" s="21"/>
      <c r="D70" s="22"/>
      <c r="E70" s="23">
        <v>0</v>
      </c>
      <c r="F70" s="48"/>
      <c r="G70" s="56" t="s">
        <v>93</v>
      </c>
      <c r="H70" s="21" t="s">
        <v>9</v>
      </c>
      <c r="I70" s="21">
        <v>1.05</v>
      </c>
      <c r="J70" s="21">
        <f>I70*D69</f>
        <v>2.52</v>
      </c>
      <c r="K70" s="24"/>
      <c r="L70" s="58">
        <f t="shared" si="20"/>
        <v>0</v>
      </c>
    </row>
    <row r="71" spans="1:12" s="66" customFormat="1">
      <c r="A71" s="19"/>
      <c r="B71" s="20"/>
      <c r="C71" s="21"/>
      <c r="D71" s="22"/>
      <c r="E71" s="23">
        <v>0</v>
      </c>
      <c r="F71" s="48"/>
      <c r="G71" s="56" t="s">
        <v>89</v>
      </c>
      <c r="H71" s="21" t="s">
        <v>8</v>
      </c>
      <c r="I71" s="21">
        <f>0.4</f>
        <v>0.4</v>
      </c>
      <c r="J71" s="21">
        <f>I71*D69</f>
        <v>0.96</v>
      </c>
      <c r="K71" s="24"/>
      <c r="L71" s="58">
        <f t="shared" si="20"/>
        <v>0</v>
      </c>
    </row>
    <row r="72" spans="1:12" s="66" customFormat="1">
      <c r="A72" s="19"/>
      <c r="B72" s="20"/>
      <c r="C72" s="21"/>
      <c r="D72" s="22"/>
      <c r="E72" s="23">
        <v>0</v>
      </c>
      <c r="F72" s="48"/>
      <c r="G72" s="56" t="s">
        <v>27</v>
      </c>
      <c r="H72" s="21" t="s">
        <v>8</v>
      </c>
      <c r="I72" s="21">
        <v>6.5</v>
      </c>
      <c r="J72" s="21">
        <f>I72*D69</f>
        <v>15.6</v>
      </c>
      <c r="K72" s="24"/>
      <c r="L72" s="58">
        <f t="shared" si="20"/>
        <v>0</v>
      </c>
    </row>
    <row r="73" spans="1:12" s="66" customFormat="1">
      <c r="A73" s="19"/>
      <c r="B73" s="20"/>
      <c r="C73" s="21"/>
      <c r="D73" s="22"/>
      <c r="E73" s="23">
        <v>0</v>
      </c>
      <c r="F73" s="48"/>
      <c r="G73" s="56" t="s">
        <v>91</v>
      </c>
      <c r="H73" s="21" t="s">
        <v>28</v>
      </c>
      <c r="I73" s="21">
        <f>0.1</f>
        <v>0.1</v>
      </c>
      <c r="J73" s="21">
        <f>I73*D69</f>
        <v>0.24</v>
      </c>
      <c r="K73" s="24"/>
      <c r="L73" s="58">
        <f t="shared" ref="L73:L74" si="22">K73*J73</f>
        <v>0</v>
      </c>
    </row>
    <row r="74" spans="1:12" s="66" customFormat="1" ht="46">
      <c r="A74" s="19">
        <v>30</v>
      </c>
      <c r="B74" s="20" t="s">
        <v>95</v>
      </c>
      <c r="C74" s="21" t="s">
        <v>9</v>
      </c>
      <c r="D74" s="22">
        <v>30</v>
      </c>
      <c r="E74" s="23">
        <v>100</v>
      </c>
      <c r="F74" s="48">
        <f t="shared" ref="F74:F75" si="23">E74*D74</f>
        <v>3000</v>
      </c>
      <c r="G74" s="56" t="s">
        <v>75</v>
      </c>
      <c r="H74" s="21" t="s">
        <v>23</v>
      </c>
      <c r="I74" s="21">
        <v>0.2</v>
      </c>
      <c r="J74" s="21">
        <f>I74*D74</f>
        <v>6</v>
      </c>
      <c r="K74" s="24"/>
      <c r="L74" s="58">
        <f t="shared" si="22"/>
        <v>0</v>
      </c>
    </row>
    <row r="75" spans="1:12" s="66" customFormat="1" ht="69">
      <c r="A75" s="19">
        <v>31</v>
      </c>
      <c r="B75" s="20" t="s">
        <v>96</v>
      </c>
      <c r="C75" s="21" t="s">
        <v>9</v>
      </c>
      <c r="D75" s="22">
        <v>30</v>
      </c>
      <c r="E75" s="23">
        <v>100</v>
      </c>
      <c r="F75" s="48">
        <f t="shared" si="23"/>
        <v>3000</v>
      </c>
      <c r="G75" s="56" t="s">
        <v>97</v>
      </c>
      <c r="H75" s="21" t="s">
        <v>8</v>
      </c>
      <c r="I75" s="21">
        <f>1.8*10</f>
        <v>18</v>
      </c>
      <c r="J75" s="21">
        <f>I75*D75</f>
        <v>540</v>
      </c>
      <c r="K75" s="24"/>
      <c r="L75" s="58">
        <f t="shared" ref="L75:L82" si="24">K75*J75</f>
        <v>0</v>
      </c>
    </row>
    <row r="76" spans="1:12" s="66" customFormat="1">
      <c r="A76" s="19"/>
      <c r="B76" s="20"/>
      <c r="C76" s="21"/>
      <c r="D76" s="22"/>
      <c r="E76" s="23">
        <v>0</v>
      </c>
      <c r="F76" s="48"/>
      <c r="G76" s="56"/>
      <c r="H76" s="21"/>
      <c r="I76" s="21"/>
      <c r="J76" s="21"/>
      <c r="K76" s="24"/>
      <c r="L76" s="58">
        <f t="shared" si="24"/>
        <v>0</v>
      </c>
    </row>
    <row r="77" spans="1:12" s="66" customFormat="1" ht="46">
      <c r="A77" s="19">
        <v>32</v>
      </c>
      <c r="B77" s="20" t="s">
        <v>98</v>
      </c>
      <c r="C77" s="21" t="s">
        <v>9</v>
      </c>
      <c r="D77" s="22">
        <v>275.5</v>
      </c>
      <c r="E77" s="23">
        <v>25</v>
      </c>
      <c r="F77" s="48">
        <f t="shared" ref="F77:F78" si="25">E77*D77</f>
        <v>6887.5</v>
      </c>
      <c r="G77" s="56" t="s">
        <v>99</v>
      </c>
      <c r="H77" s="21" t="s">
        <v>23</v>
      </c>
      <c r="I77" s="21">
        <v>0.15</v>
      </c>
      <c r="J77" s="21">
        <f>I77*D77</f>
        <v>41.324999999999996</v>
      </c>
      <c r="K77" s="24"/>
      <c r="L77" s="58">
        <f t="shared" si="24"/>
        <v>0</v>
      </c>
    </row>
    <row r="78" spans="1:12" s="66" customFormat="1" ht="46">
      <c r="A78" s="19">
        <v>33</v>
      </c>
      <c r="B78" s="20" t="s">
        <v>100</v>
      </c>
      <c r="C78" s="21" t="s">
        <v>9</v>
      </c>
      <c r="D78" s="22">
        <v>222</v>
      </c>
      <c r="E78" s="23">
        <v>650</v>
      </c>
      <c r="F78" s="48">
        <f t="shared" si="25"/>
        <v>144300</v>
      </c>
      <c r="G78" s="56" t="s">
        <v>75</v>
      </c>
      <c r="H78" s="21" t="s">
        <v>23</v>
      </c>
      <c r="I78" s="21">
        <v>0.2</v>
      </c>
      <c r="J78" s="21">
        <f>I78*D78</f>
        <v>44.400000000000006</v>
      </c>
      <c r="K78" s="24"/>
      <c r="L78" s="58">
        <f t="shared" si="24"/>
        <v>0</v>
      </c>
    </row>
    <row r="79" spans="1:12" s="66" customFormat="1" ht="46">
      <c r="A79" s="19"/>
      <c r="B79" s="20"/>
      <c r="C79" s="21"/>
      <c r="D79" s="22"/>
      <c r="E79" s="23">
        <v>0</v>
      </c>
      <c r="F79" s="48"/>
      <c r="G79" s="56" t="s">
        <v>101</v>
      </c>
      <c r="H79" s="21" t="s">
        <v>9</v>
      </c>
      <c r="I79" s="21">
        <v>1.05</v>
      </c>
      <c r="J79" s="21">
        <f>I79*D78</f>
        <v>233.10000000000002</v>
      </c>
      <c r="K79" s="24"/>
      <c r="L79" s="58">
        <f t="shared" si="24"/>
        <v>0</v>
      </c>
    </row>
    <row r="80" spans="1:12" s="66" customFormat="1">
      <c r="A80" s="19"/>
      <c r="B80" s="20"/>
      <c r="C80" s="21"/>
      <c r="D80" s="22"/>
      <c r="E80" s="23">
        <v>0</v>
      </c>
      <c r="F80" s="48"/>
      <c r="G80" s="56" t="s">
        <v>89</v>
      </c>
      <c r="H80" s="21" t="s">
        <v>8</v>
      </c>
      <c r="I80" s="21">
        <f>0.4</f>
        <v>0.4</v>
      </c>
      <c r="J80" s="21">
        <f>I80*D78</f>
        <v>88.800000000000011</v>
      </c>
      <c r="K80" s="24"/>
      <c r="L80" s="58">
        <f t="shared" si="24"/>
        <v>0</v>
      </c>
    </row>
    <row r="81" spans="1:12" s="66" customFormat="1">
      <c r="A81" s="19"/>
      <c r="B81" s="20"/>
      <c r="C81" s="21"/>
      <c r="D81" s="22"/>
      <c r="E81" s="23">
        <v>0</v>
      </c>
      <c r="F81" s="48"/>
      <c r="G81" s="56" t="s">
        <v>27</v>
      </c>
      <c r="H81" s="21" t="s">
        <v>8</v>
      </c>
      <c r="I81" s="21">
        <v>6.5</v>
      </c>
      <c r="J81" s="21">
        <f>I81*D78</f>
        <v>1443</v>
      </c>
      <c r="K81" s="24"/>
      <c r="L81" s="58">
        <f t="shared" si="24"/>
        <v>0</v>
      </c>
    </row>
    <row r="82" spans="1:12" s="66" customFormat="1">
      <c r="A82" s="19"/>
      <c r="B82" s="20"/>
      <c r="C82" s="21"/>
      <c r="D82" s="22"/>
      <c r="E82" s="23">
        <v>0</v>
      </c>
      <c r="F82" s="48"/>
      <c r="G82" s="56" t="s">
        <v>91</v>
      </c>
      <c r="H82" s="21" t="s">
        <v>28</v>
      </c>
      <c r="I82" s="21">
        <f>0.1</f>
        <v>0.1</v>
      </c>
      <c r="J82" s="21">
        <f>I82*D78</f>
        <v>22.200000000000003</v>
      </c>
      <c r="K82" s="24"/>
      <c r="L82" s="58">
        <f t="shared" si="24"/>
        <v>0</v>
      </c>
    </row>
    <row r="83" spans="1:12" s="66" customFormat="1" ht="46">
      <c r="A83" s="19">
        <v>34</v>
      </c>
      <c r="B83" s="20" t="s">
        <v>102</v>
      </c>
      <c r="C83" s="21" t="s">
        <v>9</v>
      </c>
      <c r="D83" s="22">
        <v>6.52</v>
      </c>
      <c r="E83" s="23">
        <v>2500</v>
      </c>
      <c r="F83" s="48">
        <f t="shared" ref="F83" si="26">E83*D83</f>
        <v>16299.999999999998</v>
      </c>
      <c r="G83" s="56" t="s">
        <v>75</v>
      </c>
      <c r="H83" s="21" t="s">
        <v>23</v>
      </c>
      <c r="I83" s="21">
        <v>0.2</v>
      </c>
      <c r="J83" s="21">
        <f>I83*D83</f>
        <v>1.304</v>
      </c>
      <c r="K83" s="24"/>
      <c r="L83" s="58">
        <f t="shared" ref="L83:L88" si="27">K83*J83</f>
        <v>0</v>
      </c>
    </row>
    <row r="84" spans="1:12" s="66" customFormat="1" ht="46">
      <c r="A84" s="19"/>
      <c r="B84" s="20"/>
      <c r="C84" s="21"/>
      <c r="D84" s="22"/>
      <c r="E84" s="23">
        <v>0</v>
      </c>
      <c r="F84" s="48"/>
      <c r="G84" s="56" t="s">
        <v>101</v>
      </c>
      <c r="H84" s="21" t="s">
        <v>9</v>
      </c>
      <c r="I84" s="21">
        <v>1.05</v>
      </c>
      <c r="J84" s="21">
        <f>I84*D83</f>
        <v>6.8460000000000001</v>
      </c>
      <c r="K84" s="24"/>
      <c r="L84" s="58">
        <f t="shared" si="27"/>
        <v>0</v>
      </c>
    </row>
    <row r="85" spans="1:12" s="66" customFormat="1">
      <c r="A85" s="19"/>
      <c r="B85" s="20"/>
      <c r="C85" s="21"/>
      <c r="D85" s="22"/>
      <c r="E85" s="23">
        <v>0</v>
      </c>
      <c r="F85" s="48"/>
      <c r="G85" s="56" t="s">
        <v>89</v>
      </c>
      <c r="H85" s="21" t="s">
        <v>8</v>
      </c>
      <c r="I85" s="21">
        <f>0.4</f>
        <v>0.4</v>
      </c>
      <c r="J85" s="21">
        <f>I85*D83</f>
        <v>2.6080000000000001</v>
      </c>
      <c r="K85" s="24"/>
      <c r="L85" s="58">
        <f t="shared" si="27"/>
        <v>0</v>
      </c>
    </row>
    <row r="86" spans="1:12" s="66" customFormat="1">
      <c r="A86" s="19"/>
      <c r="B86" s="20"/>
      <c r="C86" s="21"/>
      <c r="D86" s="22"/>
      <c r="E86" s="23">
        <v>0</v>
      </c>
      <c r="F86" s="48"/>
      <c r="G86" s="56" t="s">
        <v>27</v>
      </c>
      <c r="H86" s="21" t="s">
        <v>8</v>
      </c>
      <c r="I86" s="21">
        <v>6.5</v>
      </c>
      <c r="J86" s="21">
        <f>I86*D83</f>
        <v>42.379999999999995</v>
      </c>
      <c r="K86" s="24"/>
      <c r="L86" s="58">
        <f t="shared" si="27"/>
        <v>0</v>
      </c>
    </row>
    <row r="87" spans="1:12" s="66" customFormat="1">
      <c r="A87" s="19"/>
      <c r="B87" s="20"/>
      <c r="C87" s="21"/>
      <c r="D87" s="22"/>
      <c r="E87" s="23">
        <v>0</v>
      </c>
      <c r="F87" s="48"/>
      <c r="G87" s="56" t="s">
        <v>91</v>
      </c>
      <c r="H87" s="21" t="s">
        <v>28</v>
      </c>
      <c r="I87" s="21">
        <f>0.1</f>
        <v>0.1</v>
      </c>
      <c r="J87" s="21">
        <f>I87*D83</f>
        <v>0.65200000000000002</v>
      </c>
      <c r="K87" s="24"/>
      <c r="L87" s="58">
        <f t="shared" si="27"/>
        <v>0</v>
      </c>
    </row>
    <row r="88" spans="1:12" s="66" customFormat="1" ht="46">
      <c r="A88" s="19">
        <v>35</v>
      </c>
      <c r="B88" s="20" t="s">
        <v>103</v>
      </c>
      <c r="C88" s="21" t="s">
        <v>9</v>
      </c>
      <c r="D88" s="22">
        <v>32.200000000000003</v>
      </c>
      <c r="E88" s="23">
        <v>135</v>
      </c>
      <c r="F88" s="48">
        <f t="shared" ref="F88:F89" si="28">E88*D88</f>
        <v>4347</v>
      </c>
      <c r="G88" s="56" t="s">
        <v>75</v>
      </c>
      <c r="H88" s="21" t="s">
        <v>23</v>
      </c>
      <c r="I88" s="21">
        <v>0.2</v>
      </c>
      <c r="J88" s="21">
        <f>I88*D88</f>
        <v>6.4400000000000013</v>
      </c>
      <c r="K88" s="24"/>
      <c r="L88" s="58">
        <f t="shared" si="27"/>
        <v>0</v>
      </c>
    </row>
    <row r="89" spans="1:12" s="66" customFormat="1" ht="46">
      <c r="A89" s="19">
        <v>36</v>
      </c>
      <c r="B89" s="20" t="s">
        <v>104</v>
      </c>
      <c r="C89" s="21" t="s">
        <v>9</v>
      </c>
      <c r="D89" s="22">
        <v>32.200000000000003</v>
      </c>
      <c r="E89" s="23">
        <v>110</v>
      </c>
      <c r="F89" s="48">
        <f t="shared" si="28"/>
        <v>3542.0000000000005</v>
      </c>
      <c r="G89" s="56" t="s">
        <v>105</v>
      </c>
      <c r="H89" s="21" t="s">
        <v>8</v>
      </c>
      <c r="I89" s="21">
        <f>1.9*50</f>
        <v>95</v>
      </c>
      <c r="J89" s="21">
        <f>I89*D89</f>
        <v>3059.0000000000005</v>
      </c>
      <c r="K89" s="24"/>
      <c r="L89" s="58">
        <f t="shared" ref="L89:L94" si="29">K89*J89</f>
        <v>0</v>
      </c>
    </row>
    <row r="90" spans="1:12" s="66" customFormat="1" ht="46">
      <c r="A90" s="19">
        <v>37</v>
      </c>
      <c r="B90" s="20" t="s">
        <v>106</v>
      </c>
      <c r="C90" s="21" t="s">
        <v>9</v>
      </c>
      <c r="D90" s="22">
        <v>53.5</v>
      </c>
      <c r="E90" s="23">
        <v>650</v>
      </c>
      <c r="F90" s="48">
        <f t="shared" ref="F90" si="30">E90*D90</f>
        <v>34775</v>
      </c>
      <c r="G90" s="56" t="s">
        <v>75</v>
      </c>
      <c r="H90" s="21" t="s">
        <v>23</v>
      </c>
      <c r="I90" s="21">
        <v>0.2</v>
      </c>
      <c r="J90" s="21">
        <f>I90*D90</f>
        <v>10.700000000000001</v>
      </c>
      <c r="K90" s="24"/>
      <c r="L90" s="58">
        <f t="shared" si="29"/>
        <v>0</v>
      </c>
    </row>
    <row r="91" spans="1:12" s="66" customFormat="1" ht="46">
      <c r="A91" s="19"/>
      <c r="B91" s="20"/>
      <c r="C91" s="21"/>
      <c r="D91" s="22"/>
      <c r="E91" s="23">
        <v>0</v>
      </c>
      <c r="F91" s="48"/>
      <c r="G91" s="56" t="s">
        <v>107</v>
      </c>
      <c r="H91" s="21" t="s">
        <v>9</v>
      </c>
      <c r="I91" s="21">
        <v>1.05</v>
      </c>
      <c r="J91" s="21">
        <f>I91*D90</f>
        <v>56.175000000000004</v>
      </c>
      <c r="K91" s="24"/>
      <c r="L91" s="58">
        <f t="shared" si="29"/>
        <v>0</v>
      </c>
    </row>
    <row r="92" spans="1:12" s="66" customFormat="1">
      <c r="A92" s="19"/>
      <c r="B92" s="20"/>
      <c r="C92" s="21"/>
      <c r="D92" s="22"/>
      <c r="E92" s="23">
        <v>0</v>
      </c>
      <c r="F92" s="48"/>
      <c r="G92" s="56" t="s">
        <v>89</v>
      </c>
      <c r="H92" s="21" t="s">
        <v>8</v>
      </c>
      <c r="I92" s="21">
        <f>0.4</f>
        <v>0.4</v>
      </c>
      <c r="J92" s="21">
        <f>I92*D90</f>
        <v>21.400000000000002</v>
      </c>
      <c r="K92" s="24"/>
      <c r="L92" s="58">
        <f t="shared" si="29"/>
        <v>0</v>
      </c>
    </row>
    <row r="93" spans="1:12" s="66" customFormat="1">
      <c r="A93" s="19"/>
      <c r="B93" s="20"/>
      <c r="C93" s="21"/>
      <c r="D93" s="22"/>
      <c r="E93" s="23">
        <v>0</v>
      </c>
      <c r="F93" s="48"/>
      <c r="G93" s="56" t="s">
        <v>27</v>
      </c>
      <c r="H93" s="21" t="s">
        <v>8</v>
      </c>
      <c r="I93" s="21">
        <v>6.5</v>
      </c>
      <c r="J93" s="21">
        <f>I93*D90</f>
        <v>347.75</v>
      </c>
      <c r="K93" s="24"/>
      <c r="L93" s="58">
        <f t="shared" si="29"/>
        <v>0</v>
      </c>
    </row>
    <row r="94" spans="1:12" s="66" customFormat="1">
      <c r="A94" s="19"/>
      <c r="B94" s="20"/>
      <c r="C94" s="21"/>
      <c r="D94" s="22"/>
      <c r="E94" s="23">
        <v>0</v>
      </c>
      <c r="F94" s="48"/>
      <c r="G94" s="56" t="s">
        <v>91</v>
      </c>
      <c r="H94" s="21" t="s">
        <v>28</v>
      </c>
      <c r="I94" s="21">
        <f>0.1</f>
        <v>0.1</v>
      </c>
      <c r="J94" s="21">
        <f>I94*D90</f>
        <v>5.3500000000000005</v>
      </c>
      <c r="K94" s="24"/>
      <c r="L94" s="58">
        <f t="shared" si="29"/>
        <v>0</v>
      </c>
    </row>
    <row r="95" spans="1:12" s="66" customFormat="1" ht="46">
      <c r="A95" s="19">
        <v>38</v>
      </c>
      <c r="B95" s="20" t="s">
        <v>108</v>
      </c>
      <c r="C95" s="21" t="s">
        <v>109</v>
      </c>
      <c r="D95" s="22" t="s">
        <v>110</v>
      </c>
      <c r="E95" s="23">
        <v>2500</v>
      </c>
      <c r="F95" s="48">
        <f t="shared" ref="F95" si="31">E95*D95</f>
        <v>16075</v>
      </c>
      <c r="G95" s="56" t="s">
        <v>75</v>
      </c>
      <c r="H95" s="21" t="s">
        <v>23</v>
      </c>
      <c r="I95" s="21">
        <v>0.2</v>
      </c>
      <c r="J95" s="21">
        <f>I95*D95</f>
        <v>1.286</v>
      </c>
      <c r="K95" s="24"/>
      <c r="L95" s="58">
        <f t="shared" ref="L95:L98" si="32">K95*J95</f>
        <v>0</v>
      </c>
    </row>
    <row r="96" spans="1:12" s="66" customFormat="1" ht="46">
      <c r="A96" s="19"/>
      <c r="B96" s="20"/>
      <c r="C96" s="21"/>
      <c r="D96" s="22"/>
      <c r="E96" s="23">
        <v>0</v>
      </c>
      <c r="F96" s="48"/>
      <c r="G96" s="56" t="s">
        <v>107</v>
      </c>
      <c r="H96" s="21" t="s">
        <v>9</v>
      </c>
      <c r="I96" s="21">
        <v>1.05</v>
      </c>
      <c r="J96" s="21">
        <f>I96*D95</f>
        <v>6.7515000000000001</v>
      </c>
      <c r="K96" s="24"/>
      <c r="L96" s="58">
        <f t="shared" si="32"/>
        <v>0</v>
      </c>
    </row>
    <row r="97" spans="1:12" s="66" customFormat="1">
      <c r="A97" s="19"/>
      <c r="B97" s="20"/>
      <c r="C97" s="21"/>
      <c r="D97" s="22"/>
      <c r="E97" s="23">
        <v>0</v>
      </c>
      <c r="F97" s="48"/>
      <c r="G97" s="56" t="s">
        <v>89</v>
      </c>
      <c r="H97" s="21" t="s">
        <v>8</v>
      </c>
      <c r="I97" s="21">
        <f>0.4</f>
        <v>0.4</v>
      </c>
      <c r="J97" s="21">
        <f>I97*D95</f>
        <v>2.5720000000000001</v>
      </c>
      <c r="K97" s="24"/>
      <c r="L97" s="58">
        <f t="shared" si="32"/>
        <v>0</v>
      </c>
    </row>
    <row r="98" spans="1:12" s="66" customFormat="1">
      <c r="A98" s="19"/>
      <c r="B98" s="20"/>
      <c r="C98" s="21"/>
      <c r="D98" s="22"/>
      <c r="E98" s="23">
        <v>0</v>
      </c>
      <c r="F98" s="48"/>
      <c r="G98" s="56" t="s">
        <v>27</v>
      </c>
      <c r="H98" s="21" t="s">
        <v>8</v>
      </c>
      <c r="I98" s="21">
        <v>6.5</v>
      </c>
      <c r="J98" s="21">
        <f>I98*D95</f>
        <v>41.795000000000002</v>
      </c>
      <c r="K98" s="24"/>
      <c r="L98" s="58">
        <f t="shared" si="32"/>
        <v>0</v>
      </c>
    </row>
    <row r="99" spans="1:12" s="66" customFormat="1">
      <c r="A99" s="19"/>
      <c r="B99" s="20"/>
      <c r="C99" s="21"/>
      <c r="D99" s="22"/>
      <c r="E99" s="23">
        <v>0</v>
      </c>
      <c r="F99" s="48"/>
      <c r="G99" s="56" t="s">
        <v>91</v>
      </c>
      <c r="H99" s="21" t="s">
        <v>28</v>
      </c>
      <c r="I99" s="21">
        <f>0.1</f>
        <v>0.1</v>
      </c>
      <c r="J99" s="21">
        <f>I99*D95</f>
        <v>0.64300000000000002</v>
      </c>
      <c r="K99" s="24"/>
      <c r="L99" s="58">
        <f>K99*J99</f>
        <v>0</v>
      </c>
    </row>
    <row r="100" spans="1:12" s="66" customFormat="1" ht="46">
      <c r="A100" s="19">
        <v>39</v>
      </c>
      <c r="B100" s="20" t="s">
        <v>111</v>
      </c>
      <c r="C100" s="21" t="s">
        <v>9</v>
      </c>
      <c r="D100" s="22">
        <v>52.8</v>
      </c>
      <c r="E100" s="23">
        <v>200</v>
      </c>
      <c r="F100" s="48">
        <f t="shared" ref="F100" si="33">E100*D100</f>
        <v>10560</v>
      </c>
      <c r="G100" s="56" t="s">
        <v>200</v>
      </c>
      <c r="H100" s="21" t="s">
        <v>9</v>
      </c>
      <c r="I100" s="21">
        <f>1.05</f>
        <v>1.05</v>
      </c>
      <c r="J100" s="21">
        <f>I100*D100</f>
        <v>55.44</v>
      </c>
      <c r="K100" s="24"/>
      <c r="L100" s="58">
        <f>K100*J100</f>
        <v>0</v>
      </c>
    </row>
    <row r="101" spans="1:12" s="66" customFormat="1">
      <c r="A101" s="19"/>
      <c r="B101" s="20"/>
      <c r="C101" s="21"/>
      <c r="D101" s="22"/>
      <c r="E101" s="23">
        <v>0</v>
      </c>
      <c r="F101" s="48"/>
      <c r="G101" s="56" t="s">
        <v>147</v>
      </c>
      <c r="H101" s="21" t="s">
        <v>28</v>
      </c>
      <c r="I101" s="21">
        <v>2.1000000000000001E-2</v>
      </c>
      <c r="J101" s="25">
        <f>I101*D100</f>
        <v>1.1088</v>
      </c>
      <c r="K101" s="24"/>
      <c r="L101" s="58">
        <f t="shared" ref="L101" si="34">K101*J101</f>
        <v>0</v>
      </c>
    </row>
    <row r="102" spans="1:12" s="66" customFormat="1">
      <c r="A102" s="19">
        <v>40</v>
      </c>
      <c r="B102" s="20" t="s">
        <v>112</v>
      </c>
      <c r="C102" s="21" t="s">
        <v>9</v>
      </c>
      <c r="D102" s="22">
        <v>637.20000000000005</v>
      </c>
      <c r="E102" s="23">
        <v>25</v>
      </c>
      <c r="F102" s="48">
        <f t="shared" ref="F102:F108" si="35">E102*D102</f>
        <v>15930.000000000002</v>
      </c>
      <c r="G102" s="56" t="s">
        <v>75</v>
      </c>
      <c r="H102" s="21" t="s">
        <v>23</v>
      </c>
      <c r="I102" s="21">
        <v>0.2</v>
      </c>
      <c r="J102" s="21">
        <f t="shared" ref="J102:J107" si="36">I102*D102</f>
        <v>127.44000000000001</v>
      </c>
      <c r="K102" s="24"/>
      <c r="L102" s="58">
        <f t="shared" ref="L102" si="37">K102*J102</f>
        <v>0</v>
      </c>
    </row>
    <row r="103" spans="1:12" s="66" customFormat="1" ht="69">
      <c r="A103" s="19">
        <v>41</v>
      </c>
      <c r="B103" s="20" t="s">
        <v>113</v>
      </c>
      <c r="C103" s="21" t="s">
        <v>9</v>
      </c>
      <c r="D103" s="22">
        <v>310</v>
      </c>
      <c r="E103" s="23">
        <v>120</v>
      </c>
      <c r="F103" s="48">
        <f t="shared" si="35"/>
        <v>37200</v>
      </c>
      <c r="G103" s="56" t="s">
        <v>118</v>
      </c>
      <c r="H103" s="21" t="s">
        <v>23</v>
      </c>
      <c r="I103" s="21">
        <f>0.4</f>
        <v>0.4</v>
      </c>
      <c r="J103" s="21">
        <f t="shared" si="36"/>
        <v>124</v>
      </c>
      <c r="K103" s="24"/>
      <c r="L103" s="58">
        <f t="shared" ref="L103:L107" si="38">K103*J103</f>
        <v>0</v>
      </c>
    </row>
    <row r="104" spans="1:12" s="66" customFormat="1" ht="69">
      <c r="A104" s="19">
        <v>42</v>
      </c>
      <c r="B104" s="20" t="s">
        <v>114</v>
      </c>
      <c r="C104" s="21" t="s">
        <v>9</v>
      </c>
      <c r="D104" s="22">
        <v>120.2</v>
      </c>
      <c r="E104" s="23">
        <v>120</v>
      </c>
      <c r="F104" s="48">
        <f t="shared" si="35"/>
        <v>14424</v>
      </c>
      <c r="G104" s="56" t="s">
        <v>118</v>
      </c>
      <c r="H104" s="21" t="s">
        <v>23</v>
      </c>
      <c r="I104" s="21">
        <v>0.4</v>
      </c>
      <c r="J104" s="21">
        <f t="shared" si="36"/>
        <v>48.080000000000005</v>
      </c>
      <c r="K104" s="24"/>
      <c r="L104" s="58">
        <f t="shared" ref="L104" si="39">K104*J104</f>
        <v>0</v>
      </c>
    </row>
    <row r="105" spans="1:12" s="66" customFormat="1" ht="69">
      <c r="A105" s="19">
        <v>43</v>
      </c>
      <c r="B105" s="20" t="s">
        <v>115</v>
      </c>
      <c r="C105" s="21" t="s">
        <v>9</v>
      </c>
      <c r="D105" s="22">
        <v>127.5</v>
      </c>
      <c r="E105" s="23">
        <v>120</v>
      </c>
      <c r="F105" s="48">
        <f t="shared" si="35"/>
        <v>15300</v>
      </c>
      <c r="G105" s="56" t="s">
        <v>118</v>
      </c>
      <c r="H105" s="21" t="s">
        <v>23</v>
      </c>
      <c r="I105" s="21">
        <v>0.4</v>
      </c>
      <c r="J105" s="21">
        <f t="shared" si="36"/>
        <v>51</v>
      </c>
      <c r="K105" s="24"/>
      <c r="L105" s="58">
        <f t="shared" ref="L105" si="40">K105*J105</f>
        <v>0</v>
      </c>
    </row>
    <row r="106" spans="1:12" s="66" customFormat="1" ht="69">
      <c r="A106" s="19">
        <v>44</v>
      </c>
      <c r="B106" s="20" t="s">
        <v>116</v>
      </c>
      <c r="C106" s="21" t="s">
        <v>9</v>
      </c>
      <c r="D106" s="22">
        <v>233.5</v>
      </c>
      <c r="E106" s="23">
        <v>120</v>
      </c>
      <c r="F106" s="48">
        <f t="shared" si="35"/>
        <v>28020</v>
      </c>
      <c r="G106" s="56" t="s">
        <v>118</v>
      </c>
      <c r="H106" s="21" t="s">
        <v>23</v>
      </c>
      <c r="I106" s="21">
        <v>0.4</v>
      </c>
      <c r="J106" s="21">
        <f t="shared" si="36"/>
        <v>93.4</v>
      </c>
      <c r="K106" s="24"/>
      <c r="L106" s="58">
        <f t="shared" ref="L106" si="41">K106*J106</f>
        <v>0</v>
      </c>
    </row>
    <row r="107" spans="1:12" s="66" customFormat="1" ht="69">
      <c r="A107" s="19">
        <v>45</v>
      </c>
      <c r="B107" s="20" t="s">
        <v>117</v>
      </c>
      <c r="C107" s="21" t="s">
        <v>9</v>
      </c>
      <c r="D107" s="22">
        <v>79.5</v>
      </c>
      <c r="E107" s="23">
        <v>120</v>
      </c>
      <c r="F107" s="48">
        <f t="shared" si="35"/>
        <v>9540</v>
      </c>
      <c r="G107" s="56" t="s">
        <v>118</v>
      </c>
      <c r="H107" s="21" t="s">
        <v>23</v>
      </c>
      <c r="I107" s="21">
        <v>0.4</v>
      </c>
      <c r="J107" s="21">
        <f t="shared" si="36"/>
        <v>31.8</v>
      </c>
      <c r="K107" s="24"/>
      <c r="L107" s="58">
        <f t="shared" si="38"/>
        <v>0</v>
      </c>
    </row>
    <row r="108" spans="1:12" s="66" customFormat="1" ht="46">
      <c r="A108" s="19">
        <v>46</v>
      </c>
      <c r="B108" s="20" t="s">
        <v>21</v>
      </c>
      <c r="C108" s="21" t="s">
        <v>9</v>
      </c>
      <c r="D108" s="22">
        <f>0.0801*100</f>
        <v>8.01</v>
      </c>
      <c r="E108" s="23">
        <v>650</v>
      </c>
      <c r="F108" s="48">
        <f t="shared" si="35"/>
        <v>5206.5</v>
      </c>
      <c r="G108" s="56" t="s">
        <v>22</v>
      </c>
      <c r="H108" s="21" t="s">
        <v>9</v>
      </c>
      <c r="I108" s="21"/>
      <c r="J108" s="21">
        <v>8.01</v>
      </c>
      <c r="K108" s="24"/>
      <c r="L108" s="58">
        <f t="shared" ref="L108:L110" si="42">K108*J108</f>
        <v>0</v>
      </c>
    </row>
    <row r="109" spans="1:12" s="66" customFormat="1" ht="46">
      <c r="A109" s="19"/>
      <c r="B109" s="20"/>
      <c r="C109" s="21"/>
      <c r="D109" s="22"/>
      <c r="E109" s="23">
        <v>0</v>
      </c>
      <c r="F109" s="48"/>
      <c r="G109" s="56" t="s">
        <v>119</v>
      </c>
      <c r="H109" s="21" t="s">
        <v>7</v>
      </c>
      <c r="I109" s="21">
        <v>3.5</v>
      </c>
      <c r="J109" s="21">
        <f>I109*D108</f>
        <v>28.035</v>
      </c>
      <c r="K109" s="24"/>
      <c r="L109" s="58">
        <f t="shared" si="42"/>
        <v>0</v>
      </c>
    </row>
    <row r="110" spans="1:12" s="66" customFormat="1">
      <c r="A110" s="19"/>
      <c r="B110" s="20"/>
      <c r="C110" s="21"/>
      <c r="D110" s="22"/>
      <c r="E110" s="23">
        <v>0</v>
      </c>
      <c r="F110" s="48"/>
      <c r="G110" s="56" t="s">
        <v>120</v>
      </c>
      <c r="H110" s="21" t="s">
        <v>121</v>
      </c>
      <c r="I110" s="21">
        <v>0.7</v>
      </c>
      <c r="J110" s="21">
        <v>5</v>
      </c>
      <c r="K110" s="24"/>
      <c r="L110" s="58">
        <f t="shared" si="42"/>
        <v>0</v>
      </c>
    </row>
    <row r="111" spans="1:12" s="66" customFormat="1" ht="46">
      <c r="A111" s="19">
        <v>47</v>
      </c>
      <c r="B111" s="20" t="s">
        <v>122</v>
      </c>
      <c r="C111" s="21" t="s">
        <v>9</v>
      </c>
      <c r="D111" s="22">
        <v>5.64</v>
      </c>
      <c r="E111" s="23">
        <v>650</v>
      </c>
      <c r="F111" s="48">
        <f t="shared" ref="F111" si="43">E111*D111</f>
        <v>3666</v>
      </c>
      <c r="G111" s="56" t="s">
        <v>123</v>
      </c>
      <c r="H111" s="21" t="s">
        <v>9</v>
      </c>
      <c r="I111" s="21"/>
      <c r="J111" s="21">
        <v>5.64</v>
      </c>
      <c r="K111" s="24"/>
      <c r="L111" s="58">
        <f t="shared" ref="L111:L113" si="44">K111*J111</f>
        <v>0</v>
      </c>
    </row>
    <row r="112" spans="1:12" s="68" customFormat="1" ht="46">
      <c r="A112" s="19"/>
      <c r="B112" s="20"/>
      <c r="C112" s="21"/>
      <c r="D112" s="22"/>
      <c r="E112" s="23">
        <v>0</v>
      </c>
      <c r="F112" s="48"/>
      <c r="G112" s="56" t="s">
        <v>119</v>
      </c>
      <c r="H112" s="21" t="s">
        <v>7</v>
      </c>
      <c r="I112" s="21">
        <v>5</v>
      </c>
      <c r="J112" s="21">
        <f>I112*D111</f>
        <v>28.2</v>
      </c>
      <c r="K112" s="24"/>
      <c r="L112" s="58">
        <f t="shared" si="44"/>
        <v>0</v>
      </c>
    </row>
    <row r="113" spans="1:12" s="68" customFormat="1">
      <c r="A113" s="19"/>
      <c r="B113" s="20"/>
      <c r="C113" s="21"/>
      <c r="D113" s="22"/>
      <c r="E113" s="23">
        <v>0</v>
      </c>
      <c r="F113" s="48"/>
      <c r="G113" s="56" t="s">
        <v>120</v>
      </c>
      <c r="H113" s="21" t="s">
        <v>121</v>
      </c>
      <c r="I113" s="21">
        <v>0.7</v>
      </c>
      <c r="J113" s="21">
        <v>4</v>
      </c>
      <c r="K113" s="24"/>
      <c r="L113" s="58">
        <f t="shared" si="44"/>
        <v>0</v>
      </c>
    </row>
    <row r="114" spans="1:12" s="68" customFormat="1" ht="46">
      <c r="A114" s="19">
        <v>48</v>
      </c>
      <c r="B114" s="20" t="s">
        <v>124</v>
      </c>
      <c r="C114" s="21" t="s">
        <v>9</v>
      </c>
      <c r="D114" s="22">
        <v>7.2</v>
      </c>
      <c r="E114" s="23">
        <v>350</v>
      </c>
      <c r="F114" s="48">
        <f t="shared" ref="F114" si="45">E114*D114</f>
        <v>2520</v>
      </c>
      <c r="G114" s="56" t="s">
        <v>125</v>
      </c>
      <c r="H114" s="21" t="s">
        <v>9</v>
      </c>
      <c r="I114" s="21"/>
      <c r="J114" s="21">
        <v>7.2</v>
      </c>
      <c r="K114" s="24"/>
      <c r="L114" s="58">
        <f t="shared" ref="L114:L116" si="46">K114*J114</f>
        <v>0</v>
      </c>
    </row>
    <row r="115" spans="1:12" s="68" customFormat="1" ht="46">
      <c r="A115" s="19"/>
      <c r="B115" s="20"/>
      <c r="C115" s="21"/>
      <c r="D115" s="22"/>
      <c r="E115" s="23">
        <v>0</v>
      </c>
      <c r="F115" s="48"/>
      <c r="G115" s="56" t="s">
        <v>119</v>
      </c>
      <c r="H115" s="21" t="s">
        <v>7</v>
      </c>
      <c r="I115" s="21">
        <v>5</v>
      </c>
      <c r="J115" s="21">
        <v>10</v>
      </c>
      <c r="K115" s="24"/>
      <c r="L115" s="58">
        <f t="shared" si="46"/>
        <v>0</v>
      </c>
    </row>
    <row r="116" spans="1:12" s="68" customFormat="1">
      <c r="A116" s="19"/>
      <c r="B116" s="20"/>
      <c r="C116" s="21"/>
      <c r="D116" s="22"/>
      <c r="E116" s="23">
        <v>0</v>
      </c>
      <c r="F116" s="48"/>
      <c r="G116" s="56"/>
      <c r="H116" s="21"/>
      <c r="I116" s="21"/>
      <c r="J116" s="21"/>
      <c r="K116" s="24"/>
      <c r="L116" s="58">
        <f t="shared" si="46"/>
        <v>0</v>
      </c>
    </row>
    <row r="117" spans="1:12" s="68" customFormat="1">
      <c r="A117" s="19">
        <v>49</v>
      </c>
      <c r="B117" s="20" t="s">
        <v>126</v>
      </c>
      <c r="C117" s="21" t="s">
        <v>13</v>
      </c>
      <c r="D117" s="70">
        <v>0.1618</v>
      </c>
      <c r="E117" s="23">
        <v>30000</v>
      </c>
      <c r="F117" s="48">
        <f t="shared" ref="F117" si="47">E117*D117</f>
        <v>4854</v>
      </c>
      <c r="G117" s="56" t="s">
        <v>131</v>
      </c>
      <c r="H117" s="21" t="s">
        <v>13</v>
      </c>
      <c r="I117" s="21">
        <f>1.03</f>
        <v>1.03</v>
      </c>
      <c r="J117" s="21">
        <f>I117*D117</f>
        <v>0.166654</v>
      </c>
      <c r="K117" s="24"/>
      <c r="L117" s="58">
        <f t="shared" ref="L117" si="48">K117*J117</f>
        <v>0</v>
      </c>
    </row>
    <row r="118" spans="1:12" s="68" customFormat="1">
      <c r="A118" s="19"/>
      <c r="B118" s="20"/>
      <c r="C118" s="21"/>
      <c r="D118" s="22"/>
      <c r="E118" s="23">
        <v>0</v>
      </c>
      <c r="F118" s="48"/>
      <c r="G118" s="75" t="s">
        <v>128</v>
      </c>
      <c r="H118" s="69" t="s">
        <v>8</v>
      </c>
      <c r="I118" s="69">
        <v>6</v>
      </c>
      <c r="J118" s="69">
        <f>I118*J117</f>
        <v>0.99992400000000004</v>
      </c>
      <c r="K118" s="24"/>
      <c r="L118" s="58">
        <f t="shared" ref="L118:L119" si="49">K118*J118</f>
        <v>0</v>
      </c>
    </row>
    <row r="119" spans="1:12" s="68" customFormat="1">
      <c r="A119" s="19"/>
      <c r="B119" s="20"/>
      <c r="C119" s="21"/>
      <c r="D119" s="22"/>
      <c r="E119" s="23">
        <v>0</v>
      </c>
      <c r="F119" s="48"/>
      <c r="G119" s="75" t="s">
        <v>129</v>
      </c>
      <c r="H119" s="69" t="s">
        <v>7</v>
      </c>
      <c r="I119" s="69">
        <f>6</f>
        <v>6</v>
      </c>
      <c r="J119" s="69">
        <v>2</v>
      </c>
      <c r="K119" s="24"/>
      <c r="L119" s="58">
        <f t="shared" si="49"/>
        <v>0</v>
      </c>
    </row>
    <row r="120" spans="1:12" s="68" customFormat="1" ht="46">
      <c r="A120" s="19">
        <v>50</v>
      </c>
      <c r="B120" s="20" t="s">
        <v>127</v>
      </c>
      <c r="C120" s="21" t="s">
        <v>9</v>
      </c>
      <c r="D120" s="22">
        <v>8</v>
      </c>
      <c r="E120" s="23">
        <v>150</v>
      </c>
      <c r="F120" s="48">
        <f t="shared" ref="F120" si="50">E120*D120</f>
        <v>1200</v>
      </c>
      <c r="G120" s="75" t="s">
        <v>26</v>
      </c>
      <c r="H120" s="69" t="s">
        <v>8</v>
      </c>
      <c r="I120" s="69">
        <v>0.25</v>
      </c>
      <c r="J120" s="69">
        <f>I120*D120</f>
        <v>2</v>
      </c>
      <c r="K120" s="24"/>
      <c r="L120" s="58">
        <f t="shared" ref="L120:L121" si="51">K120*J120</f>
        <v>0</v>
      </c>
    </row>
    <row r="121" spans="1:12" s="68" customFormat="1">
      <c r="A121" s="19"/>
      <c r="B121" s="20"/>
      <c r="C121" s="21"/>
      <c r="D121" s="22"/>
      <c r="E121" s="23">
        <v>0</v>
      </c>
      <c r="F121" s="48"/>
      <c r="G121" s="56" t="s">
        <v>132</v>
      </c>
      <c r="H121" s="21" t="s">
        <v>23</v>
      </c>
      <c r="I121" s="21">
        <v>0.1</v>
      </c>
      <c r="J121" s="21">
        <f>I121*D120</f>
        <v>0.8</v>
      </c>
      <c r="K121" s="24"/>
      <c r="L121" s="58">
        <f t="shared" si="51"/>
        <v>0</v>
      </c>
    </row>
    <row r="122" spans="1:12" s="68" customFormat="1" ht="46">
      <c r="A122" s="19">
        <v>51</v>
      </c>
      <c r="B122" s="20" t="s">
        <v>133</v>
      </c>
      <c r="C122" s="21" t="s">
        <v>13</v>
      </c>
      <c r="D122" s="70">
        <v>0.1618</v>
      </c>
      <c r="E122" s="23">
        <v>10000</v>
      </c>
      <c r="F122" s="48">
        <f t="shared" ref="F122:F123" si="52">E122*D122</f>
        <v>1618</v>
      </c>
      <c r="G122" s="56" t="s">
        <v>134</v>
      </c>
      <c r="H122" s="21" t="s">
        <v>135</v>
      </c>
      <c r="I122" s="21"/>
      <c r="J122" s="21">
        <v>1</v>
      </c>
      <c r="K122" s="24"/>
      <c r="L122" s="58">
        <f t="shared" ref="L122:L127" si="53">K122*J122</f>
        <v>0</v>
      </c>
    </row>
    <row r="123" spans="1:12" s="68" customFormat="1">
      <c r="A123" s="19">
        <v>52</v>
      </c>
      <c r="B123" s="20" t="s">
        <v>136</v>
      </c>
      <c r="C123" s="21" t="s">
        <v>13</v>
      </c>
      <c r="D123" s="70">
        <v>0.2402</v>
      </c>
      <c r="E123" s="23">
        <v>30000</v>
      </c>
      <c r="F123" s="48">
        <f t="shared" si="52"/>
        <v>7206</v>
      </c>
      <c r="G123" s="56" t="s">
        <v>131</v>
      </c>
      <c r="H123" s="21" t="s">
        <v>13</v>
      </c>
      <c r="I123" s="21">
        <f>1.03</f>
        <v>1.03</v>
      </c>
      <c r="J123" s="21">
        <f>I123*D123</f>
        <v>0.24740600000000001</v>
      </c>
      <c r="K123" s="24"/>
      <c r="L123" s="58">
        <f t="shared" si="53"/>
        <v>0</v>
      </c>
    </row>
    <row r="124" spans="1:12" s="68" customFormat="1">
      <c r="A124" s="19"/>
      <c r="B124" s="20"/>
      <c r="C124" s="21"/>
      <c r="D124" s="22"/>
      <c r="E124" s="23">
        <v>0</v>
      </c>
      <c r="F124" s="48"/>
      <c r="G124" s="75" t="s">
        <v>128</v>
      </c>
      <c r="H124" s="69" t="s">
        <v>8</v>
      </c>
      <c r="I124" s="69">
        <v>6</v>
      </c>
      <c r="J124" s="69">
        <v>1.5</v>
      </c>
      <c r="K124" s="24"/>
      <c r="L124" s="58">
        <f t="shared" si="53"/>
        <v>0</v>
      </c>
    </row>
    <row r="125" spans="1:12" s="68" customFormat="1">
      <c r="A125" s="19"/>
      <c r="B125" s="20"/>
      <c r="C125" s="21"/>
      <c r="D125" s="22"/>
      <c r="E125" s="23">
        <v>0</v>
      </c>
      <c r="F125" s="48"/>
      <c r="G125" s="75" t="s">
        <v>129</v>
      </c>
      <c r="H125" s="69" t="s">
        <v>7</v>
      </c>
      <c r="I125" s="69">
        <f>6</f>
        <v>6</v>
      </c>
      <c r="J125" s="69">
        <v>6</v>
      </c>
      <c r="K125" s="24"/>
      <c r="L125" s="58">
        <f t="shared" si="53"/>
        <v>0</v>
      </c>
    </row>
    <row r="126" spans="1:12" s="68" customFormat="1" ht="46">
      <c r="A126" s="19">
        <v>53</v>
      </c>
      <c r="B126" s="20" t="s">
        <v>127</v>
      </c>
      <c r="C126" s="21" t="s">
        <v>9</v>
      </c>
      <c r="D126" s="22">
        <v>10.5</v>
      </c>
      <c r="E126" s="23">
        <v>150</v>
      </c>
      <c r="F126" s="48">
        <f t="shared" ref="F126" si="54">E126*D126</f>
        <v>1575</v>
      </c>
      <c r="G126" s="75" t="s">
        <v>26</v>
      </c>
      <c r="H126" s="69" t="s">
        <v>8</v>
      </c>
      <c r="I126" s="69">
        <v>0.25</v>
      </c>
      <c r="J126" s="69">
        <f>I126*D126</f>
        <v>2.625</v>
      </c>
      <c r="K126" s="24"/>
      <c r="L126" s="58">
        <f t="shared" si="53"/>
        <v>0</v>
      </c>
    </row>
    <row r="127" spans="1:12" s="68" customFormat="1">
      <c r="A127" s="19"/>
      <c r="B127" s="20"/>
      <c r="C127" s="21"/>
      <c r="D127" s="22"/>
      <c r="E127" s="23">
        <v>0</v>
      </c>
      <c r="F127" s="48"/>
      <c r="G127" s="56" t="s">
        <v>132</v>
      </c>
      <c r="H127" s="21" t="s">
        <v>23</v>
      </c>
      <c r="I127" s="21">
        <v>0.1</v>
      </c>
      <c r="J127" s="21">
        <f>I127*D126</f>
        <v>1.05</v>
      </c>
      <c r="K127" s="24"/>
      <c r="L127" s="58">
        <f t="shared" si="53"/>
        <v>0</v>
      </c>
    </row>
    <row r="128" spans="1:12" s="68" customFormat="1">
      <c r="A128" s="19">
        <v>54</v>
      </c>
      <c r="B128" s="20" t="s">
        <v>137</v>
      </c>
      <c r="C128" s="21" t="s">
        <v>13</v>
      </c>
      <c r="D128" s="70">
        <v>0.2402</v>
      </c>
      <c r="E128" s="23">
        <v>10000</v>
      </c>
      <c r="F128" s="48">
        <f t="shared" ref="F128" si="55">E128*D128</f>
        <v>2402</v>
      </c>
      <c r="G128" s="75" t="s">
        <v>128</v>
      </c>
      <c r="H128" s="69" t="s">
        <v>8</v>
      </c>
      <c r="I128" s="69">
        <v>6</v>
      </c>
      <c r="J128" s="69">
        <v>0.5</v>
      </c>
      <c r="K128" s="24"/>
      <c r="L128" s="58">
        <f t="shared" ref="L128:L129" si="56">K128*J128</f>
        <v>0</v>
      </c>
    </row>
    <row r="129" spans="1:19" s="68" customFormat="1">
      <c r="A129" s="19"/>
      <c r="B129" s="20"/>
      <c r="C129" s="21"/>
      <c r="D129" s="22"/>
      <c r="E129" s="23">
        <v>0</v>
      </c>
      <c r="F129" s="48"/>
      <c r="G129" s="75" t="s">
        <v>129</v>
      </c>
      <c r="H129" s="69" t="s">
        <v>7</v>
      </c>
      <c r="I129" s="69">
        <f>6</f>
        <v>6</v>
      </c>
      <c r="J129" s="69">
        <v>3</v>
      </c>
      <c r="K129" s="24"/>
      <c r="L129" s="58">
        <f t="shared" si="56"/>
        <v>0</v>
      </c>
    </row>
    <row r="130" spans="1:19" s="68" customFormat="1">
      <c r="A130" s="19">
        <v>55</v>
      </c>
      <c r="B130" s="20" t="s">
        <v>138</v>
      </c>
      <c r="C130" s="21" t="s">
        <v>9</v>
      </c>
      <c r="D130" s="22">
        <v>31.8</v>
      </c>
      <c r="E130" s="23">
        <v>500</v>
      </c>
      <c r="F130" s="48">
        <f t="shared" ref="F130" si="57">E130*D130</f>
        <v>15900</v>
      </c>
      <c r="G130" s="76" t="s">
        <v>201</v>
      </c>
      <c r="H130" s="21" t="s">
        <v>9</v>
      </c>
      <c r="I130" s="21">
        <v>1.05</v>
      </c>
      <c r="J130" s="21">
        <f>I130*D130</f>
        <v>33.39</v>
      </c>
      <c r="K130" s="24"/>
      <c r="L130" s="58">
        <f t="shared" ref="L130:L131" si="58">K130*J130</f>
        <v>0</v>
      </c>
    </row>
    <row r="131" spans="1:19" s="68" customFormat="1">
      <c r="A131" s="19"/>
      <c r="B131" s="20"/>
      <c r="C131" s="21"/>
      <c r="D131" s="22"/>
      <c r="E131" s="23">
        <v>0</v>
      </c>
      <c r="F131" s="48"/>
      <c r="G131" s="56" t="s">
        <v>143</v>
      </c>
      <c r="H131" s="21" t="s">
        <v>7</v>
      </c>
      <c r="I131" s="21">
        <v>8</v>
      </c>
      <c r="J131" s="21">
        <f>I131*D130</f>
        <v>254.4</v>
      </c>
      <c r="K131" s="24"/>
      <c r="L131" s="58">
        <f t="shared" si="58"/>
        <v>0</v>
      </c>
    </row>
    <row r="132" spans="1:19" s="68" customFormat="1">
      <c r="A132" s="19"/>
      <c r="B132" s="20"/>
      <c r="C132" s="21"/>
      <c r="D132" s="22"/>
      <c r="E132" s="23">
        <v>0</v>
      </c>
      <c r="F132" s="48"/>
      <c r="G132" s="56" t="s">
        <v>144</v>
      </c>
      <c r="H132" s="21" t="s">
        <v>7</v>
      </c>
      <c r="I132" s="21"/>
      <c r="J132" s="21">
        <v>3</v>
      </c>
      <c r="K132" s="24"/>
      <c r="L132" s="58">
        <f t="shared" ref="L132:L137" si="59">K132*J132</f>
        <v>0</v>
      </c>
    </row>
    <row r="133" spans="1:19" s="68" customFormat="1" ht="46">
      <c r="A133" s="19"/>
      <c r="B133" s="20"/>
      <c r="C133" s="21"/>
      <c r="D133" s="22"/>
      <c r="E133" s="23">
        <v>0</v>
      </c>
      <c r="F133" s="48"/>
      <c r="G133" s="56" t="s">
        <v>146</v>
      </c>
      <c r="H133" s="21" t="s">
        <v>7</v>
      </c>
      <c r="I133" s="21"/>
      <c r="J133" s="21">
        <v>5</v>
      </c>
      <c r="K133" s="24"/>
      <c r="L133" s="58">
        <f t="shared" si="59"/>
        <v>0</v>
      </c>
    </row>
    <row r="134" spans="1:19" s="68" customFormat="1" ht="46">
      <c r="A134" s="19">
        <v>56</v>
      </c>
      <c r="B134" s="20" t="s">
        <v>139</v>
      </c>
      <c r="C134" s="21" t="s">
        <v>19</v>
      </c>
      <c r="D134" s="22">
        <v>6.5</v>
      </c>
      <c r="E134" s="23">
        <v>50</v>
      </c>
      <c r="F134" s="48">
        <f t="shared" ref="F134" si="60">E134*D134</f>
        <v>325</v>
      </c>
      <c r="G134" s="64" t="s">
        <v>73</v>
      </c>
      <c r="H134" s="61" t="s">
        <v>18</v>
      </c>
      <c r="I134" s="61">
        <v>1</v>
      </c>
      <c r="J134" s="61">
        <v>8</v>
      </c>
      <c r="K134" s="24"/>
      <c r="L134" s="58">
        <f t="shared" si="59"/>
        <v>0</v>
      </c>
      <c r="M134" s="98"/>
      <c r="N134" s="98"/>
      <c r="O134" s="98"/>
      <c r="P134" s="98"/>
      <c r="Q134" s="98"/>
      <c r="R134" s="98"/>
      <c r="S134" s="98"/>
    </row>
    <row r="135" spans="1:19" s="68" customFormat="1">
      <c r="A135" s="19"/>
      <c r="B135" s="20"/>
      <c r="C135" s="21"/>
      <c r="D135" s="22"/>
      <c r="E135" s="23">
        <v>0</v>
      </c>
      <c r="F135" s="48"/>
      <c r="G135" s="56" t="s">
        <v>67</v>
      </c>
      <c r="H135" s="21" t="s">
        <v>63</v>
      </c>
      <c r="I135" s="21">
        <v>1</v>
      </c>
      <c r="J135" s="21">
        <f>I135*D134</f>
        <v>6.5</v>
      </c>
      <c r="K135" s="24"/>
      <c r="L135" s="58">
        <f t="shared" si="59"/>
        <v>0</v>
      </c>
    </row>
    <row r="136" spans="1:19" s="68" customFormat="1">
      <c r="A136" s="19"/>
      <c r="B136" s="20"/>
      <c r="C136" s="21"/>
      <c r="D136" s="22"/>
      <c r="E136" s="23">
        <v>0</v>
      </c>
      <c r="F136" s="48"/>
      <c r="G136" s="56" t="s">
        <v>66</v>
      </c>
      <c r="H136" s="21" t="s">
        <v>18</v>
      </c>
      <c r="I136" s="21"/>
      <c r="J136" s="21">
        <v>8</v>
      </c>
      <c r="K136" s="24"/>
      <c r="L136" s="58">
        <f t="shared" si="59"/>
        <v>0</v>
      </c>
    </row>
    <row r="137" spans="1:19" s="68" customFormat="1" ht="92">
      <c r="A137" s="19"/>
      <c r="B137" s="20"/>
      <c r="C137" s="21"/>
      <c r="D137" s="22"/>
      <c r="E137" s="23">
        <v>0</v>
      </c>
      <c r="F137" s="48"/>
      <c r="G137" s="56" t="s">
        <v>149</v>
      </c>
      <c r="H137" s="21" t="s">
        <v>7</v>
      </c>
      <c r="I137" s="21">
        <v>4</v>
      </c>
      <c r="J137" s="21">
        <f>I137*D134</f>
        <v>26</v>
      </c>
      <c r="K137" s="24"/>
      <c r="L137" s="58">
        <f t="shared" si="59"/>
        <v>0</v>
      </c>
    </row>
    <row r="138" spans="1:19" s="68" customFormat="1">
      <c r="A138" s="19">
        <v>57</v>
      </c>
      <c r="B138" s="20" t="s">
        <v>140</v>
      </c>
      <c r="C138" s="21" t="s">
        <v>19</v>
      </c>
      <c r="D138" s="22">
        <v>57.6</v>
      </c>
      <c r="E138" s="23">
        <v>250</v>
      </c>
      <c r="F138" s="48">
        <f t="shared" ref="F138" si="61">E138*D138</f>
        <v>14400</v>
      </c>
      <c r="G138" s="56" t="s">
        <v>148</v>
      </c>
      <c r="H138" s="21" t="s">
        <v>145</v>
      </c>
      <c r="I138" s="21"/>
      <c r="J138" s="21">
        <v>58</v>
      </c>
      <c r="K138" s="24"/>
      <c r="L138" s="58">
        <f t="shared" ref="L138:L140" si="62">K138*J138</f>
        <v>0</v>
      </c>
    </row>
    <row r="139" spans="1:19" s="68" customFormat="1" ht="92">
      <c r="A139" s="19"/>
      <c r="B139" s="20"/>
      <c r="C139" s="21"/>
      <c r="D139" s="22"/>
      <c r="E139" s="23">
        <v>0</v>
      </c>
      <c r="F139" s="48"/>
      <c r="G139" s="56" t="s">
        <v>149</v>
      </c>
      <c r="H139" s="21" t="s">
        <v>7</v>
      </c>
      <c r="I139" s="21">
        <v>4</v>
      </c>
      <c r="J139" s="21">
        <f>I139*D138</f>
        <v>230.4</v>
      </c>
      <c r="K139" s="24"/>
      <c r="L139" s="58">
        <f t="shared" si="62"/>
        <v>0</v>
      </c>
    </row>
    <row r="140" spans="1:19" s="68" customFormat="1" ht="46">
      <c r="A140" s="19"/>
      <c r="B140" s="20"/>
      <c r="C140" s="21"/>
      <c r="D140" s="22"/>
      <c r="E140" s="23">
        <v>0</v>
      </c>
      <c r="F140" s="48"/>
      <c r="G140" s="56" t="s">
        <v>146</v>
      </c>
      <c r="H140" s="21" t="s">
        <v>7</v>
      </c>
      <c r="I140" s="21"/>
      <c r="J140" s="21">
        <v>10</v>
      </c>
      <c r="K140" s="24"/>
      <c r="L140" s="58">
        <f t="shared" si="62"/>
        <v>0</v>
      </c>
    </row>
    <row r="141" spans="1:19" s="68" customFormat="1">
      <c r="A141" s="19"/>
      <c r="B141" s="20"/>
      <c r="C141" s="21"/>
      <c r="D141" s="22"/>
      <c r="E141" s="23">
        <v>0</v>
      </c>
      <c r="F141" s="48"/>
      <c r="G141" s="56"/>
      <c r="H141" s="21"/>
      <c r="I141" s="21"/>
      <c r="J141" s="21"/>
      <c r="K141" s="24"/>
      <c r="L141" s="58"/>
    </row>
    <row r="142" spans="1:19" s="68" customFormat="1">
      <c r="A142" s="19">
        <v>58</v>
      </c>
      <c r="B142" s="20" t="s">
        <v>141</v>
      </c>
      <c r="C142" s="21" t="s">
        <v>13</v>
      </c>
      <c r="D142" s="70">
        <v>0.39800000000000002</v>
      </c>
      <c r="E142" s="23">
        <v>30000</v>
      </c>
      <c r="F142" s="48">
        <f t="shared" ref="F142" si="63">E142*D142</f>
        <v>11940</v>
      </c>
      <c r="G142" s="56" t="s">
        <v>131</v>
      </c>
      <c r="H142" s="21" t="s">
        <v>13</v>
      </c>
      <c r="I142" s="21">
        <f>1.03</f>
        <v>1.03</v>
      </c>
      <c r="J142" s="21">
        <f>I142*D142</f>
        <v>0.40994000000000003</v>
      </c>
      <c r="K142" s="24"/>
      <c r="L142" s="58">
        <f t="shared" ref="L142:L146" si="64">K142*J142</f>
        <v>0</v>
      </c>
    </row>
    <row r="143" spans="1:19" s="68" customFormat="1">
      <c r="A143" s="19"/>
      <c r="B143" s="20"/>
      <c r="C143" s="21"/>
      <c r="D143" s="22"/>
      <c r="E143" s="23">
        <v>0</v>
      </c>
      <c r="F143" s="48"/>
      <c r="G143" s="75" t="s">
        <v>128</v>
      </c>
      <c r="H143" s="69" t="s">
        <v>8</v>
      </c>
      <c r="I143" s="69">
        <v>6</v>
      </c>
      <c r="J143" s="69">
        <v>1.5</v>
      </c>
      <c r="K143" s="24"/>
      <c r="L143" s="58">
        <f t="shared" si="64"/>
        <v>0</v>
      </c>
    </row>
    <row r="144" spans="1:19" s="68" customFormat="1">
      <c r="A144" s="19"/>
      <c r="B144" s="20"/>
      <c r="C144" s="21"/>
      <c r="D144" s="22"/>
      <c r="E144" s="23">
        <v>0</v>
      </c>
      <c r="F144" s="48"/>
      <c r="G144" s="75" t="s">
        <v>129</v>
      </c>
      <c r="H144" s="69" t="s">
        <v>7</v>
      </c>
      <c r="I144" s="69">
        <f>6</f>
        <v>6</v>
      </c>
      <c r="J144" s="69">
        <v>6</v>
      </c>
      <c r="K144" s="24"/>
      <c r="L144" s="58">
        <f t="shared" si="64"/>
        <v>0</v>
      </c>
    </row>
    <row r="145" spans="1:12" s="68" customFormat="1" ht="46">
      <c r="A145" s="19">
        <v>59</v>
      </c>
      <c r="B145" s="20" t="s">
        <v>127</v>
      </c>
      <c r="C145" s="21" t="s">
        <v>9</v>
      </c>
      <c r="D145" s="22">
        <v>19.8</v>
      </c>
      <c r="E145" s="23">
        <v>150</v>
      </c>
      <c r="F145" s="48">
        <f t="shared" ref="F145" si="65">E145*D145</f>
        <v>2970</v>
      </c>
      <c r="G145" s="75" t="s">
        <v>26</v>
      </c>
      <c r="H145" s="69" t="s">
        <v>8</v>
      </c>
      <c r="I145" s="69">
        <v>0.25</v>
      </c>
      <c r="J145" s="69">
        <f>I145*D145</f>
        <v>4.95</v>
      </c>
      <c r="K145" s="24"/>
      <c r="L145" s="58">
        <f t="shared" si="64"/>
        <v>0</v>
      </c>
    </row>
    <row r="146" spans="1:12" s="68" customFormat="1">
      <c r="A146" s="19"/>
      <c r="B146" s="20"/>
      <c r="C146" s="21"/>
      <c r="D146" s="22"/>
      <c r="E146" s="23">
        <v>0</v>
      </c>
      <c r="F146" s="48"/>
      <c r="G146" s="56" t="s">
        <v>132</v>
      </c>
      <c r="H146" s="21" t="s">
        <v>23</v>
      </c>
      <c r="I146" s="21">
        <v>0.1</v>
      </c>
      <c r="J146" s="21">
        <f>I146*D145</f>
        <v>1.9800000000000002</v>
      </c>
      <c r="K146" s="24"/>
      <c r="L146" s="58">
        <f t="shared" si="64"/>
        <v>0</v>
      </c>
    </row>
    <row r="147" spans="1:12" s="68" customFormat="1">
      <c r="A147" s="19">
        <v>60</v>
      </c>
      <c r="B147" s="20" t="s">
        <v>142</v>
      </c>
      <c r="C147" s="21" t="s">
        <v>13</v>
      </c>
      <c r="D147" s="70">
        <v>0.39800000000000002</v>
      </c>
      <c r="E147" s="23">
        <v>10000</v>
      </c>
      <c r="F147" s="48">
        <f t="shared" ref="F147" si="66">E147*D147</f>
        <v>3980</v>
      </c>
      <c r="G147" s="75" t="s">
        <v>128</v>
      </c>
      <c r="H147" s="69" t="s">
        <v>8</v>
      </c>
      <c r="I147" s="69">
        <v>6</v>
      </c>
      <c r="J147" s="69">
        <v>1.5</v>
      </c>
      <c r="K147" s="24"/>
      <c r="L147" s="58">
        <f t="shared" ref="L147:L148" si="67">K147*J147</f>
        <v>0</v>
      </c>
    </row>
    <row r="148" spans="1:12" s="68" customFormat="1">
      <c r="A148" s="19"/>
      <c r="B148" s="20"/>
      <c r="C148" s="21"/>
      <c r="D148" s="22"/>
      <c r="E148" s="23">
        <v>0</v>
      </c>
      <c r="F148" s="48"/>
      <c r="G148" s="75" t="s">
        <v>129</v>
      </c>
      <c r="H148" s="69" t="s">
        <v>7</v>
      </c>
      <c r="I148" s="69">
        <f>6</f>
        <v>6</v>
      </c>
      <c r="J148" s="69">
        <v>6</v>
      </c>
      <c r="K148" s="24"/>
      <c r="L148" s="58">
        <f t="shared" si="67"/>
        <v>0</v>
      </c>
    </row>
    <row r="149" spans="1:12" s="68" customFormat="1">
      <c r="A149" s="19">
        <v>61</v>
      </c>
      <c r="B149" s="20" t="s">
        <v>150</v>
      </c>
      <c r="C149" s="21" t="s">
        <v>9</v>
      </c>
      <c r="D149" s="22">
        <v>3.8</v>
      </c>
      <c r="E149" s="23">
        <v>200</v>
      </c>
      <c r="F149" s="48">
        <f t="shared" ref="F149" si="68">E149*D149</f>
        <v>760</v>
      </c>
      <c r="G149" s="56" t="s">
        <v>73</v>
      </c>
      <c r="H149" s="21" t="s">
        <v>145</v>
      </c>
      <c r="I149" s="21"/>
      <c r="J149" s="21">
        <v>7.6</v>
      </c>
      <c r="K149" s="24"/>
      <c r="L149" s="58">
        <f t="shared" ref="L149:L151" si="69">K149*J149</f>
        <v>0</v>
      </c>
    </row>
    <row r="150" spans="1:12" s="68" customFormat="1">
      <c r="A150" s="19"/>
      <c r="B150" s="20"/>
      <c r="C150" s="21"/>
      <c r="D150" s="22"/>
      <c r="E150" s="23">
        <v>0</v>
      </c>
      <c r="F150" s="48"/>
      <c r="G150" s="56" t="s">
        <v>159</v>
      </c>
      <c r="H150" s="21" t="s">
        <v>18</v>
      </c>
      <c r="I150" s="21"/>
      <c r="J150" s="21">
        <v>11</v>
      </c>
      <c r="K150" s="24"/>
      <c r="L150" s="58">
        <f t="shared" si="69"/>
        <v>0</v>
      </c>
    </row>
    <row r="151" spans="1:12" s="68" customFormat="1" ht="69">
      <c r="A151" s="19"/>
      <c r="B151" s="20"/>
      <c r="C151" s="21"/>
      <c r="D151" s="22"/>
      <c r="E151" s="23">
        <v>0</v>
      </c>
      <c r="F151" s="48"/>
      <c r="G151" s="56" t="s">
        <v>160</v>
      </c>
      <c r="H151" s="21" t="s">
        <v>28</v>
      </c>
      <c r="I151" s="21"/>
      <c r="J151" s="21">
        <v>1</v>
      </c>
      <c r="K151" s="24"/>
      <c r="L151" s="58">
        <f t="shared" si="69"/>
        <v>0</v>
      </c>
    </row>
    <row r="152" spans="1:12" s="68" customFormat="1">
      <c r="A152" s="19">
        <v>62</v>
      </c>
      <c r="B152" s="20" t="s">
        <v>151</v>
      </c>
      <c r="C152" s="21" t="s">
        <v>9</v>
      </c>
      <c r="D152" s="22">
        <v>3.8</v>
      </c>
      <c r="E152" s="23">
        <v>400</v>
      </c>
      <c r="F152" s="48">
        <f t="shared" ref="F152" si="70">E152*D152</f>
        <v>1520</v>
      </c>
      <c r="G152" s="56" t="s">
        <v>158</v>
      </c>
      <c r="H152" s="21" t="s">
        <v>9</v>
      </c>
      <c r="I152" s="21">
        <v>1.1499999999999999</v>
      </c>
      <c r="J152" s="21">
        <f>I152*D152</f>
        <v>4.3699999999999992</v>
      </c>
      <c r="K152" s="24"/>
      <c r="L152" s="58">
        <f t="shared" ref="L152" si="71">K152*J152</f>
        <v>0</v>
      </c>
    </row>
    <row r="153" spans="1:12" s="68" customFormat="1" ht="92">
      <c r="A153" s="19"/>
      <c r="B153" s="20"/>
      <c r="C153" s="21"/>
      <c r="D153" s="22"/>
      <c r="E153" s="23">
        <v>0</v>
      </c>
      <c r="F153" s="48"/>
      <c r="G153" s="56" t="s">
        <v>149</v>
      </c>
      <c r="H153" s="21" t="s">
        <v>7</v>
      </c>
      <c r="I153" s="21">
        <v>8</v>
      </c>
      <c r="J153" s="21">
        <f>I153*D152</f>
        <v>30.4</v>
      </c>
      <c r="K153" s="24"/>
      <c r="L153" s="58">
        <f t="shared" ref="L153" si="72">K153*J153</f>
        <v>0</v>
      </c>
    </row>
    <row r="154" spans="1:12" s="68" customFormat="1">
      <c r="A154" s="19"/>
      <c r="B154" s="20"/>
      <c r="C154" s="21"/>
      <c r="D154" s="22"/>
      <c r="E154" s="23">
        <v>0</v>
      </c>
      <c r="F154" s="48"/>
      <c r="G154" s="56"/>
      <c r="H154" s="21"/>
      <c r="I154" s="21"/>
      <c r="J154" s="21"/>
      <c r="K154" s="24"/>
      <c r="L154" s="58"/>
    </row>
    <row r="155" spans="1:12" s="68" customFormat="1">
      <c r="A155" s="19">
        <v>63</v>
      </c>
      <c r="B155" s="20" t="s">
        <v>152</v>
      </c>
      <c r="C155" s="21" t="s">
        <v>9</v>
      </c>
      <c r="D155" s="22">
        <v>12.1</v>
      </c>
      <c r="E155" s="23">
        <v>400</v>
      </c>
      <c r="F155" s="48">
        <f t="shared" ref="F155" si="73">E155*D155</f>
        <v>4840</v>
      </c>
      <c r="G155" s="56" t="s">
        <v>158</v>
      </c>
      <c r="H155" s="21" t="s">
        <v>9</v>
      </c>
      <c r="I155" s="21">
        <v>1.1499999999999999</v>
      </c>
      <c r="J155" s="21">
        <f>I155*D155</f>
        <v>13.914999999999999</v>
      </c>
      <c r="K155" s="24"/>
      <c r="L155" s="58">
        <f t="shared" ref="L155:L159" si="74">K155*J155</f>
        <v>0</v>
      </c>
    </row>
    <row r="156" spans="1:12" s="68" customFormat="1" ht="92">
      <c r="A156" s="19"/>
      <c r="B156" s="20"/>
      <c r="C156" s="21"/>
      <c r="D156" s="22"/>
      <c r="E156" s="23">
        <v>0</v>
      </c>
      <c r="F156" s="48"/>
      <c r="G156" s="56" t="s">
        <v>149</v>
      </c>
      <c r="H156" s="21" t="s">
        <v>7</v>
      </c>
      <c r="I156" s="21">
        <v>8</v>
      </c>
      <c r="J156" s="21">
        <f>I156*D155</f>
        <v>96.8</v>
      </c>
      <c r="K156" s="24"/>
      <c r="L156" s="58">
        <f t="shared" si="74"/>
        <v>0</v>
      </c>
    </row>
    <row r="157" spans="1:12" s="68" customFormat="1">
      <c r="A157" s="19">
        <v>64</v>
      </c>
      <c r="B157" s="20" t="s">
        <v>153</v>
      </c>
      <c r="C157" s="21" t="s">
        <v>19</v>
      </c>
      <c r="D157" s="22">
        <v>13.2</v>
      </c>
      <c r="E157" s="23">
        <v>250</v>
      </c>
      <c r="F157" s="48">
        <f t="shared" ref="F157" si="75">E157*D157</f>
        <v>3300</v>
      </c>
      <c r="G157" s="56" t="s">
        <v>148</v>
      </c>
      <c r="H157" s="21" t="s">
        <v>145</v>
      </c>
      <c r="I157" s="21"/>
      <c r="J157" s="21">
        <v>58</v>
      </c>
      <c r="K157" s="24"/>
      <c r="L157" s="58">
        <f t="shared" si="74"/>
        <v>0</v>
      </c>
    </row>
    <row r="158" spans="1:12" s="68" customFormat="1" ht="92">
      <c r="A158" s="19"/>
      <c r="B158" s="20"/>
      <c r="C158" s="21"/>
      <c r="D158" s="22"/>
      <c r="E158" s="23">
        <v>0</v>
      </c>
      <c r="F158" s="48"/>
      <c r="G158" s="56" t="s">
        <v>149</v>
      </c>
      <c r="H158" s="21" t="s">
        <v>7</v>
      </c>
      <c r="I158" s="21">
        <v>4</v>
      </c>
      <c r="J158" s="21">
        <f>I158*D157</f>
        <v>52.8</v>
      </c>
      <c r="K158" s="24"/>
      <c r="L158" s="58">
        <f t="shared" si="74"/>
        <v>0</v>
      </c>
    </row>
    <row r="159" spans="1:12" s="68" customFormat="1" ht="46">
      <c r="A159" s="19"/>
      <c r="B159" s="20"/>
      <c r="C159" s="21"/>
      <c r="D159" s="22"/>
      <c r="E159" s="23">
        <v>0</v>
      </c>
      <c r="F159" s="48"/>
      <c r="G159" s="56" t="s">
        <v>146</v>
      </c>
      <c r="H159" s="21" t="s">
        <v>7</v>
      </c>
      <c r="I159" s="21"/>
      <c r="J159" s="21">
        <v>10</v>
      </c>
      <c r="K159" s="24"/>
      <c r="L159" s="58">
        <f t="shared" si="74"/>
        <v>0</v>
      </c>
    </row>
    <row r="160" spans="1:12" s="68" customFormat="1" ht="46">
      <c r="A160" s="19">
        <v>65</v>
      </c>
      <c r="B160" s="20" t="s">
        <v>154</v>
      </c>
      <c r="C160" s="21" t="s">
        <v>155</v>
      </c>
      <c r="D160" s="22" t="s">
        <v>156</v>
      </c>
      <c r="E160" s="23">
        <v>30000</v>
      </c>
      <c r="F160" s="48">
        <f t="shared" ref="F160" si="76">E160*D160</f>
        <v>9609</v>
      </c>
      <c r="G160" s="56" t="s">
        <v>131</v>
      </c>
      <c r="H160" s="21" t="s">
        <v>13</v>
      </c>
      <c r="I160" s="21">
        <f>1.03</f>
        <v>1.03</v>
      </c>
      <c r="J160" s="21">
        <f>I160*D160</f>
        <v>0.32990900000000001</v>
      </c>
      <c r="K160" s="24"/>
      <c r="L160" s="58">
        <f t="shared" ref="L160:L164" si="77">K160*J160</f>
        <v>0</v>
      </c>
    </row>
    <row r="161" spans="1:12" s="68" customFormat="1">
      <c r="A161" s="19"/>
      <c r="B161" s="20"/>
      <c r="C161" s="21"/>
      <c r="D161" s="22"/>
      <c r="E161" s="23">
        <v>0</v>
      </c>
      <c r="F161" s="48"/>
      <c r="G161" s="75" t="s">
        <v>128</v>
      </c>
      <c r="H161" s="69" t="s">
        <v>8</v>
      </c>
      <c r="I161" s="69">
        <v>6</v>
      </c>
      <c r="J161" s="69">
        <v>1.5</v>
      </c>
      <c r="K161" s="24"/>
      <c r="L161" s="58">
        <f t="shared" si="77"/>
        <v>0</v>
      </c>
    </row>
    <row r="162" spans="1:12" s="68" customFormat="1">
      <c r="A162" s="19"/>
      <c r="B162" s="20"/>
      <c r="C162" s="21"/>
      <c r="D162" s="22"/>
      <c r="E162" s="23">
        <v>0</v>
      </c>
      <c r="F162" s="48"/>
      <c r="G162" s="75" t="s">
        <v>129</v>
      </c>
      <c r="H162" s="69" t="s">
        <v>7</v>
      </c>
      <c r="I162" s="69">
        <f>6</f>
        <v>6</v>
      </c>
      <c r="J162" s="69">
        <v>6</v>
      </c>
      <c r="K162" s="24"/>
      <c r="L162" s="58">
        <f t="shared" si="77"/>
        <v>0</v>
      </c>
    </row>
    <row r="163" spans="1:12" s="68" customFormat="1" ht="46">
      <c r="A163" s="19">
        <v>66</v>
      </c>
      <c r="B163" s="20" t="s">
        <v>127</v>
      </c>
      <c r="C163" s="21" t="s">
        <v>9</v>
      </c>
      <c r="D163" s="22">
        <v>24.8</v>
      </c>
      <c r="E163" s="23">
        <v>150</v>
      </c>
      <c r="F163" s="48">
        <f t="shared" ref="F163" si="78">E163*D163</f>
        <v>3720</v>
      </c>
      <c r="G163" s="75" t="s">
        <v>26</v>
      </c>
      <c r="H163" s="69" t="s">
        <v>8</v>
      </c>
      <c r="I163" s="69">
        <v>0.25</v>
      </c>
      <c r="J163" s="69">
        <f>I163*D163</f>
        <v>6.2</v>
      </c>
      <c r="K163" s="24"/>
      <c r="L163" s="58">
        <f t="shared" si="77"/>
        <v>0</v>
      </c>
    </row>
    <row r="164" spans="1:12" s="68" customFormat="1">
      <c r="A164" s="19"/>
      <c r="B164" s="20"/>
      <c r="C164" s="21"/>
      <c r="D164" s="22"/>
      <c r="E164" s="23">
        <v>0</v>
      </c>
      <c r="F164" s="48"/>
      <c r="G164" s="56" t="s">
        <v>132</v>
      </c>
      <c r="H164" s="21" t="s">
        <v>23</v>
      </c>
      <c r="I164" s="21">
        <v>0.1</v>
      </c>
      <c r="J164" s="21">
        <f>I164*D163</f>
        <v>2.4800000000000004</v>
      </c>
      <c r="K164" s="24"/>
      <c r="L164" s="58">
        <f t="shared" si="77"/>
        <v>0</v>
      </c>
    </row>
    <row r="165" spans="1:12" s="68" customFormat="1">
      <c r="A165" s="19">
        <v>67</v>
      </c>
      <c r="B165" s="20" t="s">
        <v>157</v>
      </c>
      <c r="C165" s="21" t="s">
        <v>155</v>
      </c>
      <c r="D165" s="22" t="s">
        <v>156</v>
      </c>
      <c r="E165" s="23">
        <v>10000</v>
      </c>
      <c r="F165" s="48">
        <f t="shared" ref="F165" si="79">E165*D165</f>
        <v>3202.9999999999995</v>
      </c>
      <c r="G165" s="75" t="s">
        <v>128</v>
      </c>
      <c r="H165" s="69" t="s">
        <v>8</v>
      </c>
      <c r="I165" s="69">
        <v>6</v>
      </c>
      <c r="J165" s="69">
        <v>1.5</v>
      </c>
      <c r="K165" s="24"/>
      <c r="L165" s="58">
        <f t="shared" ref="L165:L166" si="80">K165*J165</f>
        <v>0</v>
      </c>
    </row>
    <row r="166" spans="1:12" s="68" customFormat="1" ht="23.5" thickBot="1">
      <c r="A166" s="19"/>
      <c r="B166" s="20"/>
      <c r="C166" s="21"/>
      <c r="D166" s="22"/>
      <c r="E166" s="23">
        <v>0</v>
      </c>
      <c r="F166" s="48"/>
      <c r="G166" s="77" t="s">
        <v>129</v>
      </c>
      <c r="H166" s="78" t="s">
        <v>7</v>
      </c>
      <c r="I166" s="78">
        <f>6</f>
        <v>6</v>
      </c>
      <c r="J166" s="78">
        <v>6</v>
      </c>
      <c r="K166" s="79"/>
      <c r="L166" s="80">
        <f t="shared" si="80"/>
        <v>0</v>
      </c>
    </row>
    <row r="167" spans="1:12" s="18" customFormat="1" ht="23.5" thickBot="1">
      <c r="A167" s="88" t="s">
        <v>161</v>
      </c>
      <c r="B167" s="89"/>
      <c r="C167" s="36"/>
      <c r="D167" s="36"/>
      <c r="E167" s="36"/>
      <c r="F167" s="36"/>
      <c r="G167" s="55"/>
      <c r="H167" s="36"/>
      <c r="I167" s="36"/>
      <c r="J167" s="36"/>
      <c r="K167" s="36"/>
      <c r="L167" s="37"/>
    </row>
    <row r="168" spans="1:12" s="18" customFormat="1">
      <c r="A168" s="19">
        <v>68</v>
      </c>
      <c r="B168" s="20" t="s">
        <v>162</v>
      </c>
      <c r="C168" s="21" t="s">
        <v>9</v>
      </c>
      <c r="D168" s="22">
        <v>10</v>
      </c>
      <c r="E168" s="23">
        <v>450</v>
      </c>
      <c r="F168" s="48">
        <f t="shared" ref="F168:F169" si="81">E168*D168</f>
        <v>4500</v>
      </c>
      <c r="G168" s="71" t="s">
        <v>164</v>
      </c>
      <c r="H168" s="72" t="s">
        <v>8</v>
      </c>
      <c r="I168" s="72"/>
      <c r="J168" s="72">
        <v>3341</v>
      </c>
      <c r="K168" s="73"/>
      <c r="L168" s="74">
        <f t="shared" ref="L168" si="82">K168*J168</f>
        <v>0</v>
      </c>
    </row>
    <row r="169" spans="1:12" s="18" customFormat="1">
      <c r="A169" s="19">
        <v>69</v>
      </c>
      <c r="B169" s="20" t="s">
        <v>163</v>
      </c>
      <c r="C169" s="21" t="s">
        <v>9</v>
      </c>
      <c r="D169" s="22">
        <v>1.5</v>
      </c>
      <c r="E169" s="23">
        <v>2000</v>
      </c>
      <c r="F169" s="48">
        <f t="shared" si="81"/>
        <v>3000</v>
      </c>
      <c r="G169" s="56" t="s">
        <v>165</v>
      </c>
      <c r="H169" s="21" t="s">
        <v>12</v>
      </c>
      <c r="I169" s="21"/>
      <c r="J169" s="21">
        <f>D169*1.02</f>
        <v>1.53</v>
      </c>
      <c r="K169" s="24"/>
      <c r="L169" s="58">
        <f t="shared" ref="L169" si="83">K169*J169</f>
        <v>0</v>
      </c>
    </row>
    <row r="170" spans="1:12" s="18" customFormat="1">
      <c r="A170" s="19"/>
      <c r="B170" s="20"/>
      <c r="C170" s="21"/>
      <c r="D170" s="22"/>
      <c r="E170" s="23">
        <v>0</v>
      </c>
      <c r="F170" s="48"/>
      <c r="G170" s="75" t="s">
        <v>166</v>
      </c>
      <c r="H170" s="69" t="s">
        <v>12</v>
      </c>
      <c r="I170" s="69"/>
      <c r="J170" s="69">
        <v>0.2</v>
      </c>
      <c r="K170" s="24"/>
      <c r="L170" s="58">
        <f t="shared" ref="L170:L185" si="84">K170*J170</f>
        <v>0</v>
      </c>
    </row>
    <row r="171" spans="1:12" s="18" customFormat="1" ht="46">
      <c r="A171" s="19">
        <v>70</v>
      </c>
      <c r="B171" s="20" t="s">
        <v>167</v>
      </c>
      <c r="C171" s="21" t="s">
        <v>13</v>
      </c>
      <c r="D171" s="70">
        <v>0.57779999999999998</v>
      </c>
      <c r="E171" s="23">
        <v>30000</v>
      </c>
      <c r="F171" s="48">
        <f t="shared" ref="F171" si="85">E171*D171</f>
        <v>17334</v>
      </c>
      <c r="G171" s="56" t="s">
        <v>131</v>
      </c>
      <c r="H171" s="21" t="s">
        <v>13</v>
      </c>
      <c r="I171" s="21">
        <f>1.03</f>
        <v>1.03</v>
      </c>
      <c r="J171" s="21">
        <f>I171*D171</f>
        <v>0.59513399999999994</v>
      </c>
      <c r="K171" s="24"/>
      <c r="L171" s="58">
        <f t="shared" si="84"/>
        <v>0</v>
      </c>
    </row>
    <row r="172" spans="1:12" s="18" customFormat="1">
      <c r="A172" s="19"/>
      <c r="B172" s="20"/>
      <c r="C172" s="21"/>
      <c r="D172" s="70"/>
      <c r="E172" s="23">
        <v>0</v>
      </c>
      <c r="F172" s="48"/>
      <c r="G172" s="75" t="s">
        <v>128</v>
      </c>
      <c r="H172" s="69" t="s">
        <v>8</v>
      </c>
      <c r="I172" s="69">
        <v>6</v>
      </c>
      <c r="J172" s="69">
        <v>1.5</v>
      </c>
      <c r="K172" s="24"/>
      <c r="L172" s="58">
        <f t="shared" si="84"/>
        <v>0</v>
      </c>
    </row>
    <row r="173" spans="1:12" s="68" customFormat="1">
      <c r="A173" s="19"/>
      <c r="B173" s="20"/>
      <c r="C173" s="21"/>
      <c r="D173" s="70"/>
      <c r="E173" s="23">
        <v>0</v>
      </c>
      <c r="F173" s="48"/>
      <c r="G173" s="75" t="s">
        <v>129</v>
      </c>
      <c r="H173" s="69" t="s">
        <v>7</v>
      </c>
      <c r="I173" s="69">
        <f>6</f>
        <v>6</v>
      </c>
      <c r="J173" s="69">
        <v>6</v>
      </c>
      <c r="K173" s="24"/>
      <c r="L173" s="58">
        <f t="shared" si="84"/>
        <v>0</v>
      </c>
    </row>
    <row r="174" spans="1:12" s="68" customFormat="1" ht="46">
      <c r="A174" s="19">
        <v>71</v>
      </c>
      <c r="B174" s="20" t="s">
        <v>199</v>
      </c>
      <c r="C174" s="21" t="s">
        <v>9</v>
      </c>
      <c r="D174" s="70">
        <v>46.2</v>
      </c>
      <c r="E174" s="23">
        <v>150</v>
      </c>
      <c r="F174" s="48">
        <f t="shared" ref="F174" si="86">E174*D174</f>
        <v>6930</v>
      </c>
      <c r="G174" s="75" t="s">
        <v>26</v>
      </c>
      <c r="H174" s="69" t="s">
        <v>8</v>
      </c>
      <c r="I174" s="69">
        <v>0.25</v>
      </c>
      <c r="J174" s="69">
        <f>I174*D174</f>
        <v>11.55</v>
      </c>
      <c r="K174" s="24"/>
      <c r="L174" s="58">
        <f t="shared" si="84"/>
        <v>0</v>
      </c>
    </row>
    <row r="175" spans="1:12" s="68" customFormat="1">
      <c r="A175" s="19"/>
      <c r="B175" s="20"/>
      <c r="C175" s="21"/>
      <c r="D175" s="70"/>
      <c r="E175" s="23">
        <v>0</v>
      </c>
      <c r="F175" s="48"/>
      <c r="G175" s="56" t="s">
        <v>132</v>
      </c>
      <c r="H175" s="21" t="s">
        <v>23</v>
      </c>
      <c r="I175" s="21">
        <v>0.1</v>
      </c>
      <c r="J175" s="21">
        <f>I175*D174</f>
        <v>4.62</v>
      </c>
      <c r="K175" s="24"/>
      <c r="L175" s="58">
        <f t="shared" si="84"/>
        <v>0</v>
      </c>
    </row>
    <row r="176" spans="1:12" s="68" customFormat="1">
      <c r="A176" s="19">
        <v>72</v>
      </c>
      <c r="B176" s="20" t="s">
        <v>168</v>
      </c>
      <c r="C176" s="21" t="s">
        <v>9</v>
      </c>
      <c r="D176" s="70">
        <v>0.57779999999999998</v>
      </c>
      <c r="E176" s="23">
        <v>10000</v>
      </c>
      <c r="F176" s="48">
        <f t="shared" ref="F176" si="87">E176*D176</f>
        <v>5778</v>
      </c>
      <c r="G176" s="75" t="s">
        <v>128</v>
      </c>
      <c r="H176" s="69" t="s">
        <v>8</v>
      </c>
      <c r="I176" s="69">
        <v>6</v>
      </c>
      <c r="J176" s="69">
        <v>1.5</v>
      </c>
      <c r="K176" s="24"/>
      <c r="L176" s="58">
        <f t="shared" si="84"/>
        <v>0</v>
      </c>
    </row>
    <row r="177" spans="1:12" s="68" customFormat="1">
      <c r="A177" s="19"/>
      <c r="B177" s="20"/>
      <c r="C177" s="21"/>
      <c r="D177" s="70"/>
      <c r="E177" s="23">
        <v>0</v>
      </c>
      <c r="F177" s="48"/>
      <c r="G177" s="75" t="s">
        <v>129</v>
      </c>
      <c r="H177" s="69" t="s">
        <v>7</v>
      </c>
      <c r="I177" s="69">
        <f>6</f>
        <v>6</v>
      </c>
      <c r="J177" s="69">
        <v>6</v>
      </c>
      <c r="K177" s="24"/>
      <c r="L177" s="58">
        <f t="shared" si="84"/>
        <v>0</v>
      </c>
    </row>
    <row r="178" spans="1:12" s="68" customFormat="1">
      <c r="A178" s="19">
        <v>73</v>
      </c>
      <c r="B178" s="20" t="s">
        <v>150</v>
      </c>
      <c r="C178" s="21" t="s">
        <v>9</v>
      </c>
      <c r="D178" s="70">
        <v>11.8</v>
      </c>
      <c r="E178" s="23">
        <v>200</v>
      </c>
      <c r="F178" s="48">
        <f t="shared" ref="F178" si="88">E178*D178</f>
        <v>2360</v>
      </c>
      <c r="G178" s="56" t="s">
        <v>73</v>
      </c>
      <c r="H178" s="21" t="s">
        <v>145</v>
      </c>
      <c r="I178" s="21"/>
      <c r="J178" s="21">
        <v>25</v>
      </c>
      <c r="K178" s="24"/>
      <c r="L178" s="58">
        <f t="shared" si="84"/>
        <v>0</v>
      </c>
    </row>
    <row r="179" spans="1:12" s="68" customFormat="1">
      <c r="A179" s="19"/>
      <c r="B179" s="20"/>
      <c r="C179" s="21"/>
      <c r="D179" s="70"/>
      <c r="E179" s="23">
        <v>0</v>
      </c>
      <c r="F179" s="48"/>
      <c r="G179" s="56" t="s">
        <v>159</v>
      </c>
      <c r="H179" s="21" t="s">
        <v>18</v>
      </c>
      <c r="I179" s="21"/>
      <c r="J179" s="21">
        <v>35</v>
      </c>
      <c r="K179" s="24"/>
      <c r="L179" s="58">
        <f t="shared" si="84"/>
        <v>0</v>
      </c>
    </row>
    <row r="180" spans="1:12" s="68" customFormat="1" ht="69">
      <c r="A180" s="19"/>
      <c r="B180" s="20"/>
      <c r="C180" s="21"/>
      <c r="D180" s="70"/>
      <c r="E180" s="23">
        <v>0</v>
      </c>
      <c r="F180" s="48"/>
      <c r="G180" s="56" t="s">
        <v>160</v>
      </c>
      <c r="H180" s="21" t="s">
        <v>28</v>
      </c>
      <c r="I180" s="21"/>
      <c r="J180" s="21">
        <v>1</v>
      </c>
      <c r="K180" s="24"/>
      <c r="L180" s="58">
        <f t="shared" si="84"/>
        <v>0</v>
      </c>
    </row>
    <row r="181" spans="1:12" s="68" customFormat="1">
      <c r="A181" s="19">
        <v>74</v>
      </c>
      <c r="B181" s="20" t="s">
        <v>151</v>
      </c>
      <c r="C181" s="21" t="s">
        <v>9</v>
      </c>
      <c r="D181" s="70">
        <v>11.8</v>
      </c>
      <c r="E181" s="23">
        <v>400</v>
      </c>
      <c r="F181" s="48">
        <f t="shared" ref="F181" si="89">E181*D181</f>
        <v>4720</v>
      </c>
      <c r="G181" s="56" t="s">
        <v>158</v>
      </c>
      <c r="H181" s="21" t="s">
        <v>9</v>
      </c>
      <c r="I181" s="21">
        <v>1.1499999999999999</v>
      </c>
      <c r="J181" s="21">
        <f>I181*D181</f>
        <v>13.57</v>
      </c>
      <c r="K181" s="24"/>
      <c r="L181" s="58">
        <f t="shared" si="84"/>
        <v>0</v>
      </c>
    </row>
    <row r="182" spans="1:12" s="68" customFormat="1" ht="92">
      <c r="A182" s="19"/>
      <c r="B182" s="20"/>
      <c r="C182" s="21"/>
      <c r="D182" s="70"/>
      <c r="E182" s="23">
        <v>0</v>
      </c>
      <c r="F182" s="48"/>
      <c r="G182" s="56" t="s">
        <v>149</v>
      </c>
      <c r="H182" s="21" t="s">
        <v>7</v>
      </c>
      <c r="I182" s="21">
        <v>8</v>
      </c>
      <c r="J182" s="21">
        <f>I182*D181</f>
        <v>94.4</v>
      </c>
      <c r="K182" s="24"/>
      <c r="L182" s="58">
        <f t="shared" si="84"/>
        <v>0</v>
      </c>
    </row>
    <row r="183" spans="1:12" s="68" customFormat="1" ht="46">
      <c r="A183" s="19">
        <v>75</v>
      </c>
      <c r="B183" s="20" t="s">
        <v>169</v>
      </c>
      <c r="C183" s="21" t="s">
        <v>19</v>
      </c>
      <c r="D183" s="70">
        <v>6.5</v>
      </c>
      <c r="E183" s="23">
        <v>250</v>
      </c>
      <c r="F183" s="48">
        <f t="shared" ref="F183" si="90">E183*D183</f>
        <v>1625</v>
      </c>
      <c r="G183" s="56" t="s">
        <v>148</v>
      </c>
      <c r="H183" s="21" t="s">
        <v>145</v>
      </c>
      <c r="I183" s="21"/>
      <c r="J183" s="21">
        <f>8</f>
        <v>8</v>
      </c>
      <c r="K183" s="24"/>
      <c r="L183" s="58">
        <f t="shared" si="84"/>
        <v>0</v>
      </c>
    </row>
    <row r="184" spans="1:12" s="68" customFormat="1" ht="92">
      <c r="A184" s="19"/>
      <c r="B184" s="20"/>
      <c r="C184" s="21"/>
      <c r="D184" s="70"/>
      <c r="E184" s="23">
        <v>0</v>
      </c>
      <c r="F184" s="48"/>
      <c r="G184" s="56" t="s">
        <v>149</v>
      </c>
      <c r="H184" s="21" t="s">
        <v>7</v>
      </c>
      <c r="I184" s="21">
        <v>4</v>
      </c>
      <c r="J184" s="21">
        <f>I184*D183</f>
        <v>26</v>
      </c>
      <c r="K184" s="24"/>
      <c r="L184" s="58">
        <f t="shared" si="84"/>
        <v>0</v>
      </c>
    </row>
    <row r="185" spans="1:12" s="68" customFormat="1" ht="46">
      <c r="A185" s="19"/>
      <c r="B185" s="20"/>
      <c r="C185" s="21"/>
      <c r="D185" s="70"/>
      <c r="E185" s="23">
        <v>0</v>
      </c>
      <c r="F185" s="48"/>
      <c r="G185" s="56" t="s">
        <v>146</v>
      </c>
      <c r="H185" s="21" t="s">
        <v>7</v>
      </c>
      <c r="I185" s="21"/>
      <c r="J185" s="21">
        <v>1</v>
      </c>
      <c r="K185" s="24"/>
      <c r="L185" s="58">
        <f t="shared" si="84"/>
        <v>0</v>
      </c>
    </row>
    <row r="186" spans="1:12" s="68" customFormat="1" ht="46">
      <c r="A186" s="19">
        <v>76</v>
      </c>
      <c r="B186" s="20" t="s">
        <v>170</v>
      </c>
      <c r="C186" s="21" t="s">
        <v>9</v>
      </c>
      <c r="D186" s="70">
        <v>18.2</v>
      </c>
      <c r="E186" s="23">
        <v>400</v>
      </c>
      <c r="F186" s="48">
        <f t="shared" ref="F186" si="91">E186*D186</f>
        <v>7280</v>
      </c>
      <c r="G186" s="56" t="s">
        <v>158</v>
      </c>
      <c r="H186" s="21" t="s">
        <v>9</v>
      </c>
      <c r="I186" s="21">
        <v>1.1499999999999999</v>
      </c>
      <c r="J186" s="21">
        <f>I186*D186</f>
        <v>20.929999999999996</v>
      </c>
      <c r="K186" s="24"/>
      <c r="L186" s="58">
        <f t="shared" ref="L186:L191" si="92">K186*J186</f>
        <v>0</v>
      </c>
    </row>
    <row r="187" spans="1:12" s="68" customFormat="1" ht="92">
      <c r="A187" s="19"/>
      <c r="B187" s="20"/>
      <c r="C187" s="21"/>
      <c r="D187" s="70"/>
      <c r="E187" s="23">
        <v>0</v>
      </c>
      <c r="F187" s="48"/>
      <c r="G187" s="56" t="s">
        <v>149</v>
      </c>
      <c r="H187" s="21" t="s">
        <v>7</v>
      </c>
      <c r="I187" s="21">
        <v>8</v>
      </c>
      <c r="J187" s="21">
        <f>I187*D186</f>
        <v>145.6</v>
      </c>
      <c r="K187" s="24"/>
      <c r="L187" s="58">
        <f t="shared" si="92"/>
        <v>0</v>
      </c>
    </row>
    <row r="188" spans="1:12" s="68" customFormat="1">
      <c r="A188" s="19"/>
      <c r="B188" s="20"/>
      <c r="C188" s="21"/>
      <c r="D188" s="70"/>
      <c r="E188" s="23">
        <v>0</v>
      </c>
      <c r="F188" s="48"/>
      <c r="G188" s="56" t="s">
        <v>147</v>
      </c>
      <c r="H188" s="21" t="s">
        <v>28</v>
      </c>
      <c r="I188" s="21">
        <v>2.1000000000000001E-2</v>
      </c>
      <c r="J188" s="25">
        <f>I188*D186</f>
        <v>0.38219999999999998</v>
      </c>
      <c r="K188" s="24"/>
      <c r="L188" s="58">
        <f t="shared" si="92"/>
        <v>0</v>
      </c>
    </row>
    <row r="189" spans="1:12" s="68" customFormat="1">
      <c r="A189" s="19"/>
      <c r="B189" s="20"/>
      <c r="C189" s="21"/>
      <c r="D189" s="70"/>
      <c r="E189" s="23">
        <v>0</v>
      </c>
      <c r="F189" s="48"/>
      <c r="G189" s="56" t="s">
        <v>66</v>
      </c>
      <c r="H189" s="21" t="s">
        <v>18</v>
      </c>
      <c r="I189" s="21">
        <v>4</v>
      </c>
      <c r="J189" s="21">
        <f>I189*D186</f>
        <v>72.8</v>
      </c>
      <c r="K189" s="24"/>
      <c r="L189" s="58">
        <f t="shared" si="92"/>
        <v>0</v>
      </c>
    </row>
    <row r="190" spans="1:12" s="68" customFormat="1">
      <c r="A190" s="19"/>
      <c r="B190" s="20"/>
      <c r="C190" s="21"/>
      <c r="D190" s="70"/>
      <c r="E190" s="23">
        <v>0</v>
      </c>
      <c r="F190" s="48"/>
      <c r="G190" s="56" t="s">
        <v>65</v>
      </c>
      <c r="H190" s="21" t="s">
        <v>18</v>
      </c>
      <c r="I190" s="21">
        <v>1</v>
      </c>
      <c r="J190" s="21">
        <f>I190*D186</f>
        <v>18.2</v>
      </c>
      <c r="K190" s="24"/>
      <c r="L190" s="58">
        <f t="shared" si="92"/>
        <v>0</v>
      </c>
    </row>
    <row r="191" spans="1:12" s="68" customFormat="1" ht="23.5" thickBot="1">
      <c r="A191" s="19"/>
      <c r="B191" s="20"/>
      <c r="C191" s="21"/>
      <c r="D191" s="70"/>
      <c r="E191" s="23">
        <v>0</v>
      </c>
      <c r="F191" s="48"/>
      <c r="G191" s="81" t="s">
        <v>68</v>
      </c>
      <c r="H191" s="82" t="s">
        <v>7</v>
      </c>
      <c r="I191" s="82">
        <v>15</v>
      </c>
      <c r="J191" s="82">
        <f>I191*D186</f>
        <v>273</v>
      </c>
      <c r="K191" s="79"/>
      <c r="L191" s="80">
        <f t="shared" si="92"/>
        <v>0</v>
      </c>
    </row>
    <row r="192" spans="1:12" s="68" customFormat="1" ht="23.5" thickBot="1">
      <c r="A192" s="88" t="s">
        <v>171</v>
      </c>
      <c r="B192" s="89"/>
      <c r="C192" s="36"/>
      <c r="D192" s="36"/>
      <c r="E192" s="36"/>
      <c r="F192" s="36"/>
      <c r="G192" s="55"/>
      <c r="H192" s="36"/>
      <c r="I192" s="36"/>
      <c r="J192" s="36"/>
      <c r="K192" s="36"/>
      <c r="L192" s="37"/>
    </row>
    <row r="193" spans="1:26" s="68" customFormat="1" ht="92">
      <c r="A193" s="19">
        <v>77</v>
      </c>
      <c r="B193" s="20" t="s">
        <v>172</v>
      </c>
      <c r="C193" s="21" t="s">
        <v>7</v>
      </c>
      <c r="D193" s="70">
        <v>11</v>
      </c>
      <c r="E193" s="23">
        <v>250</v>
      </c>
      <c r="F193" s="48">
        <f t="shared" ref="F193:F194" si="93">E193*D193</f>
        <v>2750</v>
      </c>
      <c r="G193" s="56"/>
      <c r="H193" s="21"/>
      <c r="I193" s="21"/>
      <c r="J193" s="21"/>
      <c r="K193" s="24"/>
      <c r="L193" s="58"/>
    </row>
    <row r="194" spans="1:26" s="68" customFormat="1" ht="69">
      <c r="A194" s="19">
        <v>78</v>
      </c>
      <c r="B194" s="20" t="s">
        <v>173</v>
      </c>
      <c r="C194" s="21" t="s">
        <v>18</v>
      </c>
      <c r="D194" s="70">
        <v>84</v>
      </c>
      <c r="E194" s="23">
        <v>60</v>
      </c>
      <c r="F194" s="48">
        <f t="shared" si="93"/>
        <v>5040</v>
      </c>
      <c r="G194" s="56" t="s">
        <v>174</v>
      </c>
      <c r="H194" s="21" t="s">
        <v>19</v>
      </c>
      <c r="I194" s="21">
        <v>1</v>
      </c>
      <c r="J194" s="21">
        <f>I194*D194</f>
        <v>84</v>
      </c>
      <c r="K194" s="24"/>
      <c r="L194" s="58">
        <f t="shared" ref="L194:L195" si="94">K194*J194</f>
        <v>0</v>
      </c>
    </row>
    <row r="195" spans="1:26" s="68" customFormat="1">
      <c r="A195" s="19"/>
      <c r="B195" s="20"/>
      <c r="C195" s="21"/>
      <c r="D195" s="70"/>
      <c r="E195" s="23">
        <v>0</v>
      </c>
      <c r="F195" s="48"/>
      <c r="G195" s="56" t="s">
        <v>175</v>
      </c>
      <c r="H195" s="21" t="s">
        <v>130</v>
      </c>
      <c r="I195" s="21">
        <v>1</v>
      </c>
      <c r="J195" s="21">
        <v>1</v>
      </c>
      <c r="K195" s="24"/>
      <c r="L195" s="58">
        <f t="shared" si="94"/>
        <v>0</v>
      </c>
    </row>
    <row r="196" spans="1:26" s="68" customFormat="1">
      <c r="A196" s="19"/>
      <c r="B196" s="20"/>
      <c r="C196" s="21"/>
      <c r="D196" s="70"/>
      <c r="E196" s="23">
        <v>0</v>
      </c>
      <c r="F196" s="48"/>
      <c r="G196" s="56" t="s">
        <v>176</v>
      </c>
      <c r="H196" s="21" t="s">
        <v>7</v>
      </c>
      <c r="I196" s="21">
        <v>4</v>
      </c>
      <c r="J196" s="21">
        <v>350</v>
      </c>
      <c r="K196" s="24"/>
      <c r="L196" s="58"/>
    </row>
    <row r="197" spans="1:26" s="68" customFormat="1">
      <c r="A197" s="19"/>
      <c r="B197" s="20"/>
      <c r="C197" s="21"/>
      <c r="D197" s="70"/>
      <c r="E197" s="23">
        <v>0</v>
      </c>
      <c r="F197" s="48"/>
      <c r="G197" s="56" t="s">
        <v>147</v>
      </c>
      <c r="H197" s="21" t="s">
        <v>7</v>
      </c>
      <c r="I197" s="21">
        <v>1</v>
      </c>
      <c r="J197" s="21">
        <f>I197*J196</f>
        <v>350</v>
      </c>
      <c r="K197" s="24"/>
      <c r="L197" s="58">
        <f t="shared" ref="L197" si="95">K197*J197</f>
        <v>0</v>
      </c>
    </row>
    <row r="198" spans="1:26" s="68" customFormat="1">
      <c r="A198" s="19">
        <v>79</v>
      </c>
      <c r="B198" s="20" t="s">
        <v>177</v>
      </c>
      <c r="C198" s="21" t="s">
        <v>7</v>
      </c>
      <c r="D198" s="70">
        <v>14</v>
      </c>
      <c r="E198" s="23">
        <v>330</v>
      </c>
      <c r="F198" s="48">
        <f t="shared" ref="F198" si="96">E198*D198</f>
        <v>4620</v>
      </c>
      <c r="G198" s="56" t="s">
        <v>178</v>
      </c>
      <c r="H198" s="21" t="s">
        <v>7</v>
      </c>
      <c r="I198" s="21">
        <v>1</v>
      </c>
      <c r="J198" s="21">
        <f>D198</f>
        <v>14</v>
      </c>
      <c r="K198" s="24"/>
      <c r="L198" s="58">
        <f t="shared" ref="L198" si="97">K198*J198</f>
        <v>0</v>
      </c>
    </row>
    <row r="199" spans="1:26" s="68" customFormat="1" ht="46">
      <c r="A199" s="19">
        <v>80</v>
      </c>
      <c r="B199" s="20" t="s">
        <v>179</v>
      </c>
      <c r="C199" s="21" t="s">
        <v>7</v>
      </c>
      <c r="D199" s="70">
        <v>1</v>
      </c>
      <c r="E199" s="23">
        <v>650</v>
      </c>
      <c r="F199" s="48">
        <f t="shared" ref="F199" si="98">E199*D199</f>
        <v>650</v>
      </c>
      <c r="G199" s="56" t="s">
        <v>204</v>
      </c>
      <c r="H199" s="21" t="s">
        <v>7</v>
      </c>
      <c r="I199" s="21"/>
      <c r="J199" s="21"/>
      <c r="K199" s="24"/>
      <c r="L199" s="58">
        <f t="shared" ref="L199:L200" si="99">K199*J199</f>
        <v>0</v>
      </c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</row>
    <row r="200" spans="1:26" s="68" customFormat="1" ht="69">
      <c r="A200" s="19"/>
      <c r="B200" s="20"/>
      <c r="C200" s="21"/>
      <c r="D200" s="70"/>
      <c r="E200" s="23">
        <v>0</v>
      </c>
      <c r="F200" s="48"/>
      <c r="G200" s="56" t="s">
        <v>190</v>
      </c>
      <c r="H200" s="21" t="s">
        <v>7</v>
      </c>
      <c r="I200" s="21"/>
      <c r="J200" s="21">
        <v>1</v>
      </c>
      <c r="K200" s="24"/>
      <c r="L200" s="58">
        <f t="shared" si="99"/>
        <v>0</v>
      </c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s="68" customFormat="1" ht="46">
      <c r="A201" s="19">
        <v>81</v>
      </c>
      <c r="B201" s="20" t="s">
        <v>180</v>
      </c>
      <c r="C201" s="21" t="s">
        <v>7</v>
      </c>
      <c r="D201" s="70">
        <v>1</v>
      </c>
      <c r="E201" s="23">
        <v>650</v>
      </c>
      <c r="F201" s="48">
        <f t="shared" ref="F201:F205" si="100">E201*D201</f>
        <v>650</v>
      </c>
      <c r="G201" s="56" t="s">
        <v>203</v>
      </c>
      <c r="H201" s="21" t="s">
        <v>7</v>
      </c>
      <c r="I201" s="21">
        <v>1</v>
      </c>
      <c r="J201" s="21">
        <v>1</v>
      </c>
      <c r="K201" s="24"/>
      <c r="L201" s="58">
        <f t="shared" ref="L201:L202" si="101">K201*J201</f>
        <v>0</v>
      </c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</row>
    <row r="202" spans="1:26" s="68" customFormat="1" ht="69">
      <c r="A202" s="19"/>
      <c r="B202" s="20"/>
      <c r="C202" s="21"/>
      <c r="D202" s="70"/>
      <c r="E202" s="23">
        <v>0</v>
      </c>
      <c r="F202" s="48"/>
      <c r="G202" s="56" t="s">
        <v>190</v>
      </c>
      <c r="H202" s="21" t="s">
        <v>7</v>
      </c>
      <c r="I202" s="21"/>
      <c r="J202" s="21"/>
      <c r="K202" s="24"/>
      <c r="L202" s="58">
        <f t="shared" si="101"/>
        <v>0</v>
      </c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s="68" customFormat="1" ht="46">
      <c r="A203" s="19">
        <v>82</v>
      </c>
      <c r="B203" s="20" t="s">
        <v>181</v>
      </c>
      <c r="C203" s="21" t="s">
        <v>7</v>
      </c>
      <c r="D203" s="70">
        <v>4</v>
      </c>
      <c r="E203" s="23">
        <v>480</v>
      </c>
      <c r="F203" s="48">
        <f t="shared" si="100"/>
        <v>1920</v>
      </c>
      <c r="G203" s="56" t="s">
        <v>182</v>
      </c>
      <c r="H203" s="21" t="s">
        <v>7</v>
      </c>
      <c r="I203" s="21">
        <v>1</v>
      </c>
      <c r="J203" s="21">
        <v>4</v>
      </c>
      <c r="K203" s="24"/>
      <c r="L203" s="58">
        <f t="shared" ref="L203:L205" si="102">K203*J203</f>
        <v>0</v>
      </c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</row>
    <row r="204" spans="1:26" s="68" customFormat="1" ht="46">
      <c r="A204" s="19"/>
      <c r="B204" s="20"/>
      <c r="C204" s="21"/>
      <c r="D204" s="70"/>
      <c r="E204" s="23">
        <v>0</v>
      </c>
      <c r="F204" s="48"/>
      <c r="G204" s="56" t="s">
        <v>189</v>
      </c>
      <c r="H204" s="21" t="s">
        <v>7</v>
      </c>
      <c r="I204" s="21"/>
      <c r="J204" s="21">
        <f>2*4</f>
        <v>8</v>
      </c>
      <c r="K204" s="24"/>
      <c r="L204" s="58">
        <f t="shared" si="102"/>
        <v>0</v>
      </c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s="68" customFormat="1" ht="46">
      <c r="A205" s="19">
        <v>83</v>
      </c>
      <c r="B205" s="20" t="s">
        <v>183</v>
      </c>
      <c r="C205" s="21" t="s">
        <v>20</v>
      </c>
      <c r="D205" s="70">
        <v>19.399999999999999</v>
      </c>
      <c r="E205" s="23">
        <v>100</v>
      </c>
      <c r="F205" s="48">
        <f t="shared" si="100"/>
        <v>1939.9999999999998</v>
      </c>
      <c r="G205" s="56" t="s">
        <v>184</v>
      </c>
      <c r="H205" s="21" t="s">
        <v>19</v>
      </c>
      <c r="I205" s="21"/>
      <c r="J205" s="21">
        <v>20</v>
      </c>
      <c r="K205" s="24"/>
      <c r="L205" s="58">
        <f t="shared" si="102"/>
        <v>0</v>
      </c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s="68" customFormat="1">
      <c r="A206" s="19"/>
      <c r="B206" s="20"/>
      <c r="C206" s="21"/>
      <c r="D206" s="70"/>
      <c r="E206" s="23">
        <v>0</v>
      </c>
      <c r="F206" s="48"/>
      <c r="G206" s="56" t="s">
        <v>185</v>
      </c>
      <c r="H206" s="21" t="s">
        <v>130</v>
      </c>
      <c r="I206" s="21"/>
      <c r="J206" s="21">
        <v>1</v>
      </c>
      <c r="K206" s="24"/>
      <c r="L206" s="58">
        <f t="shared" ref="L206" si="103">K206*J206</f>
        <v>0</v>
      </c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</row>
    <row r="207" spans="1:26" s="68" customFormat="1" ht="46">
      <c r="A207" s="19">
        <v>84</v>
      </c>
      <c r="B207" s="20" t="s">
        <v>186</v>
      </c>
      <c r="C207" s="21" t="s">
        <v>7</v>
      </c>
      <c r="D207" s="70">
        <v>1</v>
      </c>
      <c r="E207" s="23">
        <v>700</v>
      </c>
      <c r="F207" s="48">
        <f t="shared" ref="F207" si="104">E207*D207</f>
        <v>700</v>
      </c>
      <c r="G207" s="56" t="s">
        <v>188</v>
      </c>
      <c r="H207" s="21" t="s">
        <v>7</v>
      </c>
      <c r="I207" s="21"/>
      <c r="J207" s="21">
        <v>1</v>
      </c>
      <c r="K207" s="24"/>
      <c r="L207" s="58">
        <f t="shared" ref="L207" si="105">K207*J207</f>
        <v>0</v>
      </c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</row>
    <row r="208" spans="1:26" s="68" customFormat="1" ht="46">
      <c r="A208" s="19"/>
      <c r="B208" s="20"/>
      <c r="C208" s="21"/>
      <c r="D208" s="70"/>
      <c r="E208" s="23">
        <v>0</v>
      </c>
      <c r="F208" s="48"/>
      <c r="G208" s="56" t="s">
        <v>189</v>
      </c>
      <c r="H208" s="21" t="s">
        <v>7</v>
      </c>
      <c r="I208" s="21"/>
      <c r="J208" s="21">
        <v>2</v>
      </c>
      <c r="K208" s="24"/>
      <c r="L208" s="58">
        <f t="shared" ref="L208" si="106">K208*J208</f>
        <v>0</v>
      </c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s="68" customFormat="1" ht="69">
      <c r="A209" s="19"/>
      <c r="B209" s="20"/>
      <c r="C209" s="21"/>
      <c r="D209" s="70"/>
      <c r="E209" s="23">
        <v>0</v>
      </c>
      <c r="F209" s="48"/>
      <c r="G209" s="56" t="s">
        <v>190</v>
      </c>
      <c r="H209" s="21" t="s">
        <v>7</v>
      </c>
      <c r="I209" s="21"/>
      <c r="J209" s="21">
        <v>1</v>
      </c>
      <c r="K209" s="24"/>
      <c r="L209" s="58">
        <f t="shared" ref="L209" si="107">K209*J209</f>
        <v>0</v>
      </c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s="68" customFormat="1" ht="46">
      <c r="A210" s="19"/>
      <c r="B210" s="20"/>
      <c r="C210" s="21"/>
      <c r="D210" s="70"/>
      <c r="E210" s="23">
        <v>0</v>
      </c>
      <c r="F210" s="48"/>
      <c r="G210" s="56" t="s">
        <v>191</v>
      </c>
      <c r="H210" s="21" t="s">
        <v>7</v>
      </c>
      <c r="I210" s="21"/>
      <c r="J210" s="21">
        <v>1</v>
      </c>
      <c r="K210" s="24"/>
      <c r="L210" s="58">
        <f t="shared" ref="L210" si="108">K210*J210</f>
        <v>0</v>
      </c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s="68" customFormat="1" ht="46">
      <c r="A211" s="19">
        <v>85</v>
      </c>
      <c r="B211" s="20" t="s">
        <v>187</v>
      </c>
      <c r="C211" s="21" t="s">
        <v>7</v>
      </c>
      <c r="D211" s="70">
        <v>1</v>
      </c>
      <c r="E211" s="23">
        <v>850</v>
      </c>
      <c r="F211" s="48">
        <f t="shared" ref="F211" si="109">E211*D211</f>
        <v>850</v>
      </c>
      <c r="G211" s="56" t="s">
        <v>192</v>
      </c>
      <c r="H211" s="21" t="s">
        <v>7</v>
      </c>
      <c r="I211" s="21"/>
      <c r="J211" s="21">
        <v>1</v>
      </c>
      <c r="K211" s="24"/>
      <c r="L211" s="58">
        <f t="shared" ref="L211" si="110">K211*J211</f>
        <v>0</v>
      </c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s="68" customFormat="1" ht="46">
      <c r="A212" s="19">
        <v>86</v>
      </c>
      <c r="B212" s="20" t="s">
        <v>193</v>
      </c>
      <c r="C212" s="21" t="s">
        <v>19</v>
      </c>
      <c r="D212" s="70">
        <v>39.1</v>
      </c>
      <c r="E212" s="23">
        <v>140</v>
      </c>
      <c r="F212" s="48">
        <f t="shared" ref="F212" si="111">E212*D212</f>
        <v>5474</v>
      </c>
      <c r="G212" s="56" t="s">
        <v>194</v>
      </c>
      <c r="H212" s="21" t="s">
        <v>18</v>
      </c>
      <c r="I212" s="21"/>
      <c r="J212" s="21">
        <v>40</v>
      </c>
      <c r="K212" s="24"/>
      <c r="L212" s="58">
        <f t="shared" ref="L212" si="112">K212*J212</f>
        <v>0</v>
      </c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s="68" customFormat="1">
      <c r="A213" s="19"/>
      <c r="B213" s="20"/>
      <c r="C213" s="21"/>
      <c r="D213" s="70"/>
      <c r="E213" s="23">
        <v>0</v>
      </c>
      <c r="F213" s="48"/>
      <c r="G213" s="56" t="s">
        <v>185</v>
      </c>
      <c r="H213" s="21" t="s">
        <v>130</v>
      </c>
      <c r="I213" s="21"/>
      <c r="J213" s="21">
        <v>1</v>
      </c>
      <c r="K213" s="24"/>
      <c r="L213" s="58">
        <f t="shared" ref="L213" si="113">K213*J213</f>
        <v>0</v>
      </c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</row>
    <row r="214" spans="1:26" s="68" customFormat="1" ht="69">
      <c r="A214" s="19">
        <v>87</v>
      </c>
      <c r="B214" s="20" t="s">
        <v>195</v>
      </c>
      <c r="C214" s="21" t="s">
        <v>7</v>
      </c>
      <c r="D214" s="70">
        <v>1</v>
      </c>
      <c r="E214" s="23">
        <v>0</v>
      </c>
      <c r="F214" s="48">
        <f t="shared" ref="F214" si="114">E214*D214</f>
        <v>0</v>
      </c>
      <c r="G214" s="56" t="s">
        <v>198</v>
      </c>
      <c r="H214" s="21" t="s">
        <v>7</v>
      </c>
      <c r="I214" s="21"/>
      <c r="J214" s="21">
        <v>1</v>
      </c>
      <c r="K214" s="24"/>
      <c r="L214" s="58">
        <f t="shared" ref="L214" si="115">K214*J214</f>
        <v>0</v>
      </c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s="68" customFormat="1">
      <c r="A215" s="19">
        <v>88</v>
      </c>
      <c r="B215" s="20" t="s">
        <v>196</v>
      </c>
      <c r="C215" s="21" t="s">
        <v>7</v>
      </c>
      <c r="D215" s="70">
        <v>1</v>
      </c>
      <c r="E215" s="23">
        <v>1300</v>
      </c>
      <c r="F215" s="48">
        <f t="shared" ref="F215" si="116">E215*D215</f>
        <v>1300</v>
      </c>
      <c r="G215" s="56" t="s">
        <v>202</v>
      </c>
      <c r="H215" s="21" t="s">
        <v>7</v>
      </c>
      <c r="I215" s="21"/>
      <c r="J215" s="21">
        <v>1</v>
      </c>
      <c r="K215" s="24"/>
      <c r="L215" s="58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s="68" customFormat="1">
      <c r="A216" s="19"/>
      <c r="B216" s="20"/>
      <c r="C216" s="21"/>
      <c r="D216" s="70"/>
      <c r="E216" s="23">
        <v>0</v>
      </c>
      <c r="F216" s="48"/>
      <c r="G216" s="56"/>
      <c r="H216" s="21"/>
      <c r="I216" s="21"/>
      <c r="J216" s="21"/>
      <c r="K216" s="24"/>
      <c r="L216" s="58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s="68" customFormat="1">
      <c r="A217" s="19">
        <v>89</v>
      </c>
      <c r="B217" s="20" t="s">
        <v>17</v>
      </c>
      <c r="C217" s="21" t="s">
        <v>13</v>
      </c>
      <c r="D217" s="70">
        <v>20</v>
      </c>
      <c r="E217" s="23">
        <v>1000</v>
      </c>
      <c r="F217" s="48">
        <f t="shared" ref="F217:F218" si="117">E217*D217</f>
        <v>20000</v>
      </c>
      <c r="G217" s="56"/>
      <c r="H217" s="21"/>
      <c r="I217" s="21"/>
      <c r="J217" s="21"/>
      <c r="K217" s="24"/>
      <c r="L217" s="58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s="68" customFormat="1" ht="23.5" thickBot="1">
      <c r="A218" s="19">
        <v>90</v>
      </c>
      <c r="B218" s="20" t="s">
        <v>197</v>
      </c>
      <c r="C218" s="21" t="s">
        <v>13</v>
      </c>
      <c r="D218" s="70">
        <v>20</v>
      </c>
      <c r="E218" s="23">
        <v>1000</v>
      </c>
      <c r="F218" s="48">
        <f t="shared" si="117"/>
        <v>20000</v>
      </c>
      <c r="G218" s="56"/>
      <c r="H218" s="21"/>
      <c r="I218" s="21"/>
      <c r="J218" s="21"/>
      <c r="K218" s="24"/>
      <c r="L218" s="58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s="18" customFormat="1" ht="23.5" thickBot="1">
      <c r="A219" s="39"/>
      <c r="B219" s="40"/>
      <c r="C219" s="41"/>
      <c r="D219" s="42"/>
      <c r="E219" s="44"/>
      <c r="F219" s="49"/>
      <c r="G219" s="59"/>
      <c r="H219" s="41"/>
      <c r="I219" s="41"/>
      <c r="J219" s="41"/>
      <c r="K219" s="43"/>
      <c r="L219" s="45">
        <f>SUM(L10:L218)</f>
        <v>0</v>
      </c>
    </row>
    <row r="220" spans="1:26" ht="23.5" thickBot="1">
      <c r="A220" s="26"/>
      <c r="B220" s="46" t="s">
        <v>33</v>
      </c>
      <c r="C220" s="27"/>
      <c r="D220" s="28"/>
      <c r="E220" s="96">
        <f>SUM(F11:F218)</f>
        <v>856544</v>
      </c>
      <c r="F220" s="101"/>
      <c r="G220" s="102" t="s">
        <v>32</v>
      </c>
      <c r="H220" s="101"/>
      <c r="I220" s="101"/>
      <c r="J220" s="103"/>
      <c r="K220" s="96"/>
      <c r="L220" s="97"/>
    </row>
    <row r="221" spans="1:26" ht="23.5" thickBot="1">
      <c r="A221" s="6"/>
      <c r="B221" s="46"/>
      <c r="C221" s="27"/>
      <c r="D221" s="28"/>
      <c r="E221" s="96"/>
      <c r="F221" s="97"/>
      <c r="G221" s="29"/>
      <c r="H221" s="30"/>
      <c r="I221" s="30"/>
      <c r="J221" s="29"/>
      <c r="K221" s="31"/>
      <c r="L221" s="31"/>
    </row>
    <row r="222" spans="1:26" ht="23.5" thickBot="1">
      <c r="B222" s="46"/>
      <c r="C222" s="27"/>
      <c r="D222" s="28"/>
      <c r="E222" s="96"/>
      <c r="F222" s="97"/>
      <c r="G222" s="29"/>
      <c r="H222" s="30"/>
      <c r="I222" s="30"/>
      <c r="J222" s="29"/>
      <c r="K222" s="31"/>
      <c r="L222" s="31"/>
    </row>
    <row r="223" spans="1:26" ht="23.5" thickBot="1">
      <c r="B223" s="46"/>
      <c r="C223" s="27"/>
      <c r="D223" s="28"/>
      <c r="E223" s="96"/>
      <c r="F223" s="97"/>
      <c r="G223" s="29"/>
      <c r="H223" s="30"/>
      <c r="I223" s="30"/>
      <c r="J223" s="29"/>
      <c r="K223" s="31"/>
      <c r="L223" s="31"/>
    </row>
    <row r="224" spans="1:26">
      <c r="B224" s="32"/>
      <c r="C224" s="30"/>
      <c r="D224" s="31"/>
      <c r="F224" s="29"/>
      <c r="G224" s="29"/>
      <c r="H224" s="30"/>
      <c r="I224" s="30"/>
      <c r="J224" s="29"/>
      <c r="K224" s="31"/>
      <c r="L224" s="31"/>
    </row>
    <row r="225" spans="2:12">
      <c r="B225" s="32"/>
      <c r="C225" s="30"/>
      <c r="D225" s="31"/>
      <c r="F225" s="29"/>
      <c r="G225" s="29"/>
      <c r="H225" s="30"/>
      <c r="I225" s="30"/>
      <c r="J225" s="29"/>
      <c r="K225" s="31"/>
      <c r="L225" s="31"/>
    </row>
    <row r="226" spans="2:12">
      <c r="B226" s="32"/>
      <c r="C226" s="30"/>
      <c r="D226" s="31"/>
      <c r="F226" s="29"/>
      <c r="G226" s="29"/>
      <c r="H226" s="30"/>
      <c r="I226" s="30"/>
      <c r="J226" s="29"/>
      <c r="K226" s="31"/>
      <c r="L226" s="31"/>
    </row>
    <row r="227" spans="2:12">
      <c r="B227" s="32"/>
      <c r="C227" s="30"/>
      <c r="D227" s="31"/>
      <c r="F227" s="29"/>
      <c r="G227" s="29"/>
      <c r="H227" s="30"/>
      <c r="I227" s="30"/>
      <c r="J227" s="29"/>
      <c r="K227" s="31"/>
      <c r="L227" s="31"/>
    </row>
    <row r="228" spans="2:12">
      <c r="B228" s="32"/>
      <c r="C228" s="30"/>
      <c r="D228" s="31"/>
      <c r="F228" s="29"/>
      <c r="G228" s="29"/>
      <c r="H228" s="30"/>
      <c r="I228" s="30"/>
      <c r="J228" s="29"/>
      <c r="K228" s="31"/>
      <c r="L228" s="31"/>
    </row>
    <row r="229" spans="2:12">
      <c r="B229" s="32"/>
      <c r="C229" s="30"/>
      <c r="D229" s="31"/>
      <c r="F229" s="29"/>
      <c r="G229" s="29"/>
      <c r="H229" s="30"/>
      <c r="I229" s="30"/>
      <c r="J229" s="29"/>
      <c r="K229" s="31"/>
      <c r="L229" s="31"/>
    </row>
    <row r="230" spans="2:12">
      <c r="B230" s="32"/>
      <c r="C230" s="30"/>
      <c r="D230" s="31"/>
      <c r="F230" s="29"/>
      <c r="G230" s="29"/>
      <c r="H230" s="30"/>
      <c r="I230" s="30"/>
      <c r="J230" s="29"/>
      <c r="K230" s="31"/>
      <c r="L230" s="31"/>
    </row>
    <row r="231" spans="2:12">
      <c r="B231" s="32"/>
      <c r="C231" s="30"/>
      <c r="D231" s="31"/>
      <c r="F231" s="29"/>
      <c r="G231" s="29"/>
      <c r="H231" s="30"/>
      <c r="I231" s="30"/>
      <c r="J231" s="29"/>
      <c r="K231" s="31"/>
      <c r="L231" s="31"/>
    </row>
    <row r="232" spans="2:12">
      <c r="B232" s="32"/>
      <c r="C232" s="30"/>
      <c r="D232" s="31"/>
      <c r="F232" s="29"/>
      <c r="G232" s="29"/>
      <c r="H232" s="30"/>
      <c r="I232" s="30"/>
      <c r="J232" s="29"/>
      <c r="K232" s="31"/>
      <c r="L232" s="31"/>
    </row>
    <row r="233" spans="2:12">
      <c r="B233" s="32"/>
      <c r="C233" s="30"/>
      <c r="D233" s="31"/>
      <c r="F233" s="29"/>
      <c r="G233" s="29"/>
      <c r="H233" s="30"/>
      <c r="I233" s="30"/>
      <c r="J233" s="29"/>
      <c r="K233" s="31"/>
      <c r="L233" s="31"/>
    </row>
    <row r="234" spans="2:12">
      <c r="B234" s="32"/>
      <c r="C234" s="30"/>
      <c r="D234" s="31"/>
      <c r="F234" s="29"/>
      <c r="G234" s="29"/>
      <c r="H234" s="30"/>
      <c r="I234" s="30"/>
      <c r="J234" s="29"/>
      <c r="K234" s="31"/>
      <c r="L234" s="31"/>
    </row>
    <row r="235" spans="2:12">
      <c r="B235" s="32"/>
      <c r="C235" s="30"/>
      <c r="D235" s="31"/>
      <c r="F235" s="29"/>
      <c r="G235" s="29"/>
      <c r="H235" s="30"/>
      <c r="I235" s="30"/>
      <c r="J235" s="29"/>
      <c r="K235" s="31"/>
      <c r="L235" s="31"/>
    </row>
    <row r="236" spans="2:12">
      <c r="B236" s="32"/>
      <c r="C236" s="30"/>
      <c r="D236" s="31"/>
      <c r="F236" s="29"/>
      <c r="G236" s="29"/>
      <c r="H236" s="30"/>
      <c r="I236" s="30"/>
      <c r="J236" s="29"/>
      <c r="K236" s="31"/>
      <c r="L236" s="31"/>
    </row>
    <row r="237" spans="2:12">
      <c r="B237" s="32"/>
      <c r="C237" s="30"/>
      <c r="D237" s="31"/>
      <c r="F237" s="29"/>
      <c r="G237" s="29"/>
      <c r="H237" s="30"/>
      <c r="I237" s="30"/>
      <c r="J237" s="29"/>
      <c r="K237" s="31"/>
      <c r="L237" s="31"/>
    </row>
    <row r="238" spans="2:12">
      <c r="B238" s="32"/>
      <c r="C238" s="30"/>
      <c r="D238" s="31"/>
      <c r="F238" s="29"/>
      <c r="G238" s="29"/>
      <c r="H238" s="30"/>
      <c r="I238" s="30"/>
      <c r="J238" s="29"/>
      <c r="K238" s="31"/>
      <c r="L238" s="31"/>
    </row>
    <row r="239" spans="2:12">
      <c r="B239" s="32"/>
      <c r="C239" s="30"/>
      <c r="D239" s="31"/>
      <c r="F239" s="29"/>
      <c r="G239" s="29"/>
      <c r="H239" s="30"/>
      <c r="I239" s="30"/>
      <c r="J239" s="29"/>
      <c r="K239" s="31"/>
      <c r="L239" s="31"/>
    </row>
    <row r="240" spans="2:12">
      <c r="B240" s="32"/>
      <c r="C240" s="30"/>
      <c r="D240" s="31"/>
      <c r="F240" s="29"/>
      <c r="G240" s="29"/>
      <c r="H240" s="30"/>
      <c r="I240" s="30"/>
      <c r="J240" s="29"/>
      <c r="K240" s="31"/>
      <c r="L240" s="31"/>
    </row>
    <row r="241" spans="2:12">
      <c r="B241" s="32"/>
      <c r="C241" s="30"/>
      <c r="D241" s="31"/>
      <c r="F241" s="29"/>
      <c r="G241" s="29"/>
      <c r="H241" s="30"/>
      <c r="I241" s="30"/>
      <c r="J241" s="29"/>
      <c r="K241" s="31"/>
      <c r="L241" s="31"/>
    </row>
    <row r="242" spans="2:12">
      <c r="B242" s="32"/>
      <c r="C242" s="30"/>
      <c r="D242" s="31"/>
      <c r="F242" s="29"/>
      <c r="G242" s="29"/>
      <c r="H242" s="30"/>
      <c r="I242" s="30"/>
      <c r="J242" s="29"/>
      <c r="K242" s="31"/>
      <c r="L242" s="31"/>
    </row>
    <row r="243" spans="2:12">
      <c r="B243" s="32"/>
      <c r="C243" s="30"/>
      <c r="D243" s="31"/>
      <c r="F243" s="29"/>
      <c r="G243" s="29"/>
      <c r="H243" s="30"/>
      <c r="I243" s="30"/>
      <c r="J243" s="29"/>
      <c r="K243" s="31"/>
      <c r="L243" s="31"/>
    </row>
    <row r="244" spans="2:12">
      <c r="B244" s="32"/>
      <c r="C244" s="30"/>
      <c r="D244" s="31"/>
      <c r="F244" s="29"/>
      <c r="G244" s="29"/>
      <c r="H244" s="30"/>
      <c r="I244" s="30"/>
      <c r="J244" s="29"/>
      <c r="K244" s="31"/>
      <c r="L244" s="31"/>
    </row>
    <row r="245" spans="2:12">
      <c r="B245" s="32"/>
      <c r="C245" s="30"/>
      <c r="D245" s="31"/>
      <c r="F245" s="29"/>
      <c r="G245" s="29"/>
      <c r="H245" s="30"/>
      <c r="I245" s="30"/>
      <c r="J245" s="29"/>
      <c r="K245" s="31"/>
      <c r="L245" s="31"/>
    </row>
    <row r="246" spans="2:12">
      <c r="B246" s="32"/>
      <c r="C246" s="30"/>
      <c r="D246" s="31"/>
      <c r="F246" s="29"/>
      <c r="G246" s="29"/>
      <c r="H246" s="30"/>
      <c r="I246" s="30"/>
      <c r="J246" s="29"/>
      <c r="K246" s="31"/>
      <c r="L246" s="31"/>
    </row>
    <row r="247" spans="2:12">
      <c r="B247" s="32"/>
      <c r="C247" s="30"/>
      <c r="D247" s="31"/>
      <c r="F247" s="29"/>
      <c r="G247" s="29"/>
      <c r="H247" s="30"/>
      <c r="I247" s="30"/>
      <c r="J247" s="29"/>
      <c r="K247" s="31"/>
      <c r="L247" s="31"/>
    </row>
    <row r="248" spans="2:12">
      <c r="B248" s="32"/>
      <c r="C248" s="30"/>
      <c r="D248" s="31"/>
      <c r="F248" s="29"/>
      <c r="G248" s="29"/>
      <c r="H248" s="30"/>
      <c r="I248" s="30"/>
      <c r="J248" s="29"/>
      <c r="K248" s="31"/>
      <c r="L248" s="31"/>
    </row>
    <row r="249" spans="2:12">
      <c r="B249" s="32"/>
      <c r="C249" s="30"/>
      <c r="D249" s="31"/>
      <c r="F249" s="29"/>
      <c r="G249" s="29"/>
      <c r="H249" s="30"/>
      <c r="I249" s="30"/>
      <c r="J249" s="29"/>
      <c r="K249" s="31"/>
      <c r="L249" s="31"/>
    </row>
    <row r="250" spans="2:12">
      <c r="B250" s="32"/>
      <c r="C250" s="30"/>
      <c r="D250" s="31"/>
      <c r="F250" s="29"/>
      <c r="G250" s="29"/>
      <c r="H250" s="30"/>
      <c r="I250" s="30"/>
      <c r="J250" s="29"/>
      <c r="K250" s="31"/>
      <c r="L250" s="31"/>
    </row>
    <row r="251" spans="2:12">
      <c r="B251" s="32"/>
      <c r="C251" s="30"/>
      <c r="D251" s="31"/>
      <c r="F251" s="29"/>
      <c r="G251" s="29"/>
      <c r="H251" s="30"/>
      <c r="I251" s="30"/>
      <c r="J251" s="29"/>
      <c r="K251" s="31"/>
      <c r="L251" s="31"/>
    </row>
    <row r="252" spans="2:12">
      <c r="B252" s="32"/>
      <c r="C252" s="30"/>
      <c r="D252" s="31"/>
      <c r="F252" s="29"/>
      <c r="G252" s="29"/>
      <c r="H252" s="30"/>
      <c r="I252" s="30"/>
      <c r="J252" s="29"/>
      <c r="K252" s="31"/>
      <c r="L252" s="31"/>
    </row>
    <row r="253" spans="2:12">
      <c r="B253" s="32"/>
      <c r="C253" s="30"/>
      <c r="D253" s="31"/>
      <c r="F253" s="29"/>
      <c r="G253" s="29"/>
      <c r="H253" s="30"/>
      <c r="I253" s="30"/>
      <c r="J253" s="29"/>
      <c r="K253" s="31"/>
      <c r="L253" s="31"/>
    </row>
    <row r="254" spans="2:12">
      <c r="B254" s="32"/>
      <c r="C254" s="30"/>
      <c r="D254" s="31"/>
      <c r="F254" s="29"/>
      <c r="G254" s="29"/>
      <c r="H254" s="30"/>
      <c r="I254" s="30"/>
      <c r="J254" s="29"/>
      <c r="K254" s="31"/>
      <c r="L254" s="31"/>
    </row>
    <row r="255" spans="2:12">
      <c r="B255" s="32"/>
      <c r="C255" s="30"/>
      <c r="D255" s="31"/>
      <c r="F255" s="29"/>
      <c r="G255" s="29"/>
      <c r="H255" s="30"/>
      <c r="I255" s="30"/>
      <c r="J255" s="29"/>
      <c r="K255" s="31"/>
      <c r="L255" s="31"/>
    </row>
    <row r="256" spans="2:12">
      <c r="B256" s="32"/>
      <c r="C256" s="30"/>
      <c r="D256" s="31"/>
      <c r="F256" s="29"/>
      <c r="G256" s="29"/>
      <c r="H256" s="30"/>
      <c r="I256" s="30"/>
      <c r="J256" s="29"/>
      <c r="K256" s="31"/>
      <c r="L256" s="31"/>
    </row>
    <row r="257" spans="2:12">
      <c r="B257" s="32"/>
      <c r="C257" s="30"/>
      <c r="D257" s="31"/>
      <c r="F257" s="29"/>
      <c r="G257" s="29"/>
      <c r="H257" s="30"/>
      <c r="I257" s="30"/>
      <c r="J257" s="29"/>
      <c r="K257" s="31"/>
      <c r="L257" s="31"/>
    </row>
    <row r="258" spans="2:12">
      <c r="B258" s="32"/>
      <c r="C258" s="30"/>
      <c r="D258" s="31"/>
      <c r="F258" s="29"/>
      <c r="G258" s="29"/>
      <c r="H258" s="30"/>
      <c r="I258" s="30"/>
      <c r="J258" s="29"/>
      <c r="K258" s="31"/>
      <c r="L258" s="31"/>
    </row>
    <row r="259" spans="2:12">
      <c r="B259" s="32"/>
      <c r="C259" s="30"/>
      <c r="D259" s="31"/>
      <c r="F259" s="29"/>
      <c r="G259" s="29"/>
      <c r="H259" s="30"/>
      <c r="I259" s="30"/>
      <c r="J259" s="29"/>
      <c r="K259" s="31"/>
      <c r="L259" s="31"/>
    </row>
    <row r="260" spans="2:12">
      <c r="B260" s="32"/>
      <c r="C260" s="30"/>
      <c r="D260" s="31"/>
      <c r="F260" s="29"/>
      <c r="G260" s="29"/>
      <c r="H260" s="30"/>
      <c r="I260" s="30"/>
      <c r="J260" s="29"/>
      <c r="K260" s="31"/>
      <c r="L260" s="31"/>
    </row>
    <row r="261" spans="2:12">
      <c r="B261" s="32"/>
      <c r="C261" s="30"/>
      <c r="D261" s="31"/>
      <c r="F261" s="29"/>
      <c r="G261" s="29"/>
      <c r="H261" s="30"/>
      <c r="I261" s="30"/>
      <c r="J261" s="29"/>
      <c r="K261" s="31"/>
      <c r="L261" s="31"/>
    </row>
    <row r="262" spans="2:12">
      <c r="B262" s="32"/>
      <c r="C262" s="30"/>
      <c r="D262" s="31"/>
      <c r="F262" s="29"/>
      <c r="G262" s="29"/>
      <c r="H262" s="30"/>
      <c r="I262" s="30"/>
      <c r="J262" s="29"/>
      <c r="K262" s="31"/>
      <c r="L262" s="31"/>
    </row>
    <row r="263" spans="2:12">
      <c r="B263" s="32"/>
      <c r="C263" s="30"/>
      <c r="D263" s="31"/>
      <c r="F263" s="29"/>
      <c r="G263" s="29"/>
      <c r="H263" s="30"/>
      <c r="I263" s="30"/>
      <c r="J263" s="29"/>
      <c r="K263" s="31"/>
      <c r="L263" s="31"/>
    </row>
    <row r="264" spans="2:12">
      <c r="B264" s="32"/>
      <c r="C264" s="30"/>
      <c r="D264" s="31"/>
      <c r="F264" s="29"/>
      <c r="G264" s="29"/>
      <c r="H264" s="30"/>
      <c r="I264" s="30"/>
      <c r="J264" s="29"/>
      <c r="K264" s="31"/>
      <c r="L264" s="31"/>
    </row>
    <row r="265" spans="2:12">
      <c r="B265" s="32"/>
      <c r="C265" s="30"/>
      <c r="D265" s="31"/>
      <c r="F265" s="29"/>
      <c r="G265" s="29"/>
      <c r="H265" s="30"/>
      <c r="I265" s="30"/>
      <c r="J265" s="29"/>
      <c r="K265" s="31"/>
      <c r="L265" s="31"/>
    </row>
    <row r="266" spans="2:12">
      <c r="B266" s="32"/>
      <c r="C266" s="30"/>
      <c r="D266" s="31"/>
      <c r="F266" s="29"/>
      <c r="G266" s="29"/>
      <c r="H266" s="30"/>
      <c r="I266" s="30"/>
      <c r="J266" s="29"/>
      <c r="K266" s="31"/>
      <c r="L266" s="31"/>
    </row>
    <row r="267" spans="2:12">
      <c r="B267" s="32"/>
      <c r="C267" s="30"/>
      <c r="D267" s="31"/>
      <c r="F267" s="29"/>
      <c r="G267" s="29"/>
      <c r="H267" s="30"/>
      <c r="I267" s="30"/>
      <c r="J267" s="29"/>
      <c r="K267" s="31"/>
      <c r="L267" s="31"/>
    </row>
    <row r="268" spans="2:12">
      <c r="B268" s="32"/>
      <c r="C268" s="30"/>
      <c r="D268" s="31"/>
      <c r="F268" s="29"/>
      <c r="G268" s="29"/>
      <c r="H268" s="30"/>
      <c r="I268" s="30"/>
      <c r="J268" s="29"/>
      <c r="K268" s="31"/>
      <c r="L268" s="31"/>
    </row>
    <row r="269" spans="2:12">
      <c r="B269" s="32"/>
      <c r="C269" s="30"/>
      <c r="D269" s="31"/>
      <c r="F269" s="29"/>
      <c r="G269" s="29"/>
      <c r="H269" s="30"/>
      <c r="I269" s="30"/>
      <c r="J269" s="29"/>
      <c r="K269" s="31"/>
      <c r="L269" s="31"/>
    </row>
    <row r="270" spans="2:12">
      <c r="B270" s="32"/>
      <c r="C270" s="30"/>
      <c r="D270" s="31"/>
      <c r="F270" s="29"/>
      <c r="G270" s="29"/>
      <c r="H270" s="30"/>
      <c r="I270" s="30"/>
      <c r="J270" s="29"/>
      <c r="K270" s="31"/>
      <c r="L270" s="31"/>
    </row>
    <row r="271" spans="2:12">
      <c r="B271" s="32"/>
      <c r="C271" s="30"/>
      <c r="D271" s="31"/>
      <c r="F271" s="29"/>
      <c r="G271" s="29"/>
      <c r="H271" s="30"/>
      <c r="I271" s="30"/>
      <c r="J271" s="29"/>
      <c r="K271" s="31"/>
      <c r="L271" s="31"/>
    </row>
    <row r="272" spans="2:12">
      <c r="B272" s="32"/>
      <c r="C272" s="30"/>
      <c r="D272" s="31"/>
      <c r="F272" s="29"/>
      <c r="G272" s="29"/>
      <c r="H272" s="30"/>
      <c r="I272" s="30"/>
      <c r="J272" s="29"/>
      <c r="K272" s="31"/>
      <c r="L272" s="31"/>
    </row>
    <row r="273" spans="2:12">
      <c r="B273" s="32"/>
      <c r="C273" s="30"/>
      <c r="D273" s="31"/>
      <c r="F273" s="29"/>
      <c r="G273" s="29"/>
      <c r="H273" s="30"/>
      <c r="I273" s="30"/>
      <c r="J273" s="29"/>
      <c r="K273" s="31"/>
      <c r="L273" s="31"/>
    </row>
    <row r="274" spans="2:12">
      <c r="B274" s="32"/>
      <c r="C274" s="30"/>
      <c r="D274" s="31"/>
      <c r="F274" s="29"/>
      <c r="G274" s="29"/>
      <c r="H274" s="30"/>
      <c r="I274" s="30"/>
      <c r="J274" s="29"/>
      <c r="K274" s="31"/>
      <c r="L274" s="31"/>
    </row>
    <row r="275" spans="2:12">
      <c r="B275" s="32"/>
      <c r="C275" s="30"/>
      <c r="D275" s="31"/>
      <c r="F275" s="29"/>
      <c r="G275" s="29"/>
      <c r="H275" s="30"/>
      <c r="I275" s="30"/>
      <c r="J275" s="29"/>
      <c r="K275" s="31"/>
      <c r="L275" s="31"/>
    </row>
    <row r="276" spans="2:12">
      <c r="B276" s="32"/>
      <c r="C276" s="30"/>
      <c r="D276" s="31"/>
      <c r="F276" s="29"/>
      <c r="G276" s="29"/>
      <c r="H276" s="30"/>
      <c r="I276" s="30"/>
      <c r="J276" s="29"/>
      <c r="K276" s="31"/>
      <c r="L276" s="31"/>
    </row>
    <row r="277" spans="2:12">
      <c r="B277" s="32"/>
      <c r="C277" s="30"/>
      <c r="D277" s="31"/>
      <c r="F277" s="29"/>
      <c r="G277" s="29"/>
      <c r="H277" s="30"/>
      <c r="I277" s="30"/>
      <c r="J277" s="29"/>
      <c r="K277" s="31"/>
      <c r="L277" s="31"/>
    </row>
    <row r="278" spans="2:12">
      <c r="B278" s="32"/>
      <c r="C278" s="30"/>
      <c r="D278" s="31"/>
      <c r="F278" s="29"/>
      <c r="G278" s="29"/>
      <c r="H278" s="30"/>
      <c r="I278" s="30"/>
      <c r="J278" s="29"/>
      <c r="K278" s="31"/>
      <c r="L278" s="31"/>
    </row>
    <row r="279" spans="2:12">
      <c r="B279" s="32"/>
      <c r="C279" s="30"/>
      <c r="D279" s="31"/>
      <c r="F279" s="29"/>
      <c r="G279" s="29"/>
      <c r="H279" s="30"/>
      <c r="I279" s="30"/>
      <c r="J279" s="29"/>
      <c r="K279" s="31"/>
      <c r="L279" s="31"/>
    </row>
    <row r="280" spans="2:12">
      <c r="B280" s="32"/>
      <c r="C280" s="30"/>
      <c r="D280" s="31"/>
      <c r="F280" s="29"/>
      <c r="G280" s="29"/>
      <c r="H280" s="30"/>
      <c r="I280" s="30"/>
      <c r="J280" s="29"/>
      <c r="K280" s="31"/>
      <c r="L280" s="31"/>
    </row>
    <row r="281" spans="2:12">
      <c r="B281" s="32"/>
      <c r="C281" s="30"/>
      <c r="D281" s="31"/>
      <c r="F281" s="29"/>
      <c r="G281" s="29"/>
      <c r="H281" s="30"/>
      <c r="I281" s="30"/>
      <c r="J281" s="29"/>
      <c r="K281" s="31"/>
      <c r="L281" s="31"/>
    </row>
    <row r="282" spans="2:12">
      <c r="B282" s="32"/>
      <c r="C282" s="30"/>
      <c r="D282" s="31"/>
      <c r="F282" s="29"/>
      <c r="G282" s="29"/>
      <c r="H282" s="30"/>
      <c r="I282" s="30"/>
      <c r="J282" s="29"/>
      <c r="K282" s="31"/>
      <c r="L282" s="31"/>
    </row>
    <row r="283" spans="2:12">
      <c r="B283" s="32"/>
      <c r="C283" s="30"/>
      <c r="D283" s="31"/>
      <c r="F283" s="29"/>
      <c r="G283" s="29"/>
      <c r="H283" s="30"/>
      <c r="I283" s="30"/>
      <c r="J283" s="29"/>
      <c r="K283" s="31"/>
      <c r="L283" s="31"/>
    </row>
    <row r="284" spans="2:12">
      <c r="B284" s="32"/>
      <c r="C284" s="30"/>
      <c r="D284" s="31"/>
      <c r="F284" s="29"/>
      <c r="G284" s="29"/>
      <c r="H284" s="30"/>
      <c r="I284" s="30"/>
      <c r="J284" s="29"/>
      <c r="K284" s="31"/>
      <c r="L284" s="31"/>
    </row>
    <row r="285" spans="2:12">
      <c r="B285" s="32"/>
      <c r="C285" s="30"/>
      <c r="D285" s="31"/>
      <c r="F285" s="29"/>
      <c r="G285" s="29"/>
      <c r="H285" s="30"/>
      <c r="I285" s="30"/>
      <c r="J285" s="29"/>
      <c r="K285" s="31"/>
      <c r="L285" s="31"/>
    </row>
    <row r="286" spans="2:12">
      <c r="B286" s="32"/>
      <c r="C286" s="30"/>
      <c r="D286" s="31"/>
      <c r="F286" s="29"/>
      <c r="G286" s="29"/>
      <c r="H286" s="30"/>
      <c r="I286" s="30"/>
      <c r="J286" s="29"/>
      <c r="K286" s="31"/>
      <c r="L286" s="31"/>
    </row>
    <row r="287" spans="2:12">
      <c r="B287" s="32"/>
      <c r="C287" s="30"/>
      <c r="D287" s="31"/>
      <c r="F287" s="29"/>
      <c r="G287" s="29"/>
      <c r="H287" s="30"/>
      <c r="I287" s="30"/>
      <c r="J287" s="29"/>
      <c r="K287" s="31"/>
      <c r="L287" s="31"/>
    </row>
    <row r="288" spans="2:12">
      <c r="B288" s="32"/>
      <c r="C288" s="30"/>
      <c r="D288" s="31"/>
      <c r="F288" s="29"/>
      <c r="G288" s="29"/>
      <c r="H288" s="30"/>
      <c r="I288" s="30"/>
      <c r="J288" s="29"/>
      <c r="K288" s="31"/>
      <c r="L288" s="31"/>
    </row>
    <row r="289" spans="2:12">
      <c r="B289" s="32"/>
      <c r="C289" s="30"/>
      <c r="D289" s="31"/>
      <c r="F289" s="29"/>
      <c r="G289" s="29"/>
      <c r="H289" s="30"/>
      <c r="I289" s="30"/>
      <c r="J289" s="29"/>
      <c r="K289" s="31"/>
      <c r="L289" s="31"/>
    </row>
    <row r="290" spans="2:12">
      <c r="B290" s="32"/>
      <c r="C290" s="30"/>
      <c r="D290" s="31"/>
      <c r="F290" s="29"/>
      <c r="G290" s="29"/>
      <c r="H290" s="30"/>
      <c r="I290" s="30"/>
      <c r="J290" s="29"/>
      <c r="K290" s="31"/>
      <c r="L290" s="31"/>
    </row>
    <row r="291" spans="2:12">
      <c r="B291" s="32"/>
      <c r="C291" s="30"/>
      <c r="D291" s="31"/>
      <c r="F291" s="29"/>
      <c r="G291" s="29"/>
      <c r="H291" s="30"/>
      <c r="I291" s="30"/>
      <c r="J291" s="29"/>
      <c r="K291" s="31"/>
      <c r="L291" s="31"/>
    </row>
    <row r="292" spans="2:12">
      <c r="B292" s="32"/>
      <c r="C292" s="30"/>
      <c r="D292" s="31"/>
      <c r="F292" s="29"/>
      <c r="G292" s="29"/>
      <c r="H292" s="30"/>
      <c r="I292" s="30"/>
      <c r="J292" s="29"/>
      <c r="K292" s="31"/>
      <c r="L292" s="31"/>
    </row>
    <row r="293" spans="2:12">
      <c r="B293" s="32"/>
      <c r="C293" s="30"/>
      <c r="D293" s="31"/>
      <c r="F293" s="29"/>
      <c r="G293" s="29"/>
      <c r="H293" s="30"/>
      <c r="I293" s="30"/>
      <c r="J293" s="29"/>
      <c r="K293" s="31"/>
      <c r="L293" s="31"/>
    </row>
    <row r="294" spans="2:12">
      <c r="B294" s="32"/>
      <c r="C294" s="30"/>
      <c r="D294" s="31"/>
      <c r="F294" s="29"/>
      <c r="G294" s="29"/>
      <c r="H294" s="30"/>
      <c r="I294" s="30"/>
      <c r="J294" s="29"/>
      <c r="K294" s="31"/>
      <c r="L294" s="31"/>
    </row>
    <row r="295" spans="2:12">
      <c r="B295" s="32"/>
      <c r="C295" s="30"/>
      <c r="D295" s="31"/>
      <c r="F295" s="29"/>
      <c r="G295" s="29"/>
      <c r="H295" s="30"/>
      <c r="I295" s="30"/>
      <c r="J295" s="29"/>
      <c r="K295" s="31"/>
      <c r="L295" s="31"/>
    </row>
    <row r="296" spans="2:12">
      <c r="B296" s="32"/>
      <c r="C296" s="30"/>
      <c r="D296" s="31"/>
      <c r="F296" s="29"/>
      <c r="G296" s="29"/>
      <c r="H296" s="30"/>
      <c r="I296" s="30"/>
      <c r="J296" s="29"/>
      <c r="K296" s="31"/>
      <c r="L296" s="31"/>
    </row>
    <row r="297" spans="2:12">
      <c r="B297" s="32"/>
      <c r="C297" s="30"/>
      <c r="D297" s="31"/>
      <c r="F297" s="29"/>
      <c r="G297" s="29"/>
      <c r="H297" s="30"/>
      <c r="I297" s="30"/>
      <c r="J297" s="29"/>
      <c r="K297" s="31"/>
      <c r="L297" s="31"/>
    </row>
    <row r="298" spans="2:12">
      <c r="B298" s="32"/>
      <c r="C298" s="30"/>
      <c r="D298" s="31"/>
      <c r="F298" s="29"/>
      <c r="G298" s="29"/>
      <c r="H298" s="30"/>
      <c r="I298" s="30"/>
      <c r="J298" s="29"/>
      <c r="K298" s="31"/>
      <c r="L298" s="31"/>
    </row>
    <row r="299" spans="2:12">
      <c r="B299" s="32"/>
      <c r="C299" s="30"/>
      <c r="D299" s="31"/>
      <c r="F299" s="29"/>
      <c r="G299" s="29"/>
      <c r="H299" s="30"/>
      <c r="I299" s="30"/>
      <c r="J299" s="29"/>
      <c r="K299" s="31"/>
      <c r="L299" s="31"/>
    </row>
    <row r="300" spans="2:12">
      <c r="B300" s="32"/>
      <c r="C300" s="30"/>
      <c r="D300" s="31"/>
      <c r="F300" s="29"/>
      <c r="G300" s="29"/>
      <c r="H300" s="30"/>
      <c r="I300" s="30"/>
      <c r="J300" s="29"/>
      <c r="K300" s="31"/>
      <c r="L300" s="31"/>
    </row>
    <row r="301" spans="2:12">
      <c r="B301" s="32"/>
      <c r="C301" s="30"/>
      <c r="D301" s="31"/>
      <c r="F301" s="29"/>
      <c r="G301" s="29"/>
      <c r="H301" s="30"/>
      <c r="I301" s="30"/>
      <c r="J301" s="29"/>
      <c r="K301" s="31"/>
      <c r="L301" s="31"/>
    </row>
    <row r="302" spans="2:12">
      <c r="B302" s="32"/>
      <c r="C302" s="30"/>
      <c r="D302" s="31"/>
      <c r="F302" s="29"/>
      <c r="G302" s="29"/>
      <c r="H302" s="30"/>
      <c r="I302" s="30"/>
      <c r="J302" s="29"/>
      <c r="K302" s="31"/>
      <c r="L302" s="31"/>
    </row>
    <row r="303" spans="2:12">
      <c r="B303" s="32"/>
      <c r="C303" s="30"/>
      <c r="D303" s="31"/>
      <c r="F303" s="29"/>
      <c r="G303" s="29"/>
      <c r="H303" s="30"/>
      <c r="I303" s="30"/>
      <c r="J303" s="29"/>
      <c r="K303" s="31"/>
      <c r="L303" s="31"/>
    </row>
    <row r="304" spans="2:12">
      <c r="B304" s="32"/>
      <c r="C304" s="30"/>
      <c r="D304" s="31"/>
      <c r="F304" s="29"/>
      <c r="G304" s="29"/>
      <c r="H304" s="30"/>
      <c r="I304" s="30"/>
      <c r="J304" s="29"/>
      <c r="K304" s="31"/>
      <c r="L304" s="31"/>
    </row>
    <row r="305" spans="2:12">
      <c r="B305" s="32"/>
      <c r="C305" s="30"/>
      <c r="D305" s="31"/>
      <c r="F305" s="29"/>
      <c r="G305" s="29"/>
      <c r="H305" s="30"/>
      <c r="I305" s="30"/>
      <c r="J305" s="29"/>
      <c r="K305" s="31"/>
      <c r="L305" s="31"/>
    </row>
    <row r="306" spans="2:12">
      <c r="B306" s="32"/>
      <c r="C306" s="30"/>
      <c r="D306" s="31"/>
      <c r="F306" s="29"/>
      <c r="G306" s="29"/>
      <c r="H306" s="30"/>
      <c r="I306" s="30"/>
      <c r="J306" s="29"/>
      <c r="K306" s="31"/>
      <c r="L306" s="31"/>
    </row>
    <row r="307" spans="2:12">
      <c r="B307" s="32"/>
      <c r="C307" s="30"/>
      <c r="D307" s="31"/>
      <c r="F307" s="29"/>
      <c r="G307" s="29"/>
      <c r="H307" s="30"/>
      <c r="I307" s="30"/>
      <c r="J307" s="29"/>
      <c r="K307" s="31"/>
      <c r="L307" s="31"/>
    </row>
    <row r="308" spans="2:12">
      <c r="B308" s="32"/>
      <c r="C308" s="30"/>
      <c r="D308" s="31"/>
      <c r="F308" s="29"/>
      <c r="G308" s="29"/>
      <c r="H308" s="30"/>
      <c r="I308" s="30"/>
      <c r="J308" s="29"/>
      <c r="K308" s="31"/>
      <c r="L308" s="31"/>
    </row>
    <row r="309" spans="2:12">
      <c r="B309" s="32"/>
      <c r="C309" s="30"/>
      <c r="D309" s="31"/>
      <c r="F309" s="29"/>
      <c r="G309" s="29"/>
      <c r="H309" s="30"/>
      <c r="I309" s="30"/>
      <c r="J309" s="29"/>
      <c r="K309" s="31"/>
      <c r="L309" s="31"/>
    </row>
    <row r="310" spans="2:12">
      <c r="B310" s="32"/>
      <c r="C310" s="30"/>
      <c r="D310" s="31"/>
      <c r="F310" s="29"/>
      <c r="G310" s="29"/>
      <c r="H310" s="30"/>
      <c r="I310" s="30"/>
      <c r="J310" s="29"/>
      <c r="K310" s="31"/>
      <c r="L310" s="31"/>
    </row>
    <row r="311" spans="2:12">
      <c r="B311" s="32"/>
      <c r="C311" s="30"/>
      <c r="D311" s="31"/>
      <c r="F311" s="29"/>
      <c r="G311" s="29"/>
      <c r="H311" s="30"/>
      <c r="I311" s="30"/>
      <c r="J311" s="29"/>
      <c r="K311" s="31"/>
      <c r="L311" s="31"/>
    </row>
    <row r="312" spans="2:12">
      <c r="B312" s="32"/>
      <c r="C312" s="30"/>
      <c r="D312" s="31"/>
      <c r="F312" s="29"/>
      <c r="G312" s="29"/>
      <c r="H312" s="30"/>
      <c r="I312" s="30"/>
      <c r="J312" s="29"/>
      <c r="K312" s="31"/>
      <c r="L312" s="31"/>
    </row>
    <row r="313" spans="2:12">
      <c r="B313" s="32"/>
      <c r="C313" s="30"/>
      <c r="D313" s="31"/>
      <c r="F313" s="29"/>
      <c r="G313" s="29"/>
      <c r="H313" s="30"/>
      <c r="I313" s="30"/>
      <c r="J313" s="29"/>
      <c r="K313" s="31"/>
      <c r="L313" s="31"/>
    </row>
    <row r="314" spans="2:12">
      <c r="B314" s="32"/>
      <c r="C314" s="30"/>
      <c r="D314" s="31"/>
      <c r="F314" s="29"/>
      <c r="G314" s="29"/>
      <c r="H314" s="30"/>
      <c r="I314" s="30"/>
      <c r="J314" s="29"/>
      <c r="K314" s="31"/>
      <c r="L314" s="31"/>
    </row>
    <row r="315" spans="2:12">
      <c r="B315" s="32"/>
      <c r="C315" s="30"/>
      <c r="D315" s="31"/>
      <c r="F315" s="29"/>
      <c r="G315" s="29"/>
      <c r="H315" s="30"/>
      <c r="I315" s="30"/>
      <c r="J315" s="29"/>
      <c r="K315" s="31"/>
      <c r="L315" s="31"/>
    </row>
    <row r="316" spans="2:12">
      <c r="B316" s="32"/>
      <c r="C316" s="30"/>
      <c r="D316" s="31"/>
      <c r="F316" s="29"/>
      <c r="G316" s="29"/>
      <c r="H316" s="30"/>
      <c r="I316" s="30"/>
      <c r="J316" s="29"/>
      <c r="K316" s="31"/>
      <c r="L316" s="31"/>
    </row>
    <row r="317" spans="2:12">
      <c r="B317" s="32"/>
      <c r="C317" s="30"/>
      <c r="D317" s="31"/>
      <c r="F317" s="29"/>
      <c r="G317" s="29"/>
      <c r="H317" s="30"/>
      <c r="I317" s="30"/>
      <c r="J317" s="29"/>
      <c r="K317" s="31"/>
      <c r="L317" s="31"/>
    </row>
    <row r="318" spans="2:12">
      <c r="B318" s="32"/>
      <c r="C318" s="30"/>
      <c r="D318" s="31"/>
      <c r="F318" s="29"/>
      <c r="G318" s="29"/>
      <c r="H318" s="30"/>
      <c r="I318" s="30"/>
      <c r="J318" s="29"/>
      <c r="K318" s="31"/>
      <c r="L318" s="31"/>
    </row>
    <row r="319" spans="2:12">
      <c r="B319" s="32"/>
      <c r="C319" s="30"/>
      <c r="D319" s="31"/>
      <c r="F319" s="29"/>
      <c r="G319" s="29"/>
      <c r="H319" s="30"/>
      <c r="I319" s="30"/>
      <c r="J319" s="29"/>
      <c r="K319" s="31"/>
      <c r="L319" s="31"/>
    </row>
    <row r="320" spans="2:12">
      <c r="B320" s="32"/>
      <c r="C320" s="30"/>
      <c r="D320" s="31"/>
      <c r="F320" s="29"/>
      <c r="G320" s="29"/>
      <c r="H320" s="30"/>
      <c r="I320" s="30"/>
      <c r="J320" s="29"/>
      <c r="K320" s="31"/>
      <c r="L320" s="31"/>
    </row>
    <row r="321" spans="2:12">
      <c r="B321" s="32"/>
      <c r="C321" s="30"/>
      <c r="D321" s="31"/>
      <c r="F321" s="29"/>
      <c r="G321" s="29"/>
      <c r="H321" s="30"/>
      <c r="I321" s="30"/>
      <c r="J321" s="29"/>
      <c r="K321" s="31"/>
      <c r="L321" s="31"/>
    </row>
    <row r="322" spans="2:12">
      <c r="B322" s="32"/>
      <c r="C322" s="30"/>
      <c r="D322" s="31"/>
      <c r="F322" s="29"/>
      <c r="G322" s="29"/>
      <c r="H322" s="30"/>
      <c r="I322" s="30"/>
      <c r="J322" s="29"/>
      <c r="K322" s="31"/>
      <c r="L322" s="31"/>
    </row>
    <row r="323" spans="2:12">
      <c r="B323" s="32"/>
      <c r="C323" s="30"/>
      <c r="D323" s="31"/>
      <c r="F323" s="29"/>
      <c r="G323" s="29"/>
      <c r="H323" s="30"/>
      <c r="I323" s="30"/>
      <c r="J323" s="29"/>
      <c r="K323" s="31"/>
      <c r="L323" s="31"/>
    </row>
    <row r="324" spans="2:12">
      <c r="B324" s="32"/>
      <c r="C324" s="30"/>
      <c r="D324" s="31"/>
      <c r="F324" s="29"/>
      <c r="G324" s="29"/>
      <c r="H324" s="30"/>
      <c r="I324" s="30"/>
      <c r="J324" s="29"/>
      <c r="K324" s="31"/>
      <c r="L324" s="31"/>
    </row>
    <row r="325" spans="2:12">
      <c r="B325" s="32"/>
      <c r="C325" s="30"/>
      <c r="D325" s="31"/>
      <c r="F325" s="29"/>
      <c r="G325" s="29"/>
      <c r="H325" s="30"/>
      <c r="I325" s="30"/>
      <c r="J325" s="29"/>
      <c r="K325" s="31"/>
      <c r="L325" s="31"/>
    </row>
    <row r="326" spans="2:12">
      <c r="B326" s="32"/>
      <c r="C326" s="30"/>
      <c r="D326" s="31"/>
      <c r="F326" s="29"/>
      <c r="G326" s="29"/>
      <c r="H326" s="30"/>
      <c r="I326" s="30"/>
      <c r="J326" s="29"/>
      <c r="K326" s="31"/>
      <c r="L326" s="31"/>
    </row>
    <row r="327" spans="2:12">
      <c r="B327" s="32"/>
      <c r="C327" s="30"/>
      <c r="D327" s="31"/>
      <c r="F327" s="29"/>
      <c r="G327" s="29"/>
      <c r="H327" s="30"/>
      <c r="I327" s="30"/>
      <c r="J327" s="29"/>
      <c r="K327" s="31"/>
      <c r="L327" s="31"/>
    </row>
    <row r="328" spans="2:12">
      <c r="B328" s="32"/>
      <c r="C328" s="30"/>
      <c r="D328" s="31"/>
      <c r="F328" s="29"/>
      <c r="G328" s="29"/>
      <c r="H328" s="30"/>
      <c r="I328" s="30"/>
      <c r="J328" s="29"/>
      <c r="K328" s="31"/>
      <c r="L328" s="31"/>
    </row>
    <row r="329" spans="2:12">
      <c r="B329" s="32"/>
      <c r="C329" s="30"/>
      <c r="D329" s="31"/>
      <c r="F329" s="29"/>
      <c r="G329" s="29"/>
      <c r="H329" s="30"/>
      <c r="I329" s="30"/>
      <c r="J329" s="29"/>
      <c r="K329" s="31"/>
      <c r="L329" s="31"/>
    </row>
    <row r="330" spans="2:12">
      <c r="B330" s="32"/>
      <c r="C330" s="30"/>
      <c r="D330" s="31"/>
      <c r="F330" s="29"/>
      <c r="G330" s="29"/>
      <c r="H330" s="30"/>
      <c r="I330" s="30"/>
      <c r="J330" s="29"/>
      <c r="K330" s="31"/>
      <c r="L330" s="31"/>
    </row>
    <row r="331" spans="2:12">
      <c r="B331" s="32"/>
      <c r="C331" s="30"/>
      <c r="D331" s="31"/>
      <c r="F331" s="29"/>
      <c r="G331" s="29"/>
      <c r="H331" s="30"/>
      <c r="I331" s="30"/>
      <c r="J331" s="29"/>
      <c r="K331" s="31"/>
      <c r="L331" s="31"/>
    </row>
    <row r="332" spans="2:12">
      <c r="B332" s="32"/>
      <c r="C332" s="30"/>
      <c r="D332" s="31"/>
      <c r="F332" s="29"/>
      <c r="G332" s="29"/>
      <c r="H332" s="30"/>
      <c r="I332" s="30"/>
      <c r="J332" s="29"/>
      <c r="K332" s="31"/>
      <c r="L332" s="31"/>
    </row>
    <row r="333" spans="2:12">
      <c r="B333" s="32"/>
      <c r="C333" s="30"/>
      <c r="D333" s="31"/>
      <c r="F333" s="29"/>
      <c r="G333" s="29"/>
      <c r="H333" s="30"/>
      <c r="I333" s="30"/>
      <c r="J333" s="29"/>
      <c r="K333" s="31"/>
      <c r="L333" s="31"/>
    </row>
    <row r="334" spans="2:12">
      <c r="B334" s="32"/>
      <c r="C334" s="30"/>
      <c r="D334" s="31"/>
      <c r="F334" s="29"/>
      <c r="G334" s="29"/>
      <c r="H334" s="30"/>
      <c r="I334" s="30"/>
      <c r="J334" s="29"/>
      <c r="K334" s="31"/>
      <c r="L334" s="31"/>
    </row>
    <row r="335" spans="2:12">
      <c r="B335" s="32"/>
      <c r="C335" s="30"/>
      <c r="D335" s="31"/>
      <c r="F335" s="29"/>
      <c r="G335" s="29"/>
      <c r="H335" s="30"/>
      <c r="I335" s="30"/>
      <c r="J335" s="29"/>
      <c r="K335" s="31"/>
      <c r="L335" s="31"/>
    </row>
    <row r="336" spans="2:12">
      <c r="B336" s="32"/>
      <c r="C336" s="30"/>
      <c r="D336" s="31"/>
      <c r="F336" s="29"/>
      <c r="G336" s="29"/>
      <c r="H336" s="30"/>
      <c r="I336" s="30"/>
      <c r="J336" s="29"/>
      <c r="K336" s="31"/>
      <c r="L336" s="31"/>
    </row>
    <row r="337" spans="2:12">
      <c r="B337" s="32"/>
      <c r="C337" s="30"/>
      <c r="D337" s="31"/>
      <c r="F337" s="29"/>
      <c r="G337" s="29"/>
      <c r="H337" s="30"/>
      <c r="I337" s="30"/>
      <c r="J337" s="29"/>
      <c r="K337" s="31"/>
      <c r="L337" s="31"/>
    </row>
    <row r="338" spans="2:12">
      <c r="B338" s="32"/>
      <c r="C338" s="30"/>
      <c r="D338" s="31"/>
      <c r="F338" s="29"/>
      <c r="G338" s="29"/>
      <c r="H338" s="30"/>
      <c r="I338" s="30"/>
      <c r="J338" s="29"/>
      <c r="K338" s="31"/>
      <c r="L338" s="31"/>
    </row>
    <row r="339" spans="2:12">
      <c r="B339" s="32"/>
      <c r="C339" s="30"/>
      <c r="D339" s="31"/>
      <c r="F339" s="29"/>
      <c r="G339" s="29"/>
      <c r="H339" s="30"/>
      <c r="I339" s="30"/>
      <c r="J339" s="29"/>
      <c r="K339" s="31"/>
      <c r="L339" s="31"/>
    </row>
    <row r="340" spans="2:12">
      <c r="B340" s="32"/>
      <c r="C340" s="30"/>
      <c r="D340" s="31"/>
      <c r="F340" s="29"/>
      <c r="G340" s="29"/>
      <c r="H340" s="30"/>
      <c r="I340" s="30"/>
      <c r="J340" s="29"/>
      <c r="K340" s="31"/>
      <c r="L340" s="31"/>
    </row>
    <row r="341" spans="2:12">
      <c r="B341" s="32"/>
      <c r="C341" s="30"/>
      <c r="D341" s="31"/>
      <c r="F341" s="29"/>
      <c r="G341" s="29"/>
      <c r="H341" s="30"/>
      <c r="I341" s="30"/>
      <c r="J341" s="29"/>
      <c r="K341" s="31"/>
      <c r="L341" s="31"/>
    </row>
    <row r="342" spans="2:12">
      <c r="B342" s="32"/>
      <c r="C342" s="30"/>
      <c r="D342" s="31"/>
      <c r="F342" s="29"/>
      <c r="G342" s="29"/>
      <c r="H342" s="30"/>
      <c r="I342" s="30"/>
      <c r="J342" s="29"/>
      <c r="K342" s="31"/>
      <c r="L342" s="31"/>
    </row>
    <row r="343" spans="2:12">
      <c r="B343" s="32"/>
      <c r="C343" s="30"/>
      <c r="D343" s="31"/>
      <c r="F343" s="29"/>
      <c r="G343" s="29"/>
      <c r="H343" s="30"/>
      <c r="I343" s="30"/>
      <c r="J343" s="29"/>
      <c r="K343" s="31"/>
      <c r="L343" s="31"/>
    </row>
    <row r="344" spans="2:12">
      <c r="B344" s="32"/>
      <c r="C344" s="30"/>
      <c r="D344" s="31"/>
      <c r="F344" s="29"/>
      <c r="G344" s="29"/>
      <c r="H344" s="30"/>
      <c r="I344" s="30"/>
      <c r="J344" s="29"/>
      <c r="K344" s="31"/>
      <c r="L344" s="31"/>
    </row>
    <row r="345" spans="2:12">
      <c r="B345" s="32"/>
      <c r="C345" s="30"/>
      <c r="D345" s="31"/>
      <c r="F345" s="29"/>
      <c r="G345" s="29"/>
      <c r="H345" s="30"/>
      <c r="I345" s="30"/>
      <c r="J345" s="29"/>
      <c r="K345" s="31"/>
      <c r="L345" s="31"/>
    </row>
    <row r="346" spans="2:12">
      <c r="B346" s="32"/>
      <c r="C346" s="30"/>
      <c r="D346" s="31"/>
      <c r="F346" s="29"/>
      <c r="G346" s="29"/>
      <c r="H346" s="30"/>
      <c r="I346" s="30"/>
      <c r="J346" s="29"/>
      <c r="K346" s="31"/>
      <c r="L346" s="31"/>
    </row>
    <row r="347" spans="2:12">
      <c r="B347" s="32"/>
      <c r="C347" s="30"/>
      <c r="D347" s="31"/>
      <c r="F347" s="29"/>
      <c r="G347" s="29"/>
      <c r="H347" s="30"/>
      <c r="I347" s="30"/>
      <c r="J347" s="29"/>
      <c r="K347" s="31"/>
      <c r="L347" s="31"/>
    </row>
    <row r="348" spans="2:12">
      <c r="B348" s="32"/>
      <c r="C348" s="30"/>
      <c r="D348" s="31"/>
      <c r="F348" s="29"/>
      <c r="G348" s="29"/>
      <c r="H348" s="30"/>
      <c r="I348" s="30"/>
      <c r="J348" s="29"/>
      <c r="K348" s="31"/>
      <c r="L348" s="31"/>
    </row>
    <row r="349" spans="2:12">
      <c r="B349" s="32"/>
      <c r="C349" s="30"/>
      <c r="D349" s="31"/>
      <c r="F349" s="29"/>
      <c r="G349" s="29"/>
      <c r="H349" s="30"/>
      <c r="I349" s="30"/>
      <c r="J349" s="29"/>
      <c r="K349" s="31"/>
      <c r="L349" s="31"/>
    </row>
    <row r="350" spans="2:12">
      <c r="B350" s="32"/>
      <c r="C350" s="30"/>
      <c r="D350" s="31"/>
      <c r="F350" s="29"/>
      <c r="G350" s="29"/>
      <c r="H350" s="30"/>
      <c r="I350" s="30"/>
      <c r="J350" s="29"/>
      <c r="K350" s="31"/>
      <c r="L350" s="31"/>
    </row>
    <row r="351" spans="2:12">
      <c r="B351" s="32"/>
      <c r="C351" s="30"/>
      <c r="D351" s="31"/>
      <c r="F351" s="29"/>
      <c r="G351" s="29"/>
      <c r="H351" s="30"/>
      <c r="I351" s="30"/>
      <c r="J351" s="29"/>
      <c r="K351" s="31"/>
      <c r="L351" s="31"/>
    </row>
    <row r="352" spans="2:12">
      <c r="B352" s="32"/>
      <c r="C352" s="30"/>
      <c r="D352" s="31"/>
      <c r="F352" s="29"/>
      <c r="G352" s="29"/>
      <c r="H352" s="30"/>
      <c r="I352" s="30"/>
      <c r="J352" s="29"/>
      <c r="K352" s="31"/>
      <c r="L352" s="31"/>
    </row>
    <row r="353" spans="2:12">
      <c r="B353" s="32"/>
      <c r="C353" s="30"/>
      <c r="D353" s="31"/>
      <c r="F353" s="29"/>
      <c r="G353" s="29"/>
      <c r="H353" s="30"/>
      <c r="I353" s="30"/>
      <c r="J353" s="29"/>
      <c r="K353" s="31"/>
      <c r="L353" s="31"/>
    </row>
    <row r="354" spans="2:12">
      <c r="B354" s="32"/>
      <c r="C354" s="30"/>
      <c r="D354" s="31"/>
      <c r="F354" s="29"/>
      <c r="G354" s="29"/>
      <c r="H354" s="30"/>
      <c r="I354" s="30"/>
      <c r="J354" s="29"/>
      <c r="K354" s="31"/>
      <c r="L354" s="31"/>
    </row>
    <row r="355" spans="2:12">
      <c r="B355" s="32"/>
      <c r="C355" s="30"/>
      <c r="D355" s="31"/>
      <c r="F355" s="29"/>
      <c r="G355" s="29"/>
      <c r="H355" s="30"/>
      <c r="I355" s="30"/>
      <c r="J355" s="29"/>
      <c r="K355" s="31"/>
      <c r="L355" s="31"/>
    </row>
    <row r="356" spans="2:12">
      <c r="B356" s="32"/>
      <c r="C356" s="30"/>
      <c r="D356" s="31"/>
      <c r="F356" s="29"/>
      <c r="G356" s="29"/>
      <c r="H356" s="30"/>
      <c r="I356" s="30"/>
      <c r="J356" s="29"/>
      <c r="K356" s="31"/>
      <c r="L356" s="31"/>
    </row>
    <row r="357" spans="2:12">
      <c r="B357" s="32"/>
      <c r="C357" s="30"/>
      <c r="D357" s="31"/>
      <c r="F357" s="29"/>
      <c r="G357" s="29"/>
      <c r="H357" s="30"/>
      <c r="I357" s="30"/>
      <c r="J357" s="29"/>
      <c r="K357" s="31"/>
      <c r="L357" s="31"/>
    </row>
    <row r="358" spans="2:12">
      <c r="B358" s="32"/>
      <c r="C358" s="30"/>
      <c r="D358" s="31"/>
      <c r="F358" s="29"/>
      <c r="G358" s="29"/>
      <c r="H358" s="30"/>
      <c r="I358" s="30"/>
      <c r="J358" s="29"/>
      <c r="K358" s="31"/>
      <c r="L358" s="31"/>
    </row>
    <row r="359" spans="2:12">
      <c r="B359" s="32"/>
      <c r="C359" s="30"/>
      <c r="D359" s="31"/>
      <c r="F359" s="29"/>
      <c r="G359" s="29"/>
      <c r="H359" s="30"/>
      <c r="I359" s="30"/>
      <c r="J359" s="29"/>
      <c r="K359" s="31"/>
      <c r="L359" s="31"/>
    </row>
    <row r="360" spans="2:12">
      <c r="B360" s="32"/>
      <c r="C360" s="30"/>
      <c r="D360" s="31"/>
      <c r="F360" s="29"/>
      <c r="G360" s="29"/>
      <c r="H360" s="30"/>
      <c r="I360" s="30"/>
      <c r="J360" s="29"/>
      <c r="K360" s="31"/>
      <c r="L360" s="31"/>
    </row>
    <row r="361" spans="2:12">
      <c r="B361" s="32"/>
      <c r="C361" s="30"/>
      <c r="D361" s="31"/>
      <c r="F361" s="29"/>
      <c r="G361" s="29"/>
      <c r="H361" s="30"/>
      <c r="I361" s="30"/>
      <c r="J361" s="29"/>
      <c r="K361" s="31"/>
      <c r="L361" s="31"/>
    </row>
    <row r="362" spans="2:12">
      <c r="B362" s="32"/>
      <c r="C362" s="30"/>
      <c r="D362" s="31"/>
      <c r="F362" s="29"/>
      <c r="G362" s="29"/>
      <c r="H362" s="30"/>
      <c r="I362" s="30"/>
      <c r="J362" s="29"/>
      <c r="K362" s="31"/>
      <c r="L362" s="31"/>
    </row>
    <row r="363" spans="2:12">
      <c r="B363" s="32"/>
      <c r="C363" s="30"/>
      <c r="D363" s="31"/>
      <c r="F363" s="29"/>
      <c r="G363" s="29"/>
      <c r="H363" s="30"/>
      <c r="I363" s="30"/>
      <c r="J363" s="29"/>
      <c r="K363" s="31"/>
      <c r="L363" s="31"/>
    </row>
    <row r="364" spans="2:12">
      <c r="B364" s="32"/>
      <c r="C364" s="30"/>
      <c r="D364" s="31"/>
      <c r="F364" s="29"/>
      <c r="G364" s="29"/>
      <c r="H364" s="30"/>
      <c r="I364" s="30"/>
      <c r="J364" s="29"/>
      <c r="K364" s="31"/>
      <c r="L364" s="31"/>
    </row>
    <row r="365" spans="2:12">
      <c r="B365" s="32"/>
      <c r="C365" s="30"/>
      <c r="D365" s="31"/>
      <c r="F365" s="29"/>
      <c r="G365" s="29"/>
      <c r="H365" s="30"/>
      <c r="I365" s="30"/>
      <c r="J365" s="29"/>
      <c r="K365" s="31"/>
      <c r="L365" s="31"/>
    </row>
    <row r="366" spans="2:12">
      <c r="B366" s="32"/>
      <c r="C366" s="30"/>
      <c r="D366" s="31"/>
      <c r="F366" s="29"/>
      <c r="G366" s="29"/>
      <c r="H366" s="30"/>
      <c r="I366" s="30"/>
      <c r="J366" s="29"/>
      <c r="K366" s="31"/>
      <c r="L366" s="31"/>
    </row>
    <row r="367" spans="2:12">
      <c r="B367" s="32"/>
      <c r="C367" s="30"/>
      <c r="D367" s="31"/>
      <c r="F367" s="29"/>
      <c r="G367" s="29"/>
      <c r="H367" s="30"/>
      <c r="I367" s="30"/>
      <c r="J367" s="29"/>
      <c r="K367" s="31"/>
      <c r="L367" s="31"/>
    </row>
    <row r="368" spans="2:12">
      <c r="B368" s="32"/>
      <c r="C368" s="30"/>
      <c r="D368" s="31"/>
      <c r="F368" s="29"/>
      <c r="G368" s="29"/>
      <c r="H368" s="30"/>
      <c r="I368" s="30"/>
      <c r="J368" s="29"/>
      <c r="K368" s="31"/>
      <c r="L368" s="31"/>
    </row>
    <row r="369" spans="2:12">
      <c r="B369" s="32"/>
      <c r="C369" s="30"/>
      <c r="D369" s="31"/>
      <c r="F369" s="29"/>
      <c r="G369" s="29"/>
      <c r="H369" s="30"/>
      <c r="I369" s="30"/>
      <c r="J369" s="29"/>
      <c r="K369" s="31"/>
      <c r="L369" s="31"/>
    </row>
    <row r="370" spans="2:12">
      <c r="B370" s="32"/>
      <c r="C370" s="30"/>
      <c r="D370" s="31"/>
      <c r="F370" s="29"/>
      <c r="G370" s="29"/>
      <c r="H370" s="30"/>
      <c r="I370" s="30"/>
      <c r="J370" s="29"/>
      <c r="K370" s="31"/>
      <c r="L370" s="31"/>
    </row>
    <row r="371" spans="2:12">
      <c r="B371" s="32"/>
      <c r="C371" s="30"/>
      <c r="D371" s="31"/>
      <c r="F371" s="29"/>
      <c r="G371" s="29"/>
      <c r="H371" s="30"/>
      <c r="I371" s="30"/>
      <c r="J371" s="29"/>
      <c r="K371" s="31"/>
      <c r="L371" s="31"/>
    </row>
    <row r="372" spans="2:12">
      <c r="B372" s="32"/>
      <c r="C372" s="30"/>
      <c r="D372" s="31"/>
      <c r="F372" s="29"/>
      <c r="G372" s="29"/>
      <c r="H372" s="30"/>
      <c r="I372" s="30"/>
      <c r="J372" s="29"/>
      <c r="K372" s="31"/>
      <c r="L372" s="31"/>
    </row>
    <row r="373" spans="2:12">
      <c r="B373" s="32"/>
      <c r="C373" s="30"/>
      <c r="D373" s="31"/>
      <c r="F373" s="29"/>
      <c r="G373" s="29"/>
      <c r="H373" s="30"/>
      <c r="I373" s="30"/>
      <c r="J373" s="29"/>
      <c r="K373" s="31"/>
      <c r="L373" s="31"/>
    </row>
    <row r="374" spans="2:12">
      <c r="B374" s="32"/>
      <c r="C374" s="30"/>
      <c r="D374" s="31"/>
      <c r="F374" s="29"/>
      <c r="G374" s="29"/>
      <c r="H374" s="30"/>
      <c r="I374" s="30"/>
      <c r="J374" s="29"/>
      <c r="K374" s="31"/>
      <c r="L374" s="31"/>
    </row>
    <row r="375" spans="2:12">
      <c r="B375" s="32"/>
      <c r="C375" s="30"/>
      <c r="D375" s="31"/>
      <c r="F375" s="29"/>
      <c r="G375" s="29"/>
      <c r="H375" s="30"/>
      <c r="I375" s="30"/>
      <c r="J375" s="29"/>
      <c r="K375" s="31"/>
      <c r="L375" s="31"/>
    </row>
    <row r="376" spans="2:12">
      <c r="B376" s="32"/>
      <c r="C376" s="30"/>
      <c r="D376" s="31"/>
      <c r="F376" s="29"/>
      <c r="G376" s="29"/>
      <c r="H376" s="30"/>
      <c r="I376" s="30"/>
      <c r="J376" s="29"/>
      <c r="K376" s="31"/>
      <c r="L376" s="31"/>
    </row>
    <row r="377" spans="2:12">
      <c r="B377" s="32"/>
      <c r="C377" s="30"/>
      <c r="D377" s="31"/>
      <c r="F377" s="29"/>
      <c r="G377" s="29"/>
      <c r="H377" s="30"/>
      <c r="I377" s="30"/>
      <c r="J377" s="29"/>
      <c r="K377" s="31"/>
      <c r="L377" s="31"/>
    </row>
    <row r="378" spans="2:12">
      <c r="B378" s="32"/>
      <c r="C378" s="30"/>
      <c r="D378" s="31"/>
      <c r="F378" s="29"/>
      <c r="G378" s="29"/>
      <c r="H378" s="30"/>
      <c r="I378" s="30"/>
      <c r="J378" s="29"/>
      <c r="K378" s="31"/>
      <c r="L378" s="31"/>
    </row>
    <row r="379" spans="2:12">
      <c r="B379" s="32"/>
      <c r="C379" s="30"/>
      <c r="D379" s="31"/>
      <c r="F379" s="29"/>
      <c r="G379" s="29"/>
      <c r="H379" s="30"/>
      <c r="I379" s="30"/>
      <c r="J379" s="29"/>
      <c r="K379" s="31"/>
      <c r="L379" s="31"/>
    </row>
    <row r="380" spans="2:12">
      <c r="B380" s="32"/>
      <c r="C380" s="30"/>
      <c r="D380" s="31"/>
      <c r="F380" s="29"/>
      <c r="G380" s="29"/>
      <c r="H380" s="30"/>
      <c r="I380" s="30"/>
      <c r="J380" s="29"/>
      <c r="K380" s="31"/>
      <c r="L380" s="31"/>
    </row>
    <row r="381" spans="2:12">
      <c r="B381" s="32"/>
      <c r="C381" s="30"/>
      <c r="D381" s="31"/>
      <c r="F381" s="29"/>
      <c r="G381" s="29"/>
      <c r="H381" s="30"/>
      <c r="I381" s="30"/>
      <c r="J381" s="29"/>
      <c r="K381" s="31"/>
      <c r="L381" s="31"/>
    </row>
    <row r="382" spans="2:12">
      <c r="B382" s="32"/>
      <c r="C382" s="30"/>
      <c r="D382" s="31"/>
      <c r="F382" s="29"/>
      <c r="G382" s="29"/>
      <c r="H382" s="30"/>
      <c r="I382" s="30"/>
      <c r="J382" s="29"/>
      <c r="K382" s="31"/>
      <c r="L382" s="31"/>
    </row>
    <row r="383" spans="2:12">
      <c r="B383" s="32"/>
      <c r="C383" s="30"/>
      <c r="D383" s="31"/>
      <c r="F383" s="29"/>
      <c r="G383" s="29"/>
      <c r="H383" s="30"/>
      <c r="I383" s="30"/>
      <c r="J383" s="29"/>
      <c r="K383" s="31"/>
      <c r="L383" s="31"/>
    </row>
    <row r="384" spans="2:12">
      <c r="B384" s="32"/>
      <c r="C384" s="30"/>
      <c r="D384" s="31"/>
      <c r="F384" s="29"/>
      <c r="G384" s="29"/>
      <c r="H384" s="30"/>
      <c r="I384" s="30"/>
      <c r="J384" s="29"/>
      <c r="K384" s="31"/>
      <c r="L384" s="31"/>
    </row>
    <row r="385" spans="2:12">
      <c r="B385" s="32"/>
      <c r="C385" s="30"/>
      <c r="D385" s="31"/>
      <c r="F385" s="29"/>
      <c r="G385" s="29"/>
      <c r="H385" s="30"/>
      <c r="I385" s="30"/>
      <c r="J385" s="29"/>
      <c r="K385" s="31"/>
      <c r="L385" s="31"/>
    </row>
    <row r="386" spans="2:12">
      <c r="B386" s="32"/>
      <c r="C386" s="30"/>
      <c r="D386" s="31"/>
      <c r="F386" s="29"/>
      <c r="G386" s="29"/>
      <c r="H386" s="30"/>
      <c r="I386" s="30"/>
      <c r="J386" s="29"/>
      <c r="K386" s="31"/>
      <c r="L386" s="31"/>
    </row>
    <row r="387" spans="2:12">
      <c r="B387" s="32"/>
      <c r="C387" s="30"/>
      <c r="D387" s="31"/>
      <c r="F387" s="29"/>
      <c r="G387" s="29"/>
      <c r="H387" s="30"/>
      <c r="I387" s="30"/>
      <c r="J387" s="29"/>
      <c r="K387" s="31"/>
      <c r="L387" s="31"/>
    </row>
    <row r="388" spans="2:12">
      <c r="B388" s="32"/>
      <c r="C388" s="30"/>
      <c r="D388" s="31"/>
      <c r="F388" s="29"/>
      <c r="G388" s="29"/>
      <c r="H388" s="30"/>
      <c r="I388" s="30"/>
      <c r="J388" s="29"/>
      <c r="K388" s="31"/>
      <c r="L388" s="31"/>
    </row>
    <row r="389" spans="2:12">
      <c r="B389" s="32"/>
      <c r="C389" s="30"/>
      <c r="D389" s="31"/>
      <c r="F389" s="29"/>
      <c r="G389" s="29"/>
      <c r="H389" s="30"/>
      <c r="I389" s="30"/>
      <c r="J389" s="29"/>
      <c r="K389" s="31"/>
      <c r="L389" s="31"/>
    </row>
    <row r="390" spans="2:12">
      <c r="B390" s="32"/>
      <c r="C390" s="30"/>
      <c r="D390" s="31"/>
      <c r="F390" s="29"/>
      <c r="G390" s="29"/>
      <c r="H390" s="30"/>
      <c r="I390" s="30"/>
      <c r="J390" s="29"/>
      <c r="K390" s="31"/>
      <c r="L390" s="31"/>
    </row>
    <row r="391" spans="2:12">
      <c r="B391" s="32"/>
      <c r="C391" s="30"/>
      <c r="D391" s="31"/>
      <c r="F391" s="29"/>
      <c r="G391" s="29"/>
      <c r="H391" s="30"/>
      <c r="I391" s="30"/>
      <c r="J391" s="29"/>
      <c r="K391" s="31"/>
      <c r="L391" s="31"/>
    </row>
    <row r="392" spans="2:12">
      <c r="B392" s="32"/>
      <c r="C392" s="30"/>
      <c r="D392" s="31"/>
      <c r="F392" s="29"/>
      <c r="G392" s="29"/>
      <c r="H392" s="30"/>
      <c r="I392" s="30"/>
      <c r="J392" s="29"/>
      <c r="K392" s="31"/>
      <c r="L392" s="31"/>
    </row>
    <row r="393" spans="2:12">
      <c r="B393" s="32"/>
      <c r="C393" s="30"/>
      <c r="D393" s="31"/>
      <c r="F393" s="29"/>
      <c r="G393" s="29"/>
      <c r="H393" s="30"/>
      <c r="I393" s="30"/>
      <c r="J393" s="29"/>
      <c r="K393" s="31"/>
      <c r="L393" s="31"/>
    </row>
    <row r="394" spans="2:12">
      <c r="B394" s="32"/>
      <c r="C394" s="30"/>
      <c r="D394" s="31"/>
      <c r="F394" s="29"/>
      <c r="G394" s="29"/>
      <c r="H394" s="30"/>
      <c r="I394" s="30"/>
      <c r="J394" s="29"/>
      <c r="K394" s="31"/>
      <c r="L394" s="31"/>
    </row>
    <row r="395" spans="2:12">
      <c r="B395" s="32"/>
      <c r="C395" s="30"/>
      <c r="D395" s="31"/>
      <c r="F395" s="29"/>
      <c r="G395" s="29"/>
      <c r="H395" s="30"/>
      <c r="I395" s="30"/>
      <c r="J395" s="29"/>
      <c r="K395" s="31"/>
      <c r="L395" s="31"/>
    </row>
    <row r="396" spans="2:12">
      <c r="B396" s="32"/>
      <c r="C396" s="30"/>
      <c r="D396" s="31"/>
      <c r="F396" s="29"/>
      <c r="G396" s="29"/>
      <c r="H396" s="30"/>
      <c r="I396" s="30"/>
      <c r="J396" s="29"/>
      <c r="K396" s="31"/>
      <c r="L396" s="31"/>
    </row>
    <row r="397" spans="2:12">
      <c r="B397" s="32"/>
      <c r="C397" s="30"/>
      <c r="D397" s="31"/>
      <c r="F397" s="29"/>
      <c r="G397" s="29"/>
      <c r="H397" s="30"/>
      <c r="I397" s="30"/>
      <c r="J397" s="29"/>
      <c r="K397" s="31"/>
      <c r="L397" s="31"/>
    </row>
    <row r="398" spans="2:12">
      <c r="B398" s="32"/>
      <c r="C398" s="30"/>
      <c r="D398" s="31"/>
      <c r="F398" s="29"/>
      <c r="G398" s="29"/>
      <c r="H398" s="30"/>
      <c r="I398" s="30"/>
      <c r="J398" s="29"/>
      <c r="K398" s="31"/>
      <c r="L398" s="31"/>
    </row>
    <row r="399" spans="2:12">
      <c r="B399" s="32"/>
      <c r="C399" s="30"/>
      <c r="D399" s="31"/>
      <c r="F399" s="29"/>
      <c r="G399" s="29"/>
      <c r="H399" s="30"/>
      <c r="I399" s="30"/>
      <c r="J399" s="29"/>
      <c r="K399" s="31"/>
      <c r="L399" s="31"/>
    </row>
    <row r="400" spans="2:12">
      <c r="B400" s="32"/>
      <c r="C400" s="30"/>
      <c r="D400" s="31"/>
      <c r="F400" s="29"/>
      <c r="G400" s="29"/>
      <c r="H400" s="30"/>
      <c r="I400" s="30"/>
      <c r="J400" s="29"/>
      <c r="K400" s="31"/>
      <c r="L400" s="31"/>
    </row>
    <row r="401" spans="2:12">
      <c r="B401" s="32"/>
      <c r="C401" s="30"/>
      <c r="D401" s="31"/>
      <c r="F401" s="29"/>
      <c r="G401" s="29"/>
      <c r="H401" s="30"/>
      <c r="I401" s="30"/>
      <c r="J401" s="29"/>
      <c r="K401" s="31"/>
      <c r="L401" s="31"/>
    </row>
    <row r="402" spans="2:12">
      <c r="B402" s="32"/>
      <c r="C402" s="30"/>
      <c r="D402" s="31"/>
      <c r="F402" s="29"/>
      <c r="G402" s="29"/>
      <c r="H402" s="30"/>
      <c r="I402" s="30"/>
      <c r="J402" s="29"/>
      <c r="K402" s="31"/>
      <c r="L402" s="31"/>
    </row>
    <row r="403" spans="2:12">
      <c r="B403" s="32"/>
      <c r="C403" s="30"/>
      <c r="D403" s="31"/>
      <c r="F403" s="29"/>
      <c r="G403" s="29"/>
      <c r="H403" s="30"/>
      <c r="I403" s="30"/>
      <c r="J403" s="29"/>
      <c r="K403" s="31"/>
      <c r="L403" s="31"/>
    </row>
    <row r="404" spans="2:12">
      <c r="B404" s="32"/>
      <c r="C404" s="30"/>
      <c r="D404" s="31"/>
      <c r="F404" s="29"/>
      <c r="G404" s="29"/>
      <c r="H404" s="30"/>
      <c r="I404" s="30"/>
      <c r="J404" s="29"/>
      <c r="K404" s="31"/>
      <c r="L404" s="31"/>
    </row>
    <row r="405" spans="2:12">
      <c r="B405" s="32"/>
      <c r="C405" s="30"/>
      <c r="D405" s="31"/>
      <c r="F405" s="29"/>
      <c r="G405" s="29"/>
      <c r="H405" s="30"/>
      <c r="I405" s="30"/>
      <c r="J405" s="29"/>
      <c r="K405" s="31"/>
      <c r="L405" s="31"/>
    </row>
    <row r="406" spans="2:12">
      <c r="B406" s="32"/>
      <c r="C406" s="30"/>
      <c r="D406" s="31"/>
      <c r="F406" s="29"/>
      <c r="G406" s="29"/>
      <c r="H406" s="30"/>
      <c r="I406" s="30"/>
      <c r="J406" s="29"/>
      <c r="K406" s="31"/>
      <c r="L406" s="31"/>
    </row>
    <row r="407" spans="2:12">
      <c r="B407" s="32"/>
      <c r="C407" s="30"/>
      <c r="D407" s="31"/>
      <c r="F407" s="29"/>
      <c r="G407" s="29"/>
      <c r="H407" s="30"/>
      <c r="I407" s="30"/>
      <c r="J407" s="29"/>
      <c r="K407" s="31"/>
      <c r="L407" s="31"/>
    </row>
    <row r="408" spans="2:12">
      <c r="B408" s="32"/>
      <c r="C408" s="30"/>
      <c r="D408" s="31"/>
      <c r="F408" s="29"/>
      <c r="G408" s="29"/>
      <c r="H408" s="30"/>
      <c r="I408" s="30"/>
      <c r="J408" s="29"/>
      <c r="K408" s="31"/>
      <c r="L408" s="31"/>
    </row>
    <row r="409" spans="2:12">
      <c r="B409" s="32"/>
      <c r="C409" s="30"/>
      <c r="D409" s="31"/>
      <c r="F409" s="29"/>
      <c r="G409" s="29"/>
      <c r="H409" s="30"/>
      <c r="I409" s="30"/>
      <c r="J409" s="29"/>
      <c r="K409" s="31"/>
      <c r="L409" s="31"/>
    </row>
    <row r="410" spans="2:12">
      <c r="B410" s="32"/>
      <c r="C410" s="30"/>
      <c r="D410" s="31"/>
      <c r="F410" s="29"/>
      <c r="G410" s="29"/>
      <c r="H410" s="30"/>
      <c r="I410" s="30"/>
      <c r="J410" s="29"/>
      <c r="K410" s="31"/>
      <c r="L410" s="31"/>
    </row>
    <row r="411" spans="2:12">
      <c r="B411" s="32"/>
      <c r="C411" s="30"/>
      <c r="D411" s="31"/>
      <c r="F411" s="29"/>
      <c r="G411" s="29"/>
      <c r="H411" s="30"/>
      <c r="I411" s="30"/>
      <c r="J411" s="29"/>
      <c r="K411" s="31"/>
      <c r="L411" s="31"/>
    </row>
    <row r="412" spans="2:12">
      <c r="B412" s="32"/>
      <c r="C412" s="30"/>
      <c r="D412" s="31"/>
      <c r="F412" s="29"/>
      <c r="G412" s="29"/>
      <c r="H412" s="30"/>
      <c r="I412" s="30"/>
      <c r="J412" s="29"/>
      <c r="K412" s="31"/>
      <c r="L412" s="31"/>
    </row>
    <row r="413" spans="2:12">
      <c r="B413" s="32"/>
      <c r="C413" s="30"/>
      <c r="D413" s="31"/>
      <c r="F413" s="29"/>
      <c r="G413" s="29"/>
      <c r="H413" s="30"/>
      <c r="I413" s="30"/>
      <c r="J413" s="29"/>
      <c r="K413" s="31"/>
      <c r="L413" s="31"/>
    </row>
    <row r="414" spans="2:12">
      <c r="B414" s="32"/>
      <c r="C414" s="30"/>
      <c r="D414" s="31"/>
      <c r="F414" s="29"/>
      <c r="G414" s="29"/>
      <c r="H414" s="30"/>
      <c r="I414" s="30"/>
      <c r="J414" s="29"/>
      <c r="K414" s="31"/>
      <c r="L414" s="31"/>
    </row>
    <row r="415" spans="2:12">
      <c r="B415" s="32"/>
      <c r="C415" s="30"/>
      <c r="D415" s="31"/>
      <c r="F415" s="29"/>
      <c r="G415" s="29"/>
      <c r="H415" s="30"/>
      <c r="I415" s="30"/>
      <c r="J415" s="29"/>
      <c r="K415" s="31"/>
      <c r="L415" s="31"/>
    </row>
    <row r="416" spans="2:12">
      <c r="B416" s="32"/>
      <c r="C416" s="30"/>
      <c r="D416" s="31"/>
      <c r="F416" s="29"/>
      <c r="G416" s="29"/>
      <c r="H416" s="30"/>
      <c r="I416" s="30"/>
      <c r="J416" s="29"/>
      <c r="K416" s="31"/>
      <c r="L416" s="31"/>
    </row>
    <row r="417" spans="2:12">
      <c r="B417" s="32"/>
      <c r="C417" s="30"/>
      <c r="D417" s="31"/>
      <c r="F417" s="29"/>
      <c r="G417" s="29"/>
      <c r="H417" s="30"/>
      <c r="I417" s="30"/>
      <c r="J417" s="29"/>
      <c r="K417" s="31"/>
      <c r="L417" s="31"/>
    </row>
    <row r="418" spans="2:12">
      <c r="B418" s="32"/>
      <c r="C418" s="30"/>
      <c r="D418" s="31"/>
      <c r="F418" s="29"/>
      <c r="G418" s="29"/>
      <c r="H418" s="30"/>
      <c r="I418" s="30"/>
      <c r="J418" s="29"/>
      <c r="K418" s="31"/>
      <c r="L418" s="31"/>
    </row>
    <row r="419" spans="2:12">
      <c r="B419" s="32"/>
      <c r="C419" s="30"/>
      <c r="D419" s="31"/>
      <c r="F419" s="29"/>
      <c r="G419" s="29"/>
      <c r="H419" s="30"/>
      <c r="I419" s="30"/>
      <c r="J419" s="29"/>
      <c r="K419" s="31"/>
      <c r="L419" s="31"/>
    </row>
    <row r="420" spans="2:12">
      <c r="B420" s="32"/>
      <c r="C420" s="30"/>
      <c r="D420" s="31"/>
      <c r="F420" s="29"/>
      <c r="G420" s="29"/>
      <c r="H420" s="30"/>
      <c r="I420" s="30"/>
      <c r="J420" s="29"/>
      <c r="K420" s="31"/>
      <c r="L420" s="31"/>
    </row>
    <row r="421" spans="2:12">
      <c r="B421" s="32"/>
      <c r="C421" s="30"/>
      <c r="D421" s="31"/>
      <c r="F421" s="29"/>
      <c r="G421" s="29"/>
      <c r="H421" s="30"/>
      <c r="I421" s="30"/>
      <c r="J421" s="29"/>
      <c r="K421" s="31"/>
      <c r="L421" s="31"/>
    </row>
    <row r="422" spans="2:12">
      <c r="B422" s="32"/>
      <c r="C422" s="30"/>
      <c r="D422" s="31"/>
      <c r="F422" s="29"/>
      <c r="G422" s="29"/>
      <c r="H422" s="30"/>
      <c r="I422" s="30"/>
      <c r="J422" s="29"/>
      <c r="K422" s="31"/>
      <c r="L422" s="31"/>
    </row>
    <row r="423" spans="2:12">
      <c r="B423" s="32"/>
      <c r="C423" s="30"/>
      <c r="D423" s="31"/>
      <c r="F423" s="29"/>
      <c r="G423" s="29"/>
      <c r="H423" s="30"/>
      <c r="I423" s="30"/>
      <c r="J423" s="29"/>
      <c r="K423" s="31"/>
      <c r="L423" s="31"/>
    </row>
    <row r="424" spans="2:12">
      <c r="B424" s="32"/>
      <c r="C424" s="30"/>
      <c r="D424" s="31"/>
      <c r="F424" s="29"/>
      <c r="G424" s="29"/>
      <c r="H424" s="30"/>
      <c r="I424" s="30"/>
      <c r="J424" s="29"/>
      <c r="K424" s="31"/>
      <c r="L424" s="31"/>
    </row>
    <row r="425" spans="2:12">
      <c r="B425" s="32"/>
      <c r="C425" s="30"/>
      <c r="D425" s="31"/>
      <c r="F425" s="29"/>
      <c r="G425" s="29"/>
      <c r="H425" s="30"/>
      <c r="I425" s="30"/>
      <c r="J425" s="29"/>
      <c r="K425" s="31"/>
      <c r="L425" s="31"/>
    </row>
    <row r="426" spans="2:12">
      <c r="B426" s="32"/>
      <c r="C426" s="30"/>
      <c r="D426" s="31"/>
      <c r="F426" s="29"/>
      <c r="G426" s="29"/>
      <c r="H426" s="30"/>
      <c r="I426" s="30"/>
      <c r="J426" s="29"/>
      <c r="K426" s="31"/>
      <c r="L426" s="31"/>
    </row>
    <row r="427" spans="2:12">
      <c r="B427" s="32"/>
      <c r="C427" s="30"/>
      <c r="D427" s="31"/>
      <c r="F427" s="29"/>
      <c r="G427" s="29"/>
      <c r="H427" s="30"/>
      <c r="I427" s="30"/>
      <c r="J427" s="29"/>
      <c r="K427" s="31"/>
      <c r="L427" s="31"/>
    </row>
    <row r="428" spans="2:12">
      <c r="B428" s="32"/>
      <c r="C428" s="30"/>
      <c r="D428" s="31"/>
      <c r="F428" s="29"/>
      <c r="G428" s="29"/>
      <c r="H428" s="30"/>
      <c r="I428" s="30"/>
      <c r="J428" s="29"/>
      <c r="K428" s="31"/>
      <c r="L428" s="31"/>
    </row>
    <row r="429" spans="2:12">
      <c r="B429" s="32"/>
      <c r="C429" s="30"/>
      <c r="D429" s="31"/>
      <c r="F429" s="29"/>
      <c r="G429" s="29"/>
      <c r="H429" s="30"/>
      <c r="I429" s="30"/>
      <c r="J429" s="29"/>
      <c r="K429" s="31"/>
      <c r="L429" s="31"/>
    </row>
    <row r="430" spans="2:12">
      <c r="B430" s="32"/>
      <c r="C430" s="30"/>
      <c r="D430" s="31"/>
      <c r="F430" s="29"/>
      <c r="G430" s="29"/>
      <c r="H430" s="30"/>
      <c r="I430" s="30"/>
      <c r="J430" s="29"/>
      <c r="K430" s="31"/>
      <c r="L430" s="31"/>
    </row>
    <row r="431" spans="2:12">
      <c r="B431" s="32"/>
      <c r="C431" s="30"/>
      <c r="D431" s="31"/>
      <c r="F431" s="29"/>
      <c r="G431" s="29"/>
      <c r="H431" s="30"/>
      <c r="I431" s="30"/>
      <c r="J431" s="29"/>
      <c r="K431" s="31"/>
      <c r="L431" s="31"/>
    </row>
    <row r="432" spans="2:12">
      <c r="B432" s="32"/>
      <c r="C432" s="30"/>
      <c r="D432" s="31"/>
      <c r="F432" s="29"/>
      <c r="G432" s="29"/>
      <c r="H432" s="30"/>
      <c r="I432" s="30"/>
      <c r="J432" s="29"/>
      <c r="K432" s="31"/>
      <c r="L432" s="31"/>
    </row>
    <row r="433" spans="2:12">
      <c r="B433" s="32"/>
      <c r="C433" s="30"/>
      <c r="D433" s="31"/>
      <c r="F433" s="29"/>
      <c r="G433" s="29"/>
      <c r="H433" s="30"/>
      <c r="I433" s="30"/>
      <c r="J433" s="29"/>
      <c r="K433" s="31"/>
      <c r="L433" s="31"/>
    </row>
    <row r="434" spans="2:12">
      <c r="B434" s="32"/>
      <c r="C434" s="30"/>
      <c r="D434" s="31"/>
      <c r="F434" s="29"/>
      <c r="G434" s="29"/>
      <c r="H434" s="30"/>
      <c r="I434" s="30"/>
      <c r="J434" s="29"/>
      <c r="K434" s="31"/>
      <c r="L434" s="31"/>
    </row>
    <row r="435" spans="2:12">
      <c r="B435" s="32"/>
      <c r="C435" s="30"/>
      <c r="D435" s="31"/>
      <c r="F435" s="29"/>
      <c r="G435" s="29"/>
      <c r="H435" s="30"/>
      <c r="I435" s="30"/>
      <c r="J435" s="29"/>
      <c r="K435" s="31"/>
      <c r="L435" s="31"/>
    </row>
    <row r="436" spans="2:12">
      <c r="B436" s="32"/>
      <c r="C436" s="30"/>
      <c r="D436" s="31"/>
      <c r="F436" s="29"/>
      <c r="G436" s="29"/>
      <c r="H436" s="30"/>
      <c r="I436" s="30"/>
      <c r="J436" s="29"/>
      <c r="K436" s="31"/>
      <c r="L436" s="31"/>
    </row>
    <row r="437" spans="2:12">
      <c r="B437" s="32"/>
      <c r="C437" s="30"/>
      <c r="D437" s="31"/>
      <c r="F437" s="29"/>
      <c r="G437" s="29"/>
      <c r="H437" s="30"/>
      <c r="I437" s="30"/>
      <c r="J437" s="29"/>
      <c r="K437" s="31"/>
      <c r="L437" s="31"/>
    </row>
    <row r="438" spans="2:12">
      <c r="B438" s="32"/>
      <c r="C438" s="30"/>
      <c r="D438" s="31"/>
      <c r="F438" s="29"/>
      <c r="G438" s="29"/>
      <c r="H438" s="30"/>
      <c r="I438" s="30"/>
      <c r="J438" s="29"/>
      <c r="K438" s="31"/>
      <c r="L438" s="31"/>
    </row>
    <row r="439" spans="2:12">
      <c r="B439" s="32"/>
      <c r="C439" s="30"/>
      <c r="D439" s="31"/>
      <c r="F439" s="29"/>
      <c r="G439" s="29"/>
      <c r="H439" s="30"/>
      <c r="I439" s="30"/>
      <c r="J439" s="29"/>
      <c r="K439" s="31"/>
      <c r="L439" s="31"/>
    </row>
    <row r="440" spans="2:12">
      <c r="B440" s="32"/>
      <c r="C440" s="30"/>
      <c r="D440" s="31"/>
      <c r="F440" s="29"/>
      <c r="G440" s="29"/>
      <c r="H440" s="30"/>
      <c r="I440" s="30"/>
      <c r="J440" s="29"/>
      <c r="K440" s="31"/>
      <c r="L440" s="31"/>
    </row>
    <row r="441" spans="2:12">
      <c r="B441" s="32"/>
      <c r="C441" s="30"/>
      <c r="D441" s="31"/>
      <c r="F441" s="29"/>
      <c r="G441" s="29"/>
      <c r="H441" s="30"/>
      <c r="I441" s="30"/>
      <c r="J441" s="29"/>
      <c r="K441" s="31"/>
      <c r="L441" s="31"/>
    </row>
    <row r="442" spans="2:12">
      <c r="B442" s="32"/>
      <c r="C442" s="30"/>
      <c r="D442" s="31"/>
      <c r="F442" s="29"/>
      <c r="G442" s="29"/>
      <c r="H442" s="30"/>
      <c r="I442" s="30"/>
      <c r="J442" s="29"/>
      <c r="K442" s="31"/>
      <c r="L442" s="31"/>
    </row>
    <row r="443" spans="2:12">
      <c r="B443" s="32"/>
      <c r="C443" s="30"/>
      <c r="D443" s="31"/>
      <c r="F443" s="29"/>
      <c r="G443" s="29"/>
      <c r="H443" s="30"/>
      <c r="I443" s="30"/>
      <c r="J443" s="29"/>
      <c r="K443" s="31"/>
      <c r="L443" s="31"/>
    </row>
    <row r="444" spans="2:12">
      <c r="B444" s="32"/>
      <c r="C444" s="30"/>
      <c r="D444" s="31"/>
      <c r="F444" s="29"/>
      <c r="G444" s="29"/>
      <c r="H444" s="30"/>
      <c r="I444" s="30"/>
      <c r="J444" s="29"/>
      <c r="K444" s="31"/>
      <c r="L444" s="31"/>
    </row>
    <row r="445" spans="2:12">
      <c r="B445" s="32"/>
      <c r="C445" s="30"/>
      <c r="D445" s="31"/>
      <c r="F445" s="29"/>
      <c r="G445" s="29"/>
      <c r="H445" s="30"/>
      <c r="I445" s="30"/>
      <c r="J445" s="29"/>
      <c r="K445" s="31"/>
      <c r="L445" s="31"/>
    </row>
    <row r="446" spans="2:12">
      <c r="B446" s="32"/>
      <c r="C446" s="30"/>
      <c r="D446" s="31"/>
      <c r="F446" s="29"/>
      <c r="G446" s="29"/>
      <c r="H446" s="30"/>
      <c r="I446" s="30"/>
      <c r="J446" s="29"/>
      <c r="K446" s="31"/>
      <c r="L446" s="31"/>
    </row>
    <row r="447" spans="2:12">
      <c r="B447" s="32"/>
      <c r="C447" s="30"/>
      <c r="D447" s="31"/>
      <c r="F447" s="29"/>
      <c r="G447" s="29"/>
      <c r="H447" s="30"/>
      <c r="I447" s="30"/>
      <c r="J447" s="29"/>
      <c r="K447" s="31"/>
      <c r="L447" s="31"/>
    </row>
    <row r="448" spans="2:12">
      <c r="B448" s="32"/>
      <c r="C448" s="30"/>
      <c r="D448" s="31"/>
      <c r="F448" s="29"/>
      <c r="G448" s="29"/>
      <c r="H448" s="30"/>
      <c r="I448" s="30"/>
      <c r="J448" s="29"/>
      <c r="K448" s="31"/>
      <c r="L448" s="31"/>
    </row>
    <row r="449" spans="2:12">
      <c r="B449" s="32"/>
      <c r="C449" s="30"/>
      <c r="D449" s="31"/>
      <c r="F449" s="29"/>
      <c r="G449" s="29"/>
      <c r="H449" s="30"/>
      <c r="I449" s="30"/>
      <c r="J449" s="29"/>
      <c r="K449" s="31"/>
      <c r="L449" s="31"/>
    </row>
    <row r="450" spans="2:12">
      <c r="B450" s="32"/>
      <c r="C450" s="30"/>
      <c r="D450" s="31"/>
      <c r="F450" s="29"/>
      <c r="G450" s="29"/>
      <c r="H450" s="30"/>
      <c r="I450" s="30"/>
      <c r="J450" s="29"/>
      <c r="K450" s="31"/>
      <c r="L450" s="31"/>
    </row>
    <row r="451" spans="2:12">
      <c r="B451" s="32"/>
      <c r="C451" s="30"/>
      <c r="D451" s="31"/>
      <c r="F451" s="29"/>
      <c r="G451" s="29"/>
      <c r="H451" s="30"/>
      <c r="I451" s="30"/>
      <c r="J451" s="29"/>
      <c r="K451" s="31"/>
      <c r="L451" s="31"/>
    </row>
    <row r="452" spans="2:12">
      <c r="B452" s="32"/>
      <c r="C452" s="30"/>
      <c r="D452" s="31"/>
      <c r="F452" s="29"/>
      <c r="G452" s="29"/>
      <c r="H452" s="30"/>
      <c r="I452" s="30"/>
      <c r="J452" s="29"/>
      <c r="K452" s="31"/>
      <c r="L452" s="31"/>
    </row>
    <row r="453" spans="2:12">
      <c r="B453" s="32"/>
      <c r="C453" s="30"/>
      <c r="D453" s="31"/>
      <c r="F453" s="29"/>
      <c r="G453" s="29"/>
      <c r="H453" s="30"/>
      <c r="I453" s="30"/>
      <c r="J453" s="29"/>
      <c r="K453" s="31"/>
      <c r="L453" s="31"/>
    </row>
    <row r="454" spans="2:12">
      <c r="B454" s="32"/>
      <c r="C454" s="30"/>
      <c r="D454" s="31"/>
      <c r="F454" s="29"/>
      <c r="G454" s="29"/>
      <c r="H454" s="30"/>
      <c r="I454" s="30"/>
      <c r="J454" s="29"/>
      <c r="K454" s="31"/>
      <c r="L454" s="31"/>
    </row>
    <row r="455" spans="2:12">
      <c r="B455" s="32"/>
      <c r="C455" s="30"/>
      <c r="D455" s="31"/>
      <c r="F455" s="29"/>
      <c r="G455" s="29"/>
      <c r="H455" s="30"/>
      <c r="I455" s="30"/>
      <c r="J455" s="29"/>
      <c r="K455" s="31"/>
      <c r="L455" s="31"/>
    </row>
    <row r="456" spans="2:12">
      <c r="B456" s="32"/>
      <c r="C456" s="30"/>
      <c r="D456" s="31"/>
      <c r="F456" s="29"/>
      <c r="G456" s="29"/>
      <c r="H456" s="30"/>
      <c r="I456" s="30"/>
      <c r="J456" s="29"/>
      <c r="K456" s="31"/>
      <c r="L456" s="31"/>
    </row>
    <row r="457" spans="2:12">
      <c r="B457" s="32"/>
      <c r="C457" s="30"/>
      <c r="D457" s="31"/>
      <c r="F457" s="29"/>
      <c r="G457" s="29"/>
      <c r="H457" s="30"/>
      <c r="I457" s="30"/>
      <c r="J457" s="29"/>
      <c r="K457" s="31"/>
      <c r="L457" s="31"/>
    </row>
    <row r="458" spans="2:12">
      <c r="B458" s="32"/>
      <c r="C458" s="30"/>
      <c r="D458" s="31"/>
      <c r="F458" s="29"/>
      <c r="G458" s="29"/>
      <c r="H458" s="30"/>
      <c r="I458" s="30"/>
      <c r="J458" s="29"/>
      <c r="K458" s="31"/>
      <c r="L458" s="31"/>
    </row>
    <row r="459" spans="2:12">
      <c r="B459" s="32"/>
      <c r="C459" s="30"/>
      <c r="D459" s="31"/>
      <c r="F459" s="29"/>
      <c r="G459" s="29"/>
      <c r="H459" s="30"/>
      <c r="I459" s="30"/>
      <c r="J459" s="29"/>
      <c r="K459" s="31"/>
      <c r="L459" s="31"/>
    </row>
    <row r="460" spans="2:12">
      <c r="B460" s="32"/>
      <c r="C460" s="30"/>
      <c r="D460" s="31"/>
      <c r="F460" s="29"/>
      <c r="G460" s="29"/>
      <c r="H460" s="30"/>
      <c r="I460" s="30"/>
      <c r="J460" s="29"/>
      <c r="K460" s="31"/>
      <c r="L460" s="31"/>
    </row>
    <row r="461" spans="2:12">
      <c r="B461" s="32"/>
      <c r="C461" s="30"/>
      <c r="D461" s="31"/>
      <c r="F461" s="29"/>
      <c r="G461" s="29"/>
      <c r="H461" s="30"/>
      <c r="I461" s="30"/>
      <c r="J461" s="29"/>
      <c r="K461" s="31"/>
      <c r="L461" s="31"/>
    </row>
    <row r="462" spans="2:12">
      <c r="B462" s="32"/>
      <c r="C462" s="30"/>
      <c r="D462" s="31"/>
      <c r="F462" s="29"/>
      <c r="G462" s="29"/>
      <c r="H462" s="30"/>
      <c r="I462" s="30"/>
      <c r="J462" s="29"/>
      <c r="K462" s="31"/>
      <c r="L462" s="31"/>
    </row>
    <row r="463" spans="2:12">
      <c r="B463" s="32"/>
      <c r="C463" s="30"/>
      <c r="D463" s="31"/>
      <c r="F463" s="29"/>
      <c r="G463" s="29"/>
      <c r="H463" s="30"/>
      <c r="I463" s="30"/>
      <c r="J463" s="29"/>
      <c r="K463" s="31"/>
      <c r="L463" s="31"/>
    </row>
    <row r="464" spans="2:12">
      <c r="B464" s="32"/>
      <c r="C464" s="30"/>
      <c r="D464" s="31"/>
      <c r="F464" s="29"/>
      <c r="G464" s="29"/>
      <c r="H464" s="30"/>
      <c r="I464" s="30"/>
      <c r="J464" s="29"/>
      <c r="K464" s="31"/>
      <c r="L464" s="31"/>
    </row>
    <row r="465" spans="2:12">
      <c r="B465" s="32"/>
      <c r="C465" s="30"/>
      <c r="D465" s="31"/>
      <c r="F465" s="29"/>
      <c r="G465" s="29"/>
      <c r="H465" s="30"/>
      <c r="I465" s="30"/>
      <c r="J465" s="29"/>
      <c r="K465" s="31"/>
      <c r="L465" s="31"/>
    </row>
    <row r="466" spans="2:12">
      <c r="B466" s="32"/>
      <c r="C466" s="30"/>
      <c r="D466" s="31"/>
      <c r="F466" s="29"/>
      <c r="G466" s="29"/>
      <c r="H466" s="30"/>
      <c r="I466" s="30"/>
      <c r="J466" s="29"/>
      <c r="K466" s="31"/>
      <c r="L466" s="31"/>
    </row>
    <row r="467" spans="2:12">
      <c r="B467" s="32"/>
      <c r="C467" s="30"/>
      <c r="D467" s="31"/>
      <c r="F467" s="29"/>
      <c r="G467" s="29"/>
      <c r="H467" s="30"/>
      <c r="I467" s="30"/>
      <c r="J467" s="29"/>
      <c r="K467" s="31"/>
      <c r="L467" s="31"/>
    </row>
    <row r="468" spans="2:12">
      <c r="B468" s="32"/>
      <c r="C468" s="30"/>
      <c r="D468" s="31"/>
      <c r="F468" s="29"/>
      <c r="G468" s="29"/>
      <c r="H468" s="30"/>
      <c r="I468" s="30"/>
      <c r="J468" s="29"/>
      <c r="K468" s="31"/>
      <c r="L468" s="31"/>
    </row>
    <row r="469" spans="2:12">
      <c r="B469" s="32"/>
      <c r="C469" s="30"/>
      <c r="D469" s="31"/>
      <c r="F469" s="29"/>
      <c r="G469" s="29"/>
      <c r="H469" s="30"/>
      <c r="I469" s="30"/>
      <c r="J469" s="29"/>
      <c r="K469" s="31"/>
      <c r="L469" s="31"/>
    </row>
    <row r="470" spans="2:12">
      <c r="B470" s="32"/>
      <c r="C470" s="30"/>
      <c r="D470" s="31"/>
      <c r="F470" s="29"/>
      <c r="G470" s="29"/>
      <c r="H470" s="30"/>
      <c r="I470" s="30"/>
      <c r="J470" s="29"/>
      <c r="K470" s="31"/>
      <c r="L470" s="31"/>
    </row>
    <row r="471" spans="2:12">
      <c r="B471" s="32"/>
      <c r="C471" s="30"/>
      <c r="D471" s="31"/>
      <c r="F471" s="29"/>
      <c r="G471" s="29"/>
      <c r="H471" s="30"/>
      <c r="I471" s="30"/>
      <c r="J471" s="29"/>
      <c r="K471" s="31"/>
      <c r="L471" s="31"/>
    </row>
    <row r="472" spans="2:12">
      <c r="B472" s="32"/>
      <c r="C472" s="30"/>
      <c r="D472" s="31"/>
      <c r="F472" s="29"/>
      <c r="G472" s="29"/>
      <c r="H472" s="30"/>
      <c r="I472" s="30"/>
      <c r="J472" s="29"/>
      <c r="K472" s="31"/>
      <c r="L472" s="31"/>
    </row>
    <row r="473" spans="2:12">
      <c r="B473" s="32"/>
      <c r="C473" s="30"/>
      <c r="D473" s="31"/>
      <c r="F473" s="29"/>
      <c r="G473" s="29"/>
      <c r="H473" s="30"/>
      <c r="I473" s="30"/>
      <c r="J473" s="29"/>
      <c r="K473" s="31"/>
      <c r="L473" s="31"/>
    </row>
    <row r="474" spans="2:12">
      <c r="B474" s="32"/>
      <c r="C474" s="30"/>
      <c r="D474" s="31"/>
      <c r="F474" s="29"/>
      <c r="G474" s="29"/>
      <c r="H474" s="30"/>
      <c r="I474" s="30"/>
      <c r="J474" s="29"/>
      <c r="K474" s="31"/>
      <c r="L474" s="31"/>
    </row>
    <row r="475" spans="2:12">
      <c r="B475" s="32"/>
      <c r="C475" s="30"/>
      <c r="D475" s="31"/>
      <c r="F475" s="29"/>
      <c r="G475" s="29"/>
      <c r="H475" s="30"/>
      <c r="I475" s="30"/>
      <c r="J475" s="29"/>
      <c r="K475" s="31"/>
      <c r="L475" s="31"/>
    </row>
    <row r="476" spans="2:12">
      <c r="B476" s="32"/>
      <c r="C476" s="30"/>
      <c r="D476" s="31"/>
      <c r="F476" s="29"/>
      <c r="G476" s="29"/>
      <c r="H476" s="30"/>
      <c r="I476" s="30"/>
      <c r="J476" s="29"/>
      <c r="K476" s="31"/>
      <c r="L476" s="31"/>
    </row>
    <row r="477" spans="2:12">
      <c r="B477" s="32"/>
      <c r="C477" s="30"/>
      <c r="D477" s="31"/>
      <c r="F477" s="29"/>
      <c r="G477" s="29"/>
      <c r="H477" s="30"/>
      <c r="I477" s="30"/>
      <c r="J477" s="29"/>
      <c r="K477" s="31"/>
      <c r="L477" s="31"/>
    </row>
    <row r="478" spans="2:12">
      <c r="B478" s="32"/>
      <c r="C478" s="30"/>
      <c r="D478" s="31"/>
      <c r="F478" s="29"/>
      <c r="G478" s="29"/>
      <c r="H478" s="30"/>
      <c r="I478" s="30"/>
      <c r="J478" s="29"/>
      <c r="K478" s="31"/>
      <c r="L478" s="31"/>
    </row>
    <row r="479" spans="2:12">
      <c r="B479" s="32"/>
      <c r="C479" s="30"/>
      <c r="D479" s="31"/>
      <c r="F479" s="29"/>
      <c r="G479" s="29"/>
      <c r="H479" s="30"/>
      <c r="I479" s="30"/>
      <c r="J479" s="29"/>
      <c r="K479" s="31"/>
      <c r="L479" s="31"/>
    </row>
    <row r="480" spans="2:12">
      <c r="B480" s="32"/>
      <c r="C480" s="30"/>
      <c r="D480" s="31"/>
      <c r="F480" s="29"/>
      <c r="G480" s="29"/>
      <c r="H480" s="30"/>
      <c r="I480" s="30"/>
      <c r="J480" s="29"/>
      <c r="K480" s="31"/>
      <c r="L480" s="31"/>
    </row>
    <row r="481" spans="2:12">
      <c r="B481" s="32"/>
      <c r="C481" s="30"/>
      <c r="D481" s="31"/>
      <c r="F481" s="29"/>
      <c r="G481" s="29"/>
      <c r="H481" s="30"/>
      <c r="I481" s="30"/>
      <c r="J481" s="29"/>
      <c r="K481" s="31"/>
      <c r="L481" s="31"/>
    </row>
    <row r="482" spans="2:12">
      <c r="B482" s="32"/>
      <c r="C482" s="30"/>
      <c r="D482" s="31"/>
      <c r="F482" s="29"/>
      <c r="G482" s="29"/>
      <c r="H482" s="30"/>
      <c r="I482" s="30"/>
      <c r="J482" s="29"/>
      <c r="K482" s="31"/>
      <c r="L482" s="31"/>
    </row>
    <row r="483" spans="2:12">
      <c r="B483" s="32"/>
      <c r="C483" s="30"/>
      <c r="D483" s="31"/>
      <c r="F483" s="29"/>
      <c r="G483" s="29"/>
      <c r="H483" s="30"/>
      <c r="I483" s="30"/>
      <c r="J483" s="29"/>
      <c r="K483" s="31"/>
      <c r="L483" s="31"/>
    </row>
    <row r="484" spans="2:12">
      <c r="B484" s="32"/>
      <c r="C484" s="30"/>
      <c r="D484" s="31"/>
      <c r="F484" s="29"/>
      <c r="G484" s="29"/>
      <c r="H484" s="30"/>
      <c r="I484" s="30"/>
      <c r="J484" s="29"/>
      <c r="K484" s="31"/>
      <c r="L484" s="31"/>
    </row>
    <row r="485" spans="2:12">
      <c r="B485" s="32"/>
      <c r="C485" s="30"/>
      <c r="D485" s="31"/>
      <c r="F485" s="29"/>
      <c r="G485" s="29"/>
      <c r="H485" s="30"/>
      <c r="I485" s="30"/>
      <c r="J485" s="29"/>
      <c r="K485" s="31"/>
      <c r="L485" s="31"/>
    </row>
    <row r="486" spans="2:12">
      <c r="B486" s="32"/>
      <c r="C486" s="30"/>
      <c r="D486" s="31"/>
      <c r="F486" s="29"/>
      <c r="G486" s="29"/>
      <c r="H486" s="30"/>
      <c r="I486" s="30"/>
      <c r="J486" s="29"/>
      <c r="K486" s="31"/>
      <c r="L486" s="31"/>
    </row>
    <row r="487" spans="2:12">
      <c r="B487" s="32"/>
      <c r="C487" s="30"/>
      <c r="D487" s="31"/>
      <c r="F487" s="29"/>
      <c r="G487" s="29"/>
      <c r="H487" s="30"/>
      <c r="I487" s="30"/>
      <c r="J487" s="29"/>
      <c r="K487" s="31"/>
      <c r="L487" s="31"/>
    </row>
    <row r="488" spans="2:12">
      <c r="B488" s="32"/>
      <c r="C488" s="30"/>
      <c r="D488" s="31"/>
      <c r="F488" s="29"/>
      <c r="G488" s="29"/>
      <c r="H488" s="30"/>
      <c r="I488" s="30"/>
      <c r="J488" s="29"/>
      <c r="K488" s="31"/>
      <c r="L488" s="31"/>
    </row>
    <row r="489" spans="2:12">
      <c r="B489" s="32"/>
      <c r="C489" s="30"/>
      <c r="D489" s="31"/>
      <c r="F489" s="29"/>
      <c r="G489" s="29"/>
      <c r="H489" s="30"/>
      <c r="I489" s="30"/>
      <c r="J489" s="29"/>
      <c r="K489" s="31"/>
      <c r="L489" s="31"/>
    </row>
    <row r="490" spans="2:12">
      <c r="B490" s="32"/>
      <c r="C490" s="30"/>
      <c r="D490" s="31"/>
      <c r="F490" s="29"/>
      <c r="G490" s="29"/>
      <c r="H490" s="30"/>
      <c r="I490" s="30"/>
      <c r="J490" s="29"/>
      <c r="K490" s="31"/>
      <c r="L490" s="31"/>
    </row>
    <row r="491" spans="2:12">
      <c r="B491" s="32"/>
      <c r="C491" s="30"/>
      <c r="D491" s="31"/>
      <c r="F491" s="29"/>
      <c r="G491" s="29"/>
      <c r="H491" s="30"/>
      <c r="I491" s="30"/>
      <c r="J491" s="29"/>
      <c r="K491" s="31"/>
      <c r="L491" s="31"/>
    </row>
    <row r="492" spans="2:12">
      <c r="B492" s="32"/>
      <c r="C492" s="30"/>
      <c r="D492" s="31"/>
      <c r="F492" s="29"/>
      <c r="G492" s="29"/>
      <c r="H492" s="30"/>
      <c r="I492" s="30"/>
      <c r="J492" s="29"/>
      <c r="K492" s="31"/>
      <c r="L492" s="31"/>
    </row>
    <row r="493" spans="2:12">
      <c r="B493" s="32"/>
      <c r="C493" s="30"/>
      <c r="D493" s="31"/>
      <c r="F493" s="29"/>
      <c r="G493" s="29"/>
      <c r="H493" s="30"/>
      <c r="I493" s="30"/>
      <c r="J493" s="29"/>
      <c r="K493" s="31"/>
      <c r="L493" s="31"/>
    </row>
    <row r="494" spans="2:12">
      <c r="B494" s="32"/>
      <c r="C494" s="30"/>
      <c r="D494" s="31"/>
      <c r="F494" s="29"/>
      <c r="G494" s="29"/>
      <c r="H494" s="30"/>
      <c r="I494" s="30"/>
      <c r="J494" s="29"/>
      <c r="K494" s="31"/>
      <c r="L494" s="31"/>
    </row>
    <row r="495" spans="2:12">
      <c r="B495" s="32"/>
      <c r="C495" s="30"/>
      <c r="D495" s="31"/>
      <c r="F495" s="29"/>
      <c r="G495" s="29"/>
      <c r="H495" s="30"/>
      <c r="I495" s="30"/>
      <c r="J495" s="29"/>
      <c r="K495" s="31"/>
      <c r="L495" s="31"/>
    </row>
    <row r="496" spans="2:12">
      <c r="B496" s="32"/>
      <c r="C496" s="30"/>
      <c r="D496" s="31"/>
      <c r="F496" s="29"/>
      <c r="G496" s="29"/>
      <c r="H496" s="30"/>
      <c r="I496" s="30"/>
      <c r="J496" s="29"/>
      <c r="K496" s="31"/>
      <c r="L496" s="31"/>
    </row>
    <row r="497" spans="2:12">
      <c r="B497" s="32"/>
      <c r="C497" s="30"/>
      <c r="D497" s="31"/>
      <c r="F497" s="29"/>
      <c r="G497" s="29"/>
      <c r="H497" s="30"/>
      <c r="I497" s="30"/>
      <c r="J497" s="29"/>
      <c r="K497" s="31"/>
      <c r="L497" s="31"/>
    </row>
    <row r="498" spans="2:12">
      <c r="B498" s="32"/>
      <c r="C498" s="30"/>
      <c r="D498" s="31"/>
      <c r="F498" s="29"/>
      <c r="G498" s="29"/>
      <c r="H498" s="30"/>
      <c r="I498" s="30"/>
      <c r="J498" s="29"/>
      <c r="K498" s="31"/>
      <c r="L498" s="31"/>
    </row>
    <row r="499" spans="2:12">
      <c r="B499" s="32"/>
      <c r="C499" s="30"/>
      <c r="D499" s="31"/>
      <c r="F499" s="29"/>
      <c r="G499" s="29"/>
      <c r="H499" s="30"/>
      <c r="I499" s="30"/>
      <c r="J499" s="29"/>
      <c r="K499" s="31"/>
      <c r="L499" s="31"/>
    </row>
    <row r="500" spans="2:12">
      <c r="B500" s="32"/>
      <c r="C500" s="30"/>
      <c r="D500" s="31"/>
      <c r="F500" s="29"/>
      <c r="G500" s="29"/>
      <c r="H500" s="30"/>
      <c r="I500" s="30"/>
      <c r="J500" s="29"/>
      <c r="K500" s="31"/>
      <c r="L500" s="31"/>
    </row>
    <row r="501" spans="2:12">
      <c r="B501" s="32"/>
      <c r="C501" s="30"/>
      <c r="D501" s="31"/>
      <c r="F501" s="29"/>
      <c r="G501" s="29"/>
      <c r="H501" s="30"/>
      <c r="I501" s="30"/>
      <c r="J501" s="29"/>
      <c r="K501" s="31"/>
      <c r="L501" s="31"/>
    </row>
    <row r="502" spans="2:12">
      <c r="B502" s="32"/>
      <c r="C502" s="30"/>
      <c r="D502" s="31"/>
      <c r="F502" s="29"/>
      <c r="G502" s="29"/>
      <c r="H502" s="30"/>
      <c r="I502" s="30"/>
      <c r="J502" s="29"/>
      <c r="K502" s="31"/>
      <c r="L502" s="31"/>
    </row>
    <row r="503" spans="2:12">
      <c r="B503" s="32"/>
      <c r="C503" s="30"/>
      <c r="D503" s="31"/>
      <c r="F503" s="29"/>
      <c r="G503" s="29"/>
      <c r="H503" s="30"/>
      <c r="I503" s="30"/>
      <c r="J503" s="29"/>
      <c r="K503" s="31"/>
      <c r="L503" s="31"/>
    </row>
    <row r="504" spans="2:12">
      <c r="B504" s="32"/>
      <c r="C504" s="30"/>
      <c r="D504" s="31"/>
      <c r="F504" s="29"/>
      <c r="G504" s="29"/>
      <c r="H504" s="30"/>
      <c r="I504" s="30"/>
      <c r="J504" s="29"/>
      <c r="K504" s="31"/>
      <c r="L504" s="31"/>
    </row>
    <row r="505" spans="2:12">
      <c r="B505" s="32"/>
      <c r="C505" s="30"/>
      <c r="D505" s="31"/>
      <c r="F505" s="29"/>
      <c r="G505" s="29"/>
      <c r="H505" s="30"/>
      <c r="I505" s="30"/>
      <c r="J505" s="29"/>
      <c r="K505" s="31"/>
      <c r="L505" s="31"/>
    </row>
    <row r="506" spans="2:12">
      <c r="B506" s="32"/>
      <c r="C506" s="30"/>
      <c r="D506" s="31"/>
      <c r="F506" s="29"/>
      <c r="G506" s="29"/>
      <c r="H506" s="30"/>
      <c r="I506" s="30"/>
      <c r="J506" s="29"/>
      <c r="K506" s="31"/>
      <c r="L506" s="31"/>
    </row>
    <row r="507" spans="2:12">
      <c r="B507" s="32"/>
      <c r="C507" s="30"/>
      <c r="D507" s="31"/>
      <c r="F507" s="29"/>
      <c r="G507" s="29"/>
      <c r="H507" s="30"/>
      <c r="I507" s="30"/>
      <c r="J507" s="29"/>
      <c r="K507" s="31"/>
      <c r="L507" s="31"/>
    </row>
    <row r="508" spans="2:12">
      <c r="B508" s="32"/>
      <c r="C508" s="30"/>
      <c r="D508" s="31"/>
      <c r="F508" s="29"/>
      <c r="G508" s="29"/>
      <c r="H508" s="30"/>
      <c r="I508" s="30"/>
      <c r="J508" s="29"/>
      <c r="K508" s="31"/>
      <c r="L508" s="31"/>
    </row>
    <row r="509" spans="2:12">
      <c r="B509" s="32"/>
      <c r="C509" s="30"/>
      <c r="D509" s="31"/>
      <c r="F509" s="29"/>
      <c r="G509" s="29"/>
      <c r="H509" s="30"/>
      <c r="I509" s="30"/>
      <c r="J509" s="29"/>
      <c r="K509" s="31"/>
      <c r="L509" s="31"/>
    </row>
    <row r="510" spans="2:12">
      <c r="B510" s="32"/>
      <c r="C510" s="30"/>
      <c r="D510" s="31"/>
      <c r="F510" s="29"/>
      <c r="G510" s="29"/>
      <c r="H510" s="30"/>
      <c r="I510" s="30"/>
      <c r="J510" s="29"/>
      <c r="K510" s="31"/>
      <c r="L510" s="31"/>
    </row>
    <row r="511" spans="2:12">
      <c r="B511" s="32"/>
      <c r="C511" s="30"/>
      <c r="D511" s="31"/>
      <c r="F511" s="29"/>
      <c r="G511" s="29"/>
      <c r="H511" s="30"/>
      <c r="I511" s="30"/>
      <c r="J511" s="29"/>
      <c r="K511" s="31"/>
      <c r="L511" s="31"/>
    </row>
    <row r="512" spans="2:12">
      <c r="B512" s="32"/>
      <c r="C512" s="30"/>
      <c r="D512" s="31"/>
      <c r="F512" s="29"/>
      <c r="G512" s="29"/>
      <c r="H512" s="30"/>
      <c r="I512" s="30"/>
      <c r="J512" s="29"/>
      <c r="K512" s="31"/>
      <c r="L512" s="31"/>
    </row>
    <row r="513" spans="2:12">
      <c r="B513" s="32"/>
      <c r="C513" s="30"/>
      <c r="D513" s="31"/>
      <c r="F513" s="29"/>
      <c r="G513" s="29"/>
      <c r="H513" s="30"/>
      <c r="I513" s="30"/>
      <c r="J513" s="29"/>
      <c r="K513" s="31"/>
      <c r="L513" s="31"/>
    </row>
    <row r="514" spans="2:12">
      <c r="B514" s="32"/>
      <c r="C514" s="30"/>
      <c r="D514" s="31"/>
      <c r="F514" s="29"/>
      <c r="G514" s="29"/>
      <c r="H514" s="30"/>
      <c r="I514" s="30"/>
      <c r="J514" s="29"/>
      <c r="K514" s="31"/>
      <c r="L514" s="31"/>
    </row>
    <row r="515" spans="2:12">
      <c r="B515" s="32"/>
      <c r="C515" s="30"/>
      <c r="D515" s="31"/>
      <c r="F515" s="29"/>
      <c r="G515" s="29"/>
      <c r="H515" s="30"/>
      <c r="I515" s="30"/>
      <c r="J515" s="29"/>
      <c r="K515" s="31"/>
      <c r="L515" s="31"/>
    </row>
    <row r="516" spans="2:12">
      <c r="B516" s="32"/>
      <c r="C516" s="30"/>
      <c r="D516" s="31"/>
      <c r="F516" s="29"/>
      <c r="G516" s="29"/>
      <c r="H516" s="30"/>
      <c r="I516" s="30"/>
      <c r="J516" s="29"/>
      <c r="K516" s="31"/>
      <c r="L516" s="31"/>
    </row>
    <row r="517" spans="2:12">
      <c r="B517" s="32"/>
      <c r="C517" s="30"/>
      <c r="D517" s="31"/>
      <c r="F517" s="29"/>
      <c r="G517" s="29"/>
      <c r="H517" s="30"/>
      <c r="I517" s="30"/>
      <c r="J517" s="29"/>
      <c r="K517" s="31"/>
      <c r="L517" s="31"/>
    </row>
    <row r="518" spans="2:12">
      <c r="B518" s="32"/>
      <c r="C518" s="30"/>
      <c r="D518" s="31"/>
      <c r="F518" s="29"/>
      <c r="G518" s="29"/>
      <c r="H518" s="30"/>
      <c r="I518" s="30"/>
      <c r="J518" s="29"/>
      <c r="K518" s="31"/>
      <c r="L518" s="31"/>
    </row>
    <row r="519" spans="2:12">
      <c r="B519" s="32"/>
      <c r="C519" s="30"/>
      <c r="D519" s="31"/>
      <c r="F519" s="29"/>
      <c r="G519" s="29"/>
      <c r="H519" s="30"/>
      <c r="I519" s="30"/>
      <c r="J519" s="29"/>
      <c r="K519" s="31"/>
      <c r="L519" s="31"/>
    </row>
    <row r="520" spans="2:12">
      <c r="B520" s="32"/>
      <c r="C520" s="30"/>
      <c r="D520" s="31"/>
      <c r="F520" s="29"/>
      <c r="G520" s="29"/>
      <c r="H520" s="30"/>
      <c r="I520" s="30"/>
      <c r="J520" s="29"/>
      <c r="K520" s="31"/>
      <c r="L520" s="31"/>
    </row>
    <row r="521" spans="2:12">
      <c r="B521" s="32"/>
      <c r="C521" s="30"/>
      <c r="D521" s="31"/>
      <c r="F521" s="29"/>
      <c r="G521" s="29"/>
      <c r="H521" s="30"/>
      <c r="I521" s="30"/>
      <c r="J521" s="29"/>
      <c r="K521" s="31"/>
      <c r="L521" s="31"/>
    </row>
    <row r="522" spans="2:12">
      <c r="B522" s="32"/>
      <c r="C522" s="30"/>
      <c r="D522" s="31"/>
      <c r="F522" s="29"/>
      <c r="G522" s="29"/>
      <c r="H522" s="30"/>
      <c r="I522" s="30"/>
      <c r="J522" s="29"/>
      <c r="K522" s="31"/>
      <c r="L522" s="31"/>
    </row>
    <row r="523" spans="2:12">
      <c r="B523" s="32"/>
      <c r="C523" s="30"/>
      <c r="D523" s="31"/>
      <c r="F523" s="29"/>
      <c r="G523" s="29"/>
      <c r="H523" s="30"/>
      <c r="I523" s="30"/>
      <c r="J523" s="29"/>
      <c r="K523" s="31"/>
      <c r="L523" s="31"/>
    </row>
    <row r="524" spans="2:12">
      <c r="B524" s="32"/>
      <c r="C524" s="30"/>
      <c r="D524" s="31"/>
      <c r="F524" s="29"/>
      <c r="G524" s="29"/>
      <c r="H524" s="30"/>
      <c r="I524" s="30"/>
      <c r="J524" s="29"/>
      <c r="K524" s="31"/>
      <c r="L524" s="31"/>
    </row>
    <row r="525" spans="2:12">
      <c r="B525" s="32"/>
      <c r="C525" s="30"/>
      <c r="D525" s="31"/>
      <c r="F525" s="29"/>
      <c r="G525" s="29"/>
      <c r="H525" s="30"/>
      <c r="I525" s="30"/>
      <c r="J525" s="29"/>
      <c r="K525" s="31"/>
      <c r="L525" s="31"/>
    </row>
    <row r="526" spans="2:12">
      <c r="B526" s="32"/>
      <c r="C526" s="30"/>
      <c r="D526" s="31"/>
      <c r="F526" s="29"/>
      <c r="G526" s="29"/>
      <c r="H526" s="30"/>
      <c r="I526" s="30"/>
      <c r="J526" s="29"/>
      <c r="K526" s="31"/>
      <c r="L526" s="31"/>
    </row>
    <row r="527" spans="2:12">
      <c r="B527" s="32"/>
      <c r="C527" s="30"/>
      <c r="D527" s="31"/>
      <c r="F527" s="29"/>
      <c r="G527" s="29"/>
      <c r="H527" s="30"/>
      <c r="I527" s="30"/>
      <c r="J527" s="29"/>
      <c r="K527" s="31"/>
      <c r="L527" s="31"/>
    </row>
    <row r="528" spans="2:12">
      <c r="B528" s="32"/>
      <c r="C528" s="30"/>
      <c r="D528" s="31"/>
      <c r="F528" s="29"/>
      <c r="G528" s="29"/>
      <c r="H528" s="30"/>
      <c r="I528" s="30"/>
      <c r="J528" s="29"/>
      <c r="K528" s="31"/>
      <c r="L528" s="31"/>
    </row>
    <row r="529" spans="2:12">
      <c r="B529" s="32"/>
      <c r="C529" s="30"/>
      <c r="D529" s="31"/>
      <c r="F529" s="29"/>
      <c r="G529" s="29"/>
      <c r="H529" s="30"/>
      <c r="I529" s="30"/>
      <c r="J529" s="29"/>
      <c r="K529" s="31"/>
      <c r="L529" s="31"/>
    </row>
    <row r="530" spans="2:12">
      <c r="B530" s="32"/>
      <c r="C530" s="30"/>
      <c r="D530" s="31"/>
      <c r="F530" s="29"/>
      <c r="G530" s="29"/>
      <c r="H530" s="30"/>
      <c r="I530" s="30"/>
      <c r="J530" s="29"/>
      <c r="K530" s="31"/>
      <c r="L530" s="31"/>
    </row>
    <row r="531" spans="2:12">
      <c r="B531" s="32"/>
      <c r="C531" s="30"/>
      <c r="D531" s="31"/>
      <c r="F531" s="29"/>
      <c r="G531" s="29"/>
      <c r="H531" s="30"/>
      <c r="I531" s="30"/>
      <c r="J531" s="29"/>
      <c r="K531" s="31"/>
      <c r="L531" s="31"/>
    </row>
    <row r="532" spans="2:12">
      <c r="B532" s="32"/>
      <c r="C532" s="30"/>
      <c r="D532" s="31"/>
      <c r="F532" s="29"/>
      <c r="G532" s="29"/>
      <c r="H532" s="30"/>
      <c r="I532" s="30"/>
      <c r="J532" s="29"/>
      <c r="K532" s="31"/>
      <c r="L532" s="31"/>
    </row>
    <row r="533" spans="2:12">
      <c r="B533" s="32"/>
      <c r="C533" s="30"/>
      <c r="D533" s="31"/>
      <c r="F533" s="29"/>
      <c r="G533" s="29"/>
      <c r="H533" s="30"/>
      <c r="I533" s="30"/>
      <c r="J533" s="29"/>
      <c r="K533" s="31"/>
      <c r="L533" s="31"/>
    </row>
    <row r="534" spans="2:12">
      <c r="B534" s="32"/>
      <c r="C534" s="30"/>
      <c r="D534" s="31"/>
      <c r="F534" s="29"/>
      <c r="G534" s="29"/>
      <c r="H534" s="30"/>
      <c r="I534" s="30"/>
      <c r="J534" s="29"/>
      <c r="K534" s="31"/>
      <c r="L534" s="31"/>
    </row>
    <row r="535" spans="2:12">
      <c r="B535" s="32"/>
      <c r="C535" s="30"/>
      <c r="D535" s="31"/>
      <c r="F535" s="29"/>
      <c r="G535" s="29"/>
      <c r="H535" s="30"/>
      <c r="I535" s="30"/>
      <c r="J535" s="29"/>
      <c r="K535" s="31"/>
      <c r="L535" s="31"/>
    </row>
    <row r="536" spans="2:12">
      <c r="B536" s="32"/>
      <c r="C536" s="30"/>
      <c r="D536" s="31"/>
      <c r="F536" s="29"/>
      <c r="G536" s="29"/>
      <c r="H536" s="30"/>
      <c r="I536" s="30"/>
      <c r="J536" s="29"/>
      <c r="K536" s="31"/>
      <c r="L536" s="31"/>
    </row>
    <row r="537" spans="2:12">
      <c r="B537" s="32"/>
      <c r="C537" s="30"/>
      <c r="D537" s="31"/>
      <c r="F537" s="29"/>
      <c r="G537" s="29"/>
      <c r="H537" s="30"/>
      <c r="I537" s="30"/>
      <c r="J537" s="29"/>
      <c r="K537" s="31"/>
      <c r="L537" s="31"/>
    </row>
    <row r="538" spans="2:12">
      <c r="B538" s="32"/>
      <c r="C538" s="30"/>
      <c r="D538" s="31"/>
      <c r="F538" s="29"/>
      <c r="G538" s="29"/>
      <c r="H538" s="30"/>
      <c r="I538" s="30"/>
      <c r="J538" s="29"/>
      <c r="K538" s="31"/>
      <c r="L538" s="31"/>
    </row>
    <row r="539" spans="2:12">
      <c r="B539" s="32"/>
      <c r="C539" s="30"/>
      <c r="D539" s="31"/>
      <c r="F539" s="29"/>
      <c r="G539" s="29"/>
      <c r="H539" s="30"/>
      <c r="I539" s="30"/>
      <c r="J539" s="29"/>
      <c r="K539" s="31"/>
      <c r="L539" s="31"/>
    </row>
    <row r="540" spans="2:12">
      <c r="B540" s="32"/>
      <c r="C540" s="30"/>
      <c r="D540" s="31"/>
      <c r="F540" s="29"/>
      <c r="G540" s="29"/>
      <c r="H540" s="30"/>
      <c r="I540" s="30"/>
      <c r="J540" s="29"/>
      <c r="K540" s="31"/>
      <c r="L540" s="31"/>
    </row>
    <row r="541" spans="2:12">
      <c r="B541" s="32"/>
      <c r="C541" s="30"/>
      <c r="D541" s="31"/>
      <c r="F541" s="29"/>
      <c r="G541" s="29"/>
      <c r="H541" s="30"/>
      <c r="I541" s="30"/>
      <c r="J541" s="29"/>
      <c r="K541" s="31"/>
      <c r="L541" s="31"/>
    </row>
    <row r="542" spans="2:12">
      <c r="B542" s="32"/>
      <c r="C542" s="30"/>
      <c r="D542" s="31"/>
      <c r="F542" s="29"/>
      <c r="G542" s="29"/>
      <c r="H542" s="30"/>
      <c r="I542" s="30"/>
      <c r="J542" s="29"/>
      <c r="K542" s="31"/>
      <c r="L542" s="31"/>
    </row>
    <row r="543" spans="2:12">
      <c r="B543" s="32"/>
      <c r="C543" s="30"/>
      <c r="D543" s="31"/>
      <c r="F543" s="29"/>
      <c r="G543" s="29"/>
      <c r="H543" s="30"/>
      <c r="I543" s="30"/>
      <c r="J543" s="29"/>
      <c r="K543" s="31"/>
      <c r="L543" s="31"/>
    </row>
    <row r="544" spans="2:12">
      <c r="B544" s="32"/>
      <c r="C544" s="30"/>
      <c r="D544" s="31"/>
      <c r="F544" s="29"/>
      <c r="G544" s="29"/>
      <c r="H544" s="30"/>
      <c r="I544" s="30"/>
      <c r="J544" s="29"/>
      <c r="K544" s="31"/>
      <c r="L544" s="31"/>
    </row>
    <row r="545" spans="2:12">
      <c r="B545" s="32"/>
      <c r="C545" s="30"/>
      <c r="D545" s="31"/>
      <c r="F545" s="29"/>
      <c r="G545" s="29"/>
      <c r="H545" s="30"/>
      <c r="I545" s="30"/>
      <c r="J545" s="29"/>
      <c r="K545" s="31"/>
      <c r="L545" s="31"/>
    </row>
    <row r="546" spans="2:12">
      <c r="B546" s="32"/>
      <c r="C546" s="30"/>
      <c r="D546" s="31"/>
      <c r="F546" s="29"/>
      <c r="G546" s="29"/>
      <c r="H546" s="30"/>
      <c r="I546" s="30"/>
      <c r="J546" s="29"/>
      <c r="K546" s="31"/>
      <c r="L546" s="31"/>
    </row>
    <row r="547" spans="2:12">
      <c r="B547" s="32"/>
      <c r="C547" s="30"/>
      <c r="D547" s="31"/>
      <c r="F547" s="29"/>
      <c r="G547" s="29"/>
      <c r="H547" s="30"/>
      <c r="I547" s="30"/>
      <c r="J547" s="29"/>
      <c r="K547" s="31"/>
      <c r="L547" s="31"/>
    </row>
    <row r="548" spans="2:12">
      <c r="B548" s="32"/>
      <c r="C548" s="30"/>
      <c r="D548" s="31"/>
      <c r="F548" s="29"/>
      <c r="G548" s="29"/>
      <c r="H548" s="30"/>
      <c r="I548" s="30"/>
      <c r="J548" s="29"/>
      <c r="K548" s="31"/>
      <c r="L548" s="31"/>
    </row>
    <row r="549" spans="2:12">
      <c r="B549" s="32"/>
      <c r="C549" s="30"/>
      <c r="D549" s="31"/>
      <c r="F549" s="29"/>
      <c r="G549" s="29"/>
      <c r="H549" s="30"/>
      <c r="I549" s="30"/>
      <c r="J549" s="29"/>
      <c r="K549" s="31"/>
      <c r="L549" s="31"/>
    </row>
    <row r="550" spans="2:12">
      <c r="B550" s="32"/>
      <c r="C550" s="30"/>
      <c r="D550" s="31"/>
      <c r="F550" s="29"/>
      <c r="G550" s="29"/>
      <c r="H550" s="30"/>
      <c r="I550" s="30"/>
      <c r="J550" s="29"/>
      <c r="K550" s="31"/>
      <c r="L550" s="31"/>
    </row>
    <row r="551" spans="2:12">
      <c r="B551" s="32"/>
      <c r="C551" s="30"/>
      <c r="D551" s="31"/>
      <c r="F551" s="29"/>
      <c r="G551" s="29"/>
      <c r="H551" s="30"/>
      <c r="I551" s="30"/>
      <c r="J551" s="29"/>
      <c r="K551" s="31"/>
      <c r="L551" s="31"/>
    </row>
    <row r="552" spans="2:12">
      <c r="B552" s="32"/>
      <c r="C552" s="30"/>
      <c r="D552" s="31"/>
      <c r="F552" s="29"/>
      <c r="G552" s="29"/>
      <c r="H552" s="30"/>
      <c r="I552" s="30"/>
      <c r="J552" s="29"/>
      <c r="K552" s="31"/>
      <c r="L552" s="31"/>
    </row>
    <row r="553" spans="2:12">
      <c r="B553" s="32"/>
      <c r="C553" s="30"/>
      <c r="D553" s="31"/>
      <c r="F553" s="29"/>
      <c r="G553" s="29"/>
      <c r="H553" s="30"/>
      <c r="I553" s="30"/>
      <c r="J553" s="29"/>
      <c r="K553" s="31"/>
      <c r="L553" s="31"/>
    </row>
    <row r="554" spans="2:12">
      <c r="B554" s="32"/>
      <c r="C554" s="30"/>
      <c r="D554" s="31"/>
      <c r="F554" s="29"/>
      <c r="G554" s="29"/>
      <c r="H554" s="30"/>
      <c r="I554" s="30"/>
      <c r="J554" s="29"/>
      <c r="K554" s="31"/>
      <c r="L554" s="31"/>
    </row>
    <row r="555" spans="2:12">
      <c r="B555" s="32"/>
      <c r="C555" s="30"/>
      <c r="D555" s="31"/>
      <c r="F555" s="29"/>
      <c r="G555" s="29"/>
      <c r="H555" s="30"/>
      <c r="I555" s="30"/>
      <c r="J555" s="29"/>
      <c r="K555" s="31"/>
      <c r="L555" s="31"/>
    </row>
    <row r="556" spans="2:12">
      <c r="B556" s="32"/>
      <c r="C556" s="30"/>
      <c r="D556" s="31"/>
      <c r="F556" s="29"/>
      <c r="G556" s="29"/>
      <c r="H556" s="30"/>
      <c r="I556" s="30"/>
      <c r="J556" s="29"/>
      <c r="K556" s="31"/>
      <c r="L556" s="31"/>
    </row>
    <row r="557" spans="2:12">
      <c r="B557" s="32"/>
      <c r="C557" s="30"/>
      <c r="D557" s="31"/>
      <c r="F557" s="29"/>
      <c r="G557" s="29"/>
      <c r="H557" s="30"/>
      <c r="I557" s="30"/>
      <c r="J557" s="29"/>
      <c r="K557" s="31"/>
      <c r="L557" s="31"/>
    </row>
    <row r="558" spans="2:12">
      <c r="B558" s="32"/>
      <c r="C558" s="30"/>
      <c r="D558" s="31"/>
      <c r="F558" s="29"/>
      <c r="G558" s="29"/>
      <c r="H558" s="30"/>
      <c r="I558" s="30"/>
      <c r="J558" s="29"/>
      <c r="K558" s="31"/>
      <c r="L558" s="31"/>
    </row>
    <row r="559" spans="2:12">
      <c r="B559" s="32"/>
      <c r="C559" s="30"/>
      <c r="D559" s="31"/>
      <c r="F559" s="29"/>
      <c r="G559" s="29"/>
      <c r="H559" s="30"/>
      <c r="I559" s="30"/>
      <c r="J559" s="29"/>
      <c r="K559" s="31"/>
      <c r="L559" s="31"/>
    </row>
    <row r="560" spans="2:12">
      <c r="B560" s="32"/>
      <c r="C560" s="30"/>
      <c r="D560" s="31"/>
      <c r="F560" s="29"/>
      <c r="G560" s="29"/>
      <c r="H560" s="30"/>
      <c r="I560" s="30"/>
      <c r="J560" s="29"/>
      <c r="K560" s="31"/>
      <c r="L560" s="31"/>
    </row>
    <row r="561" spans="2:12">
      <c r="B561" s="32"/>
      <c r="C561" s="30"/>
      <c r="D561" s="31"/>
      <c r="F561" s="29"/>
      <c r="G561" s="29"/>
      <c r="H561" s="30"/>
      <c r="I561" s="30"/>
      <c r="J561" s="29"/>
      <c r="K561" s="31"/>
      <c r="L561" s="31"/>
    </row>
    <row r="562" spans="2:12">
      <c r="B562" s="32"/>
      <c r="C562" s="30"/>
      <c r="D562" s="31"/>
      <c r="F562" s="29"/>
      <c r="G562" s="29"/>
      <c r="H562" s="30"/>
      <c r="I562" s="30"/>
      <c r="J562" s="29"/>
      <c r="K562" s="31"/>
      <c r="L562" s="31"/>
    </row>
    <row r="563" spans="2:12">
      <c r="B563" s="32"/>
      <c r="C563" s="30"/>
      <c r="D563" s="31"/>
      <c r="F563" s="29"/>
      <c r="G563" s="29"/>
      <c r="H563" s="30"/>
      <c r="I563" s="30"/>
      <c r="J563" s="29"/>
      <c r="K563" s="31"/>
      <c r="L563" s="31"/>
    </row>
    <row r="564" spans="2:12">
      <c r="B564" s="32"/>
      <c r="C564" s="30"/>
      <c r="D564" s="31"/>
      <c r="F564" s="29"/>
      <c r="G564" s="29"/>
      <c r="H564" s="30"/>
      <c r="I564" s="30"/>
      <c r="J564" s="29"/>
      <c r="K564" s="31"/>
      <c r="L564" s="31"/>
    </row>
    <row r="565" spans="2:12">
      <c r="B565" s="32"/>
      <c r="C565" s="30"/>
      <c r="D565" s="31"/>
      <c r="F565" s="29"/>
      <c r="G565" s="29"/>
      <c r="H565" s="30"/>
      <c r="I565" s="30"/>
      <c r="J565" s="29"/>
      <c r="K565" s="31"/>
      <c r="L565" s="31"/>
    </row>
    <row r="566" spans="2:12">
      <c r="B566" s="32"/>
      <c r="C566" s="30"/>
      <c r="D566" s="31"/>
      <c r="F566" s="29"/>
      <c r="G566" s="29"/>
      <c r="H566" s="30"/>
      <c r="I566" s="30"/>
      <c r="J566" s="29"/>
      <c r="K566" s="31"/>
      <c r="L566" s="31"/>
    </row>
    <row r="567" spans="2:12">
      <c r="B567" s="32"/>
      <c r="C567" s="30"/>
      <c r="D567" s="31"/>
      <c r="F567" s="29"/>
      <c r="G567" s="29"/>
      <c r="H567" s="30"/>
      <c r="I567" s="30"/>
      <c r="J567" s="29"/>
      <c r="K567" s="31"/>
      <c r="L567" s="31"/>
    </row>
    <row r="568" spans="2:12">
      <c r="B568" s="32"/>
      <c r="C568" s="30"/>
      <c r="D568" s="31"/>
      <c r="F568" s="29"/>
      <c r="G568" s="29"/>
      <c r="H568" s="30"/>
      <c r="I568" s="30"/>
      <c r="J568" s="29"/>
      <c r="K568" s="31"/>
      <c r="L568" s="31"/>
    </row>
    <row r="569" spans="2:12">
      <c r="B569" s="32"/>
      <c r="C569" s="30"/>
      <c r="D569" s="31"/>
      <c r="F569" s="29"/>
      <c r="G569" s="29"/>
      <c r="H569" s="30"/>
      <c r="I569" s="30"/>
      <c r="J569" s="29"/>
      <c r="K569" s="31"/>
      <c r="L569" s="31"/>
    </row>
    <row r="570" spans="2:12">
      <c r="B570" s="32"/>
      <c r="C570" s="30"/>
      <c r="D570" s="31"/>
      <c r="F570" s="29"/>
      <c r="G570" s="29"/>
      <c r="H570" s="30"/>
      <c r="I570" s="30"/>
      <c r="J570" s="29"/>
      <c r="K570" s="31"/>
      <c r="L570" s="31"/>
    </row>
    <row r="571" spans="2:12">
      <c r="B571" s="32"/>
      <c r="C571" s="30"/>
      <c r="D571" s="31"/>
      <c r="F571" s="29"/>
      <c r="G571" s="29"/>
      <c r="H571" s="30"/>
      <c r="I571" s="30"/>
      <c r="J571" s="29"/>
      <c r="K571" s="31"/>
      <c r="L571" s="31"/>
    </row>
    <row r="572" spans="2:12">
      <c r="B572" s="32"/>
      <c r="C572" s="30"/>
      <c r="D572" s="31"/>
      <c r="F572" s="29"/>
      <c r="G572" s="29"/>
      <c r="H572" s="30"/>
      <c r="I572" s="30"/>
      <c r="J572" s="29"/>
      <c r="K572" s="31"/>
      <c r="L572" s="31"/>
    </row>
    <row r="573" spans="2:12">
      <c r="B573" s="32"/>
      <c r="C573" s="30"/>
      <c r="D573" s="31"/>
      <c r="F573" s="29"/>
      <c r="G573" s="29"/>
      <c r="H573" s="30"/>
      <c r="I573" s="30"/>
      <c r="J573" s="29"/>
      <c r="K573" s="31"/>
      <c r="L573" s="31"/>
    </row>
    <row r="574" spans="2:12">
      <c r="B574" s="32"/>
      <c r="C574" s="30"/>
      <c r="D574" s="31"/>
      <c r="F574" s="29"/>
      <c r="G574" s="29"/>
      <c r="H574" s="30"/>
      <c r="I574" s="30"/>
      <c r="J574" s="29"/>
      <c r="K574" s="31"/>
      <c r="L574" s="31"/>
    </row>
    <row r="575" spans="2:12">
      <c r="B575" s="32"/>
      <c r="C575" s="30"/>
      <c r="D575" s="31"/>
      <c r="F575" s="29"/>
      <c r="G575" s="29"/>
      <c r="H575" s="30"/>
      <c r="I575" s="30"/>
      <c r="J575" s="29"/>
      <c r="K575" s="31"/>
      <c r="L575" s="31"/>
    </row>
    <row r="576" spans="2:12">
      <c r="B576" s="32"/>
      <c r="C576" s="30"/>
      <c r="D576" s="31"/>
      <c r="F576" s="29"/>
      <c r="G576" s="29"/>
      <c r="H576" s="30"/>
      <c r="I576" s="30"/>
      <c r="J576" s="29"/>
      <c r="K576" s="31"/>
      <c r="L576" s="31"/>
    </row>
    <row r="577" spans="2:12">
      <c r="B577" s="32"/>
      <c r="C577" s="30"/>
      <c r="D577" s="31"/>
      <c r="F577" s="29"/>
      <c r="G577" s="29"/>
      <c r="H577" s="30"/>
      <c r="I577" s="30"/>
      <c r="J577" s="29"/>
      <c r="K577" s="31"/>
      <c r="L577" s="31"/>
    </row>
    <row r="578" spans="2:12">
      <c r="B578" s="32"/>
      <c r="C578" s="30"/>
      <c r="D578" s="31"/>
      <c r="F578" s="29"/>
      <c r="G578" s="29"/>
      <c r="H578" s="30"/>
      <c r="I578" s="30"/>
      <c r="J578" s="29"/>
      <c r="K578" s="31"/>
      <c r="L578" s="31"/>
    </row>
    <row r="579" spans="2:12">
      <c r="B579" s="32"/>
      <c r="C579" s="30"/>
      <c r="D579" s="31"/>
      <c r="F579" s="29"/>
      <c r="G579" s="29"/>
      <c r="H579" s="30"/>
      <c r="I579" s="30"/>
      <c r="J579" s="29"/>
      <c r="K579" s="31"/>
      <c r="L579" s="31"/>
    </row>
    <row r="580" spans="2:12">
      <c r="B580" s="32"/>
      <c r="C580" s="30"/>
      <c r="D580" s="31"/>
      <c r="F580" s="29"/>
      <c r="G580" s="29"/>
      <c r="H580" s="30"/>
      <c r="I580" s="30"/>
      <c r="J580" s="29"/>
      <c r="K580" s="31"/>
      <c r="L580" s="31"/>
    </row>
    <row r="581" spans="2:12">
      <c r="B581" s="32"/>
      <c r="C581" s="30"/>
      <c r="D581" s="31"/>
      <c r="F581" s="29"/>
      <c r="G581" s="29"/>
      <c r="H581" s="30"/>
      <c r="I581" s="30"/>
      <c r="J581" s="29"/>
      <c r="K581" s="31"/>
      <c r="L581" s="31"/>
    </row>
    <row r="582" spans="2:12">
      <c r="B582" s="32"/>
      <c r="C582" s="30"/>
      <c r="D582" s="31"/>
      <c r="F582" s="29"/>
      <c r="G582" s="29"/>
      <c r="H582" s="30"/>
      <c r="I582" s="30"/>
      <c r="J582" s="29"/>
      <c r="K582" s="31"/>
      <c r="L582" s="31"/>
    </row>
    <row r="583" spans="2:12">
      <c r="B583" s="32"/>
      <c r="C583" s="30"/>
      <c r="D583" s="31"/>
      <c r="F583" s="29"/>
      <c r="G583" s="29"/>
      <c r="H583" s="30"/>
      <c r="I583" s="30"/>
      <c r="J583" s="29"/>
      <c r="K583" s="31"/>
      <c r="L583" s="31"/>
    </row>
    <row r="584" spans="2:12">
      <c r="B584" s="32"/>
      <c r="C584" s="30"/>
      <c r="D584" s="31"/>
      <c r="F584" s="29"/>
      <c r="G584" s="29"/>
      <c r="H584" s="30"/>
      <c r="I584" s="30"/>
      <c r="J584" s="29"/>
      <c r="K584" s="31"/>
      <c r="L584" s="31"/>
    </row>
    <row r="585" spans="2:12">
      <c r="B585" s="32"/>
      <c r="C585" s="30"/>
      <c r="D585" s="31"/>
      <c r="F585" s="29"/>
      <c r="G585" s="29"/>
      <c r="H585" s="30"/>
      <c r="I585" s="30"/>
      <c r="J585" s="29"/>
      <c r="K585" s="31"/>
      <c r="L585" s="31"/>
    </row>
    <row r="586" spans="2:12">
      <c r="B586" s="32"/>
      <c r="C586" s="30"/>
      <c r="D586" s="31"/>
      <c r="F586" s="29"/>
      <c r="G586" s="29"/>
      <c r="H586" s="30"/>
      <c r="I586" s="30"/>
      <c r="J586" s="29"/>
      <c r="K586" s="31"/>
      <c r="L586" s="31"/>
    </row>
    <row r="587" spans="2:12">
      <c r="B587" s="32"/>
      <c r="C587" s="30"/>
      <c r="D587" s="31"/>
      <c r="F587" s="29"/>
      <c r="G587" s="29"/>
      <c r="H587" s="30"/>
      <c r="I587" s="30"/>
      <c r="J587" s="29"/>
      <c r="K587" s="31"/>
      <c r="L587" s="31"/>
    </row>
    <row r="588" spans="2:12">
      <c r="B588" s="32"/>
      <c r="C588" s="30"/>
      <c r="D588" s="31"/>
      <c r="F588" s="29"/>
      <c r="G588" s="29"/>
      <c r="H588" s="30"/>
      <c r="I588" s="30"/>
      <c r="J588" s="29"/>
      <c r="K588" s="31"/>
      <c r="L588" s="31"/>
    </row>
    <row r="589" spans="2:12">
      <c r="B589" s="32"/>
      <c r="C589" s="30"/>
      <c r="D589" s="31"/>
      <c r="F589" s="29"/>
      <c r="G589" s="29"/>
      <c r="H589" s="30"/>
      <c r="I589" s="30"/>
      <c r="J589" s="29"/>
      <c r="K589" s="31"/>
      <c r="L589" s="31"/>
    </row>
    <row r="590" spans="2:12">
      <c r="B590" s="32"/>
      <c r="C590" s="30"/>
      <c r="D590" s="31"/>
      <c r="F590" s="29"/>
      <c r="G590" s="29"/>
      <c r="H590" s="30"/>
      <c r="I590" s="30"/>
      <c r="J590" s="29"/>
      <c r="K590" s="31"/>
      <c r="L590" s="31"/>
    </row>
    <row r="591" spans="2:12">
      <c r="B591" s="32"/>
      <c r="C591" s="30"/>
      <c r="D591" s="31"/>
      <c r="F591" s="29"/>
      <c r="G591" s="29"/>
      <c r="H591" s="30"/>
      <c r="I591" s="30"/>
      <c r="J591" s="29"/>
      <c r="K591" s="31"/>
      <c r="L591" s="31"/>
    </row>
    <row r="592" spans="2:12">
      <c r="B592" s="32"/>
      <c r="C592" s="30"/>
      <c r="D592" s="31"/>
      <c r="F592" s="29"/>
      <c r="G592" s="29"/>
      <c r="H592" s="30"/>
      <c r="I592" s="30"/>
      <c r="J592" s="29"/>
      <c r="K592" s="31"/>
      <c r="L592" s="31"/>
    </row>
    <row r="593" spans="2:12">
      <c r="B593" s="32"/>
      <c r="C593" s="30"/>
      <c r="D593" s="31"/>
      <c r="F593" s="29"/>
      <c r="G593" s="29"/>
      <c r="H593" s="30"/>
      <c r="I593" s="30"/>
      <c r="J593" s="29"/>
      <c r="K593" s="31"/>
      <c r="L593" s="31"/>
    </row>
    <row r="594" spans="2:12">
      <c r="B594" s="32"/>
      <c r="C594" s="30"/>
      <c r="D594" s="31"/>
      <c r="F594" s="29"/>
      <c r="G594" s="29"/>
      <c r="H594" s="30"/>
      <c r="I594" s="30"/>
      <c r="J594" s="29"/>
      <c r="K594" s="31"/>
      <c r="L594" s="31"/>
    </row>
    <row r="595" spans="2:12">
      <c r="B595" s="32"/>
      <c r="C595" s="30"/>
      <c r="D595" s="31"/>
      <c r="F595" s="29"/>
      <c r="G595" s="29"/>
      <c r="H595" s="30"/>
      <c r="I595" s="30"/>
      <c r="J595" s="29"/>
      <c r="K595" s="31"/>
      <c r="L595" s="31"/>
    </row>
    <row r="596" spans="2:12">
      <c r="B596" s="32"/>
      <c r="C596" s="30"/>
      <c r="D596" s="31"/>
      <c r="F596" s="29"/>
      <c r="G596" s="29"/>
      <c r="H596" s="30"/>
      <c r="I596" s="30"/>
      <c r="J596" s="29"/>
      <c r="K596" s="31"/>
      <c r="L596" s="31"/>
    </row>
    <row r="597" spans="2:12">
      <c r="B597" s="32"/>
      <c r="C597" s="30"/>
      <c r="D597" s="31"/>
      <c r="F597" s="29"/>
      <c r="G597" s="29"/>
      <c r="H597" s="30"/>
      <c r="I597" s="30"/>
      <c r="J597" s="29"/>
      <c r="K597" s="31"/>
      <c r="L597" s="31"/>
    </row>
    <row r="598" spans="2:12">
      <c r="B598" s="32"/>
      <c r="C598" s="30"/>
      <c r="D598" s="31"/>
      <c r="F598" s="29"/>
      <c r="G598" s="29"/>
      <c r="H598" s="30"/>
      <c r="I598" s="30"/>
      <c r="J598" s="29"/>
      <c r="K598" s="31"/>
      <c r="L598" s="31"/>
    </row>
    <row r="599" spans="2:12">
      <c r="B599" s="32"/>
      <c r="C599" s="30"/>
      <c r="D599" s="31"/>
      <c r="F599" s="29"/>
      <c r="G599" s="29"/>
      <c r="H599" s="30"/>
      <c r="I599" s="30"/>
      <c r="J599" s="29"/>
      <c r="K599" s="31"/>
      <c r="L599" s="31"/>
    </row>
    <row r="600" spans="2:12">
      <c r="B600" s="32"/>
      <c r="C600" s="30"/>
      <c r="D600" s="31"/>
      <c r="F600" s="29"/>
      <c r="G600" s="29"/>
      <c r="H600" s="30"/>
      <c r="I600" s="30"/>
      <c r="J600" s="29"/>
      <c r="K600" s="31"/>
      <c r="L600" s="31"/>
    </row>
    <row r="601" spans="2:12">
      <c r="B601" s="32"/>
      <c r="C601" s="30"/>
      <c r="D601" s="31"/>
      <c r="F601" s="29"/>
      <c r="G601" s="29"/>
      <c r="H601" s="30"/>
      <c r="I601" s="30"/>
      <c r="J601" s="29"/>
      <c r="K601" s="31"/>
      <c r="L601" s="31"/>
    </row>
    <row r="602" spans="2:12">
      <c r="B602" s="32"/>
      <c r="C602" s="30"/>
      <c r="D602" s="31"/>
      <c r="F602" s="29"/>
      <c r="G602" s="29"/>
      <c r="H602" s="30"/>
      <c r="I602" s="30"/>
      <c r="J602" s="29"/>
      <c r="K602" s="31"/>
      <c r="L602" s="31"/>
    </row>
    <row r="603" spans="2:12">
      <c r="B603" s="32"/>
      <c r="C603" s="30"/>
      <c r="D603" s="31"/>
      <c r="F603" s="29"/>
      <c r="G603" s="29"/>
      <c r="H603" s="30"/>
      <c r="I603" s="30"/>
      <c r="J603" s="29"/>
      <c r="K603" s="31"/>
      <c r="L603" s="31"/>
    </row>
    <row r="604" spans="2:12">
      <c r="B604" s="32"/>
      <c r="C604" s="30"/>
      <c r="D604" s="31"/>
      <c r="F604" s="29"/>
      <c r="G604" s="29"/>
      <c r="H604" s="30"/>
      <c r="I604" s="30"/>
      <c r="J604" s="29"/>
      <c r="K604" s="31"/>
      <c r="L604" s="31"/>
    </row>
    <row r="605" spans="2:12">
      <c r="B605" s="32"/>
      <c r="C605" s="30"/>
      <c r="D605" s="31"/>
      <c r="F605" s="29"/>
      <c r="G605" s="29"/>
      <c r="H605" s="30"/>
      <c r="I605" s="30"/>
      <c r="J605" s="29"/>
      <c r="K605" s="31"/>
      <c r="L605" s="31"/>
    </row>
    <row r="606" spans="2:12">
      <c r="B606" s="32"/>
      <c r="C606" s="30"/>
      <c r="D606" s="31"/>
      <c r="F606" s="29"/>
      <c r="G606" s="29"/>
      <c r="H606" s="30"/>
      <c r="I606" s="30"/>
      <c r="J606" s="29"/>
      <c r="K606" s="31"/>
      <c r="L606" s="31"/>
    </row>
    <row r="607" spans="2:12">
      <c r="B607" s="32"/>
      <c r="C607" s="30"/>
      <c r="D607" s="31"/>
      <c r="F607" s="29"/>
      <c r="G607" s="29"/>
      <c r="H607" s="30"/>
      <c r="I607" s="30"/>
      <c r="J607" s="29"/>
      <c r="K607" s="31"/>
      <c r="L607" s="31"/>
    </row>
    <row r="608" spans="2:12">
      <c r="B608" s="32"/>
      <c r="C608" s="30"/>
      <c r="D608" s="31"/>
      <c r="F608" s="29"/>
      <c r="G608" s="29"/>
      <c r="H608" s="30"/>
      <c r="I608" s="30"/>
      <c r="J608" s="29"/>
      <c r="K608" s="31"/>
      <c r="L608" s="31"/>
    </row>
    <row r="609" spans="2:12">
      <c r="B609" s="32"/>
      <c r="C609" s="30"/>
      <c r="D609" s="31"/>
      <c r="F609" s="29"/>
      <c r="G609" s="29"/>
      <c r="H609" s="30"/>
      <c r="I609" s="30"/>
      <c r="J609" s="29"/>
      <c r="K609" s="31"/>
      <c r="L609" s="31"/>
    </row>
    <row r="610" spans="2:12">
      <c r="B610" s="32"/>
      <c r="C610" s="30"/>
      <c r="D610" s="31"/>
      <c r="F610" s="29"/>
      <c r="G610" s="29"/>
      <c r="H610" s="30"/>
      <c r="I610" s="30"/>
      <c r="J610" s="29"/>
      <c r="K610" s="31"/>
      <c r="L610" s="31"/>
    </row>
    <row r="611" spans="2:12">
      <c r="B611" s="32"/>
      <c r="C611" s="30"/>
      <c r="D611" s="31"/>
      <c r="F611" s="29"/>
      <c r="G611" s="29"/>
      <c r="H611" s="30"/>
      <c r="I611" s="30"/>
      <c r="J611" s="29"/>
      <c r="K611" s="31"/>
      <c r="L611" s="31"/>
    </row>
    <row r="612" spans="2:12">
      <c r="B612" s="32"/>
      <c r="C612" s="30"/>
      <c r="D612" s="31"/>
      <c r="F612" s="29"/>
      <c r="G612" s="29"/>
      <c r="H612" s="30"/>
      <c r="I612" s="30"/>
      <c r="J612" s="29"/>
      <c r="K612" s="31"/>
      <c r="L612" s="31"/>
    </row>
    <row r="613" spans="2:12">
      <c r="B613" s="32"/>
      <c r="C613" s="30"/>
      <c r="D613" s="31"/>
      <c r="F613" s="29"/>
      <c r="G613" s="29"/>
      <c r="H613" s="30"/>
      <c r="I613" s="30"/>
      <c r="J613" s="29"/>
      <c r="K613" s="31"/>
      <c r="L613" s="31"/>
    </row>
    <row r="614" spans="2:12">
      <c r="B614" s="32"/>
      <c r="C614" s="30"/>
      <c r="D614" s="31"/>
      <c r="F614" s="29"/>
      <c r="G614" s="29"/>
      <c r="H614" s="30"/>
      <c r="I614" s="30"/>
      <c r="J614" s="29"/>
      <c r="K614" s="31"/>
      <c r="L614" s="31"/>
    </row>
    <row r="615" spans="2:12">
      <c r="B615" s="32"/>
      <c r="C615" s="30"/>
      <c r="D615" s="31"/>
      <c r="F615" s="29"/>
      <c r="G615" s="29"/>
      <c r="H615" s="30"/>
      <c r="I615" s="30"/>
      <c r="J615" s="29"/>
      <c r="K615" s="31"/>
      <c r="L615" s="31"/>
    </row>
    <row r="616" spans="2:12">
      <c r="B616" s="32"/>
      <c r="C616" s="30"/>
      <c r="D616" s="31"/>
      <c r="F616" s="29"/>
      <c r="G616" s="29"/>
      <c r="H616" s="30"/>
      <c r="I616" s="30"/>
      <c r="J616" s="29"/>
      <c r="K616" s="31"/>
      <c r="L616" s="31"/>
    </row>
    <row r="617" spans="2:12">
      <c r="B617" s="32"/>
      <c r="C617" s="30"/>
      <c r="D617" s="31"/>
      <c r="F617" s="29"/>
      <c r="G617" s="29"/>
      <c r="H617" s="30"/>
      <c r="I617" s="30"/>
      <c r="J617" s="29"/>
      <c r="K617" s="31"/>
      <c r="L617" s="31"/>
    </row>
    <row r="618" spans="2:12">
      <c r="B618" s="32"/>
      <c r="C618" s="30"/>
      <c r="D618" s="31"/>
      <c r="F618" s="29"/>
      <c r="G618" s="29"/>
      <c r="H618" s="30"/>
      <c r="I618" s="30"/>
      <c r="J618" s="29"/>
      <c r="K618" s="31"/>
      <c r="L618" s="31"/>
    </row>
    <row r="619" spans="2:12">
      <c r="B619" s="32"/>
      <c r="C619" s="30"/>
      <c r="D619" s="31"/>
      <c r="F619" s="29"/>
      <c r="G619" s="29"/>
      <c r="H619" s="30"/>
      <c r="I619" s="30"/>
      <c r="J619" s="29"/>
      <c r="K619" s="31"/>
      <c r="L619" s="31"/>
    </row>
    <row r="620" spans="2:12">
      <c r="B620" s="32"/>
      <c r="C620" s="30"/>
      <c r="D620" s="31"/>
      <c r="F620" s="29"/>
      <c r="G620" s="29"/>
      <c r="H620" s="30"/>
      <c r="I620" s="30"/>
      <c r="J620" s="29"/>
      <c r="K620" s="31"/>
      <c r="L620" s="31"/>
    </row>
    <row r="621" spans="2:12">
      <c r="B621" s="32"/>
      <c r="C621" s="30"/>
      <c r="D621" s="31"/>
      <c r="F621" s="29"/>
      <c r="G621" s="29"/>
      <c r="H621" s="30"/>
      <c r="I621" s="30"/>
      <c r="J621" s="29"/>
      <c r="K621" s="31"/>
      <c r="L621" s="31"/>
    </row>
    <row r="622" spans="2:12">
      <c r="B622" s="32"/>
      <c r="C622" s="30"/>
      <c r="D622" s="31"/>
      <c r="F622" s="29"/>
      <c r="G622" s="29"/>
      <c r="H622" s="30"/>
      <c r="I622" s="30"/>
      <c r="J622" s="29"/>
      <c r="K622" s="31"/>
      <c r="L622" s="31"/>
    </row>
    <row r="623" spans="2:12">
      <c r="B623" s="32"/>
      <c r="C623" s="30"/>
      <c r="D623" s="31"/>
      <c r="F623" s="29"/>
      <c r="G623" s="29"/>
      <c r="H623" s="30"/>
      <c r="I623" s="30"/>
      <c r="J623" s="29"/>
      <c r="K623" s="31"/>
      <c r="L623" s="31"/>
    </row>
    <row r="624" spans="2:12">
      <c r="B624" s="32"/>
      <c r="C624" s="30"/>
      <c r="D624" s="31"/>
      <c r="F624" s="29"/>
      <c r="G624" s="29"/>
      <c r="H624" s="30"/>
      <c r="I624" s="30"/>
      <c r="J624" s="29"/>
      <c r="K624" s="31"/>
      <c r="L624" s="31"/>
    </row>
    <row r="625" spans="2:12">
      <c r="B625" s="32"/>
      <c r="C625" s="30"/>
      <c r="D625" s="31"/>
      <c r="F625" s="29"/>
      <c r="G625" s="29"/>
      <c r="H625" s="30"/>
      <c r="I625" s="30"/>
      <c r="J625" s="29"/>
      <c r="K625" s="31"/>
      <c r="L625" s="31"/>
    </row>
    <row r="626" spans="2:12">
      <c r="B626" s="32"/>
      <c r="C626" s="30"/>
      <c r="D626" s="31"/>
      <c r="F626" s="29"/>
      <c r="G626" s="29"/>
      <c r="H626" s="30"/>
      <c r="I626" s="30"/>
      <c r="J626" s="29"/>
      <c r="K626" s="31"/>
      <c r="L626" s="31"/>
    </row>
    <row r="627" spans="2:12">
      <c r="B627" s="32"/>
      <c r="C627" s="30"/>
      <c r="D627" s="31"/>
      <c r="F627" s="29"/>
      <c r="G627" s="29"/>
      <c r="H627" s="30"/>
      <c r="I627" s="30"/>
      <c r="J627" s="29"/>
      <c r="K627" s="31"/>
      <c r="L627" s="31"/>
    </row>
    <row r="628" spans="2:12">
      <c r="B628" s="32"/>
      <c r="C628" s="30"/>
      <c r="D628" s="31"/>
      <c r="F628" s="29"/>
      <c r="G628" s="29"/>
      <c r="H628" s="30"/>
      <c r="I628" s="30"/>
      <c r="J628" s="29"/>
      <c r="K628" s="31"/>
      <c r="L628" s="31"/>
    </row>
    <row r="629" spans="2:12">
      <c r="B629" s="32"/>
      <c r="C629" s="30"/>
      <c r="D629" s="31"/>
      <c r="F629" s="29"/>
      <c r="G629" s="29"/>
      <c r="H629" s="30"/>
      <c r="I629" s="30"/>
      <c r="J629" s="29"/>
      <c r="K629" s="31"/>
      <c r="L629" s="31"/>
    </row>
    <row r="630" spans="2:12">
      <c r="B630" s="32"/>
      <c r="C630" s="30"/>
      <c r="D630" s="31"/>
      <c r="F630" s="29"/>
      <c r="G630" s="29"/>
      <c r="H630" s="30"/>
      <c r="I630" s="30"/>
      <c r="J630" s="29"/>
      <c r="K630" s="31"/>
      <c r="L630" s="31"/>
    </row>
    <row r="631" spans="2:12">
      <c r="B631" s="32"/>
      <c r="C631" s="30"/>
      <c r="D631" s="31"/>
      <c r="F631" s="29"/>
      <c r="G631" s="29"/>
      <c r="H631" s="30"/>
      <c r="I631" s="30"/>
      <c r="J631" s="29"/>
      <c r="K631" s="31"/>
      <c r="L631" s="31"/>
    </row>
    <row r="632" spans="2:12">
      <c r="B632" s="32"/>
      <c r="C632" s="30"/>
      <c r="D632" s="31"/>
      <c r="F632" s="29"/>
      <c r="G632" s="29"/>
      <c r="H632" s="30"/>
      <c r="I632" s="30"/>
      <c r="J632" s="29"/>
      <c r="K632" s="31"/>
      <c r="L632" s="31"/>
    </row>
    <row r="633" spans="2:12">
      <c r="B633" s="32"/>
      <c r="C633" s="30"/>
      <c r="D633" s="31"/>
      <c r="F633" s="29"/>
      <c r="G633" s="29"/>
      <c r="H633" s="30"/>
      <c r="I633" s="30"/>
      <c r="J633" s="29"/>
      <c r="K633" s="31"/>
      <c r="L633" s="31"/>
    </row>
    <row r="634" spans="2:12">
      <c r="B634" s="32"/>
      <c r="C634" s="30"/>
      <c r="D634" s="31"/>
      <c r="F634" s="29"/>
      <c r="G634" s="29"/>
      <c r="H634" s="30"/>
      <c r="I634" s="30"/>
      <c r="J634" s="29"/>
      <c r="K634" s="31"/>
      <c r="L634" s="31"/>
    </row>
    <row r="635" spans="2:12">
      <c r="B635" s="32"/>
      <c r="C635" s="30"/>
      <c r="D635" s="31"/>
      <c r="F635" s="29"/>
      <c r="G635" s="29"/>
      <c r="H635" s="30"/>
      <c r="I635" s="30"/>
      <c r="J635" s="29"/>
      <c r="K635" s="31"/>
      <c r="L635" s="31"/>
    </row>
    <row r="636" spans="2:12">
      <c r="B636" s="32"/>
      <c r="C636" s="30"/>
      <c r="D636" s="31"/>
      <c r="F636" s="29"/>
      <c r="G636" s="29"/>
      <c r="H636" s="30"/>
      <c r="I636" s="30"/>
      <c r="J636" s="29"/>
      <c r="K636" s="31"/>
      <c r="L636" s="31"/>
    </row>
    <row r="637" spans="2:12">
      <c r="B637" s="32"/>
      <c r="C637" s="30"/>
      <c r="D637" s="31"/>
      <c r="F637" s="29"/>
      <c r="G637" s="29"/>
      <c r="H637" s="30"/>
      <c r="I637" s="30"/>
      <c r="J637" s="29"/>
      <c r="K637" s="31"/>
      <c r="L637" s="31"/>
    </row>
    <row r="638" spans="2:12">
      <c r="B638" s="32"/>
      <c r="C638" s="30"/>
      <c r="D638" s="31"/>
      <c r="F638" s="29"/>
      <c r="G638" s="29"/>
      <c r="H638" s="30"/>
      <c r="I638" s="30"/>
      <c r="J638" s="29"/>
      <c r="K638" s="31"/>
      <c r="L638" s="31"/>
    </row>
    <row r="639" spans="2:12">
      <c r="B639" s="32"/>
      <c r="C639" s="30"/>
      <c r="D639" s="31"/>
      <c r="F639" s="29"/>
      <c r="G639" s="29"/>
      <c r="H639" s="30"/>
      <c r="I639" s="30"/>
      <c r="J639" s="29"/>
      <c r="K639" s="31"/>
      <c r="L639" s="31"/>
    </row>
    <row r="640" spans="2:12">
      <c r="B640" s="32"/>
      <c r="C640" s="30"/>
      <c r="D640" s="31"/>
      <c r="F640" s="29"/>
      <c r="G640" s="29"/>
      <c r="H640" s="30"/>
      <c r="I640" s="30"/>
      <c r="J640" s="29"/>
      <c r="K640" s="31"/>
      <c r="L640" s="31"/>
    </row>
    <row r="641" spans="2:12">
      <c r="B641" s="32"/>
      <c r="C641" s="30"/>
      <c r="D641" s="31"/>
      <c r="F641" s="29"/>
      <c r="G641" s="29"/>
      <c r="H641" s="30"/>
      <c r="I641" s="30"/>
      <c r="J641" s="29"/>
      <c r="K641" s="31"/>
      <c r="L641" s="31"/>
    </row>
    <row r="642" spans="2:12">
      <c r="B642" s="32"/>
      <c r="C642" s="30"/>
      <c r="D642" s="31"/>
      <c r="F642" s="29"/>
      <c r="G642" s="29"/>
      <c r="H642" s="30"/>
      <c r="I642" s="30"/>
      <c r="J642" s="29"/>
      <c r="K642" s="31"/>
      <c r="L642" s="31"/>
    </row>
    <row r="643" spans="2:12">
      <c r="B643" s="32"/>
      <c r="C643" s="30"/>
      <c r="D643" s="31"/>
      <c r="F643" s="29"/>
      <c r="G643" s="29"/>
      <c r="H643" s="30"/>
      <c r="I643" s="30"/>
      <c r="J643" s="29"/>
      <c r="K643" s="31"/>
      <c r="L643" s="31"/>
    </row>
    <row r="644" spans="2:12">
      <c r="B644" s="32"/>
      <c r="C644" s="30"/>
      <c r="D644" s="31"/>
      <c r="F644" s="29"/>
      <c r="G644" s="29"/>
      <c r="H644" s="30"/>
      <c r="I644" s="30"/>
      <c r="J644" s="29"/>
      <c r="K644" s="31"/>
      <c r="L644" s="31"/>
    </row>
    <row r="645" spans="2:12">
      <c r="B645" s="32"/>
      <c r="C645" s="30"/>
      <c r="D645" s="31"/>
      <c r="F645" s="29"/>
      <c r="G645" s="29"/>
      <c r="H645" s="30"/>
      <c r="I645" s="30"/>
      <c r="J645" s="29"/>
      <c r="K645" s="31"/>
      <c r="L645" s="31"/>
    </row>
    <row r="646" spans="2:12">
      <c r="B646" s="32"/>
      <c r="C646" s="30"/>
      <c r="D646" s="31"/>
      <c r="F646" s="29"/>
      <c r="G646" s="29"/>
      <c r="H646" s="30"/>
      <c r="I646" s="30"/>
      <c r="J646" s="29"/>
      <c r="K646" s="31"/>
      <c r="L646" s="31"/>
    </row>
    <row r="647" spans="2:12">
      <c r="B647" s="32"/>
      <c r="C647" s="30"/>
      <c r="D647" s="31"/>
      <c r="F647" s="29"/>
      <c r="G647" s="29"/>
      <c r="H647" s="30"/>
      <c r="I647" s="30"/>
      <c r="J647" s="29"/>
      <c r="K647" s="31"/>
      <c r="L647" s="31"/>
    </row>
    <row r="648" spans="2:12">
      <c r="B648" s="32"/>
      <c r="C648" s="30"/>
      <c r="D648" s="31"/>
      <c r="F648" s="29"/>
      <c r="G648" s="29"/>
      <c r="H648" s="30"/>
      <c r="I648" s="30"/>
      <c r="J648" s="29"/>
      <c r="K648" s="31"/>
      <c r="L648" s="31"/>
    </row>
    <row r="649" spans="2:12">
      <c r="B649" s="32"/>
      <c r="C649" s="30"/>
      <c r="D649" s="31"/>
      <c r="F649" s="29"/>
      <c r="G649" s="29"/>
      <c r="H649" s="30"/>
      <c r="I649" s="30"/>
      <c r="J649" s="29"/>
      <c r="K649" s="31"/>
      <c r="L649" s="31"/>
    </row>
    <row r="650" spans="2:12">
      <c r="B650" s="32"/>
      <c r="C650" s="30"/>
      <c r="D650" s="31"/>
      <c r="F650" s="29"/>
      <c r="G650" s="29"/>
      <c r="H650" s="30"/>
      <c r="I650" s="30"/>
      <c r="J650" s="29"/>
      <c r="K650" s="31"/>
      <c r="L650" s="31"/>
    </row>
    <row r="651" spans="2:12">
      <c r="B651" s="32"/>
      <c r="C651" s="30"/>
      <c r="D651" s="31"/>
      <c r="F651" s="29"/>
      <c r="G651" s="29"/>
      <c r="H651" s="30"/>
      <c r="I651" s="30"/>
      <c r="J651" s="29"/>
      <c r="K651" s="31"/>
      <c r="L651" s="31"/>
    </row>
    <row r="652" spans="2:12">
      <c r="B652" s="32"/>
      <c r="C652" s="30"/>
      <c r="D652" s="31"/>
      <c r="F652" s="29"/>
      <c r="G652" s="29"/>
      <c r="H652" s="30"/>
      <c r="I652" s="30"/>
      <c r="J652" s="29"/>
      <c r="K652" s="31"/>
      <c r="L652" s="31"/>
    </row>
    <row r="653" spans="2:12">
      <c r="B653" s="32"/>
      <c r="C653" s="30"/>
      <c r="D653" s="31"/>
      <c r="F653" s="29"/>
      <c r="G653" s="29"/>
      <c r="H653" s="30"/>
      <c r="I653" s="30"/>
      <c r="J653" s="29"/>
      <c r="K653" s="31"/>
      <c r="L653" s="31"/>
    </row>
    <row r="654" spans="2:12">
      <c r="B654" s="32"/>
      <c r="C654" s="30"/>
      <c r="D654" s="31"/>
      <c r="F654" s="29"/>
      <c r="G654" s="29"/>
      <c r="H654" s="30"/>
      <c r="I654" s="30"/>
      <c r="J654" s="29"/>
      <c r="K654" s="31"/>
      <c r="L654" s="31"/>
    </row>
    <row r="655" spans="2:12">
      <c r="B655" s="32"/>
      <c r="C655" s="30"/>
      <c r="D655" s="31"/>
      <c r="F655" s="29"/>
      <c r="G655" s="29"/>
      <c r="H655" s="30"/>
      <c r="I655" s="30"/>
      <c r="J655" s="29"/>
      <c r="K655" s="31"/>
      <c r="L655" s="31"/>
    </row>
    <row r="656" spans="2:12">
      <c r="B656" s="32"/>
      <c r="C656" s="30"/>
      <c r="D656" s="31"/>
      <c r="F656" s="29"/>
      <c r="G656" s="29"/>
      <c r="H656" s="30"/>
      <c r="I656" s="30"/>
      <c r="J656" s="29"/>
      <c r="K656" s="31"/>
      <c r="L656" s="31"/>
    </row>
    <row r="657" spans="2:12">
      <c r="B657" s="32"/>
      <c r="C657" s="30"/>
      <c r="D657" s="31"/>
      <c r="F657" s="29"/>
      <c r="G657" s="29"/>
      <c r="H657" s="30"/>
      <c r="I657" s="30"/>
      <c r="J657" s="29"/>
      <c r="K657" s="31"/>
      <c r="L657" s="31"/>
    </row>
    <row r="658" spans="2:12">
      <c r="B658" s="32"/>
      <c r="C658" s="30"/>
      <c r="D658" s="31"/>
      <c r="F658" s="29"/>
      <c r="G658" s="29"/>
      <c r="H658" s="30"/>
      <c r="I658" s="30"/>
      <c r="J658" s="29"/>
      <c r="K658" s="31"/>
      <c r="L658" s="31"/>
    </row>
    <row r="659" spans="2:12">
      <c r="B659" s="32"/>
      <c r="C659" s="30"/>
      <c r="D659" s="31"/>
      <c r="F659" s="29"/>
      <c r="G659" s="29"/>
      <c r="H659" s="30"/>
      <c r="I659" s="30"/>
      <c r="J659" s="29"/>
      <c r="K659" s="31"/>
      <c r="L659" s="31"/>
    </row>
    <row r="660" spans="2:12">
      <c r="B660" s="32"/>
      <c r="C660" s="30"/>
      <c r="D660" s="31"/>
      <c r="F660" s="29"/>
      <c r="G660" s="29"/>
      <c r="H660" s="30"/>
      <c r="I660" s="30"/>
      <c r="J660" s="29"/>
      <c r="K660" s="31"/>
      <c r="L660" s="31"/>
    </row>
    <row r="661" spans="2:12">
      <c r="B661" s="32"/>
      <c r="C661" s="30"/>
      <c r="D661" s="31"/>
      <c r="F661" s="29"/>
      <c r="G661" s="29"/>
      <c r="H661" s="30"/>
      <c r="I661" s="30"/>
      <c r="J661" s="29"/>
      <c r="K661" s="31"/>
      <c r="L661" s="31"/>
    </row>
    <row r="662" spans="2:12">
      <c r="B662" s="32"/>
      <c r="C662" s="30"/>
      <c r="D662" s="31"/>
      <c r="F662" s="29"/>
      <c r="G662" s="29"/>
      <c r="H662" s="30"/>
      <c r="I662" s="30"/>
      <c r="J662" s="29"/>
      <c r="K662" s="31"/>
      <c r="L662" s="31"/>
    </row>
    <row r="663" spans="2:12">
      <c r="B663" s="32"/>
      <c r="C663" s="30"/>
      <c r="D663" s="31"/>
      <c r="F663" s="29"/>
      <c r="G663" s="29"/>
      <c r="H663" s="30"/>
      <c r="I663" s="30"/>
      <c r="J663" s="29"/>
      <c r="K663" s="31"/>
      <c r="L663" s="31"/>
    </row>
    <row r="664" spans="2:12">
      <c r="B664" s="32"/>
      <c r="C664" s="30"/>
      <c r="D664" s="31"/>
      <c r="F664" s="29"/>
      <c r="G664" s="29"/>
      <c r="H664" s="30"/>
      <c r="I664" s="30"/>
      <c r="J664" s="29"/>
      <c r="K664" s="31"/>
      <c r="L664" s="31"/>
    </row>
    <row r="665" spans="2:12">
      <c r="B665" s="32"/>
      <c r="C665" s="30"/>
      <c r="D665" s="31"/>
      <c r="F665" s="29"/>
      <c r="G665" s="29"/>
      <c r="H665" s="30"/>
      <c r="I665" s="30"/>
      <c r="J665" s="29"/>
      <c r="K665" s="31"/>
      <c r="L665" s="31"/>
    </row>
    <row r="666" spans="2:12">
      <c r="B666" s="32"/>
      <c r="C666" s="30"/>
      <c r="D666" s="31"/>
      <c r="F666" s="29"/>
      <c r="G666" s="29"/>
      <c r="H666" s="30"/>
      <c r="I666" s="30"/>
      <c r="J666" s="29"/>
      <c r="K666" s="31"/>
      <c r="L666" s="31"/>
    </row>
    <row r="667" spans="2:12">
      <c r="B667" s="32"/>
      <c r="C667" s="30"/>
      <c r="D667" s="31"/>
      <c r="F667" s="29"/>
      <c r="G667" s="29"/>
      <c r="H667" s="30"/>
      <c r="I667" s="30"/>
      <c r="J667" s="29"/>
      <c r="K667" s="31"/>
      <c r="L667" s="31"/>
    </row>
    <row r="668" spans="2:12">
      <c r="B668" s="32"/>
      <c r="C668" s="30"/>
      <c r="D668" s="31"/>
      <c r="F668" s="29"/>
      <c r="G668" s="29"/>
      <c r="H668" s="30"/>
      <c r="I668" s="30"/>
      <c r="J668" s="29"/>
      <c r="K668" s="31"/>
      <c r="L668" s="31"/>
    </row>
    <row r="669" spans="2:12">
      <c r="B669" s="32"/>
      <c r="C669" s="30"/>
      <c r="D669" s="31"/>
      <c r="F669" s="29"/>
      <c r="G669" s="29"/>
      <c r="H669" s="30"/>
      <c r="I669" s="30"/>
      <c r="J669" s="29"/>
      <c r="K669" s="31"/>
      <c r="L669" s="31"/>
    </row>
    <row r="670" spans="2:12">
      <c r="B670" s="32"/>
      <c r="C670" s="30"/>
      <c r="D670" s="31"/>
      <c r="F670" s="29"/>
      <c r="G670" s="29"/>
      <c r="H670" s="30"/>
      <c r="I670" s="30"/>
      <c r="J670" s="29"/>
      <c r="K670" s="31"/>
      <c r="L670" s="31"/>
    </row>
    <row r="671" spans="2:12">
      <c r="B671" s="32"/>
      <c r="C671" s="30"/>
      <c r="D671" s="31"/>
      <c r="F671" s="29"/>
      <c r="G671" s="29"/>
      <c r="H671" s="30"/>
      <c r="I671" s="30"/>
      <c r="J671" s="29"/>
      <c r="K671" s="31"/>
      <c r="L671" s="31"/>
    </row>
    <row r="672" spans="2:12">
      <c r="B672" s="32"/>
      <c r="C672" s="30"/>
      <c r="D672" s="31"/>
      <c r="F672" s="29"/>
      <c r="G672" s="29"/>
      <c r="H672" s="30"/>
      <c r="I672" s="30"/>
      <c r="J672" s="29"/>
      <c r="K672" s="31"/>
      <c r="L672" s="31"/>
    </row>
    <row r="673" spans="2:12">
      <c r="B673" s="32"/>
      <c r="C673" s="30"/>
      <c r="D673" s="31"/>
      <c r="F673" s="29"/>
      <c r="G673" s="29"/>
      <c r="H673" s="30"/>
      <c r="I673" s="30"/>
      <c r="J673" s="29"/>
      <c r="K673" s="31"/>
      <c r="L673" s="31"/>
    </row>
    <row r="674" spans="2:12">
      <c r="B674" s="32"/>
      <c r="C674" s="30"/>
      <c r="D674" s="31"/>
      <c r="F674" s="29"/>
      <c r="G674" s="29"/>
      <c r="H674" s="30"/>
      <c r="I674" s="30"/>
      <c r="J674" s="29"/>
      <c r="K674" s="31"/>
      <c r="L674" s="31"/>
    </row>
    <row r="675" spans="2:12">
      <c r="B675" s="32"/>
      <c r="C675" s="30"/>
      <c r="D675" s="31"/>
      <c r="F675" s="29"/>
      <c r="G675" s="29"/>
      <c r="H675" s="30"/>
      <c r="I675" s="30"/>
      <c r="J675" s="29"/>
      <c r="K675" s="31"/>
      <c r="L675" s="31"/>
    </row>
    <row r="676" spans="2:12">
      <c r="B676" s="32"/>
      <c r="C676" s="30"/>
      <c r="D676" s="31"/>
      <c r="F676" s="29"/>
      <c r="G676" s="29"/>
      <c r="H676" s="30"/>
      <c r="I676" s="30"/>
      <c r="J676" s="29"/>
      <c r="K676" s="31"/>
      <c r="L676" s="31"/>
    </row>
    <row r="677" spans="2:12">
      <c r="B677" s="32"/>
      <c r="C677" s="30"/>
      <c r="D677" s="31"/>
      <c r="F677" s="29"/>
      <c r="G677" s="29"/>
      <c r="H677" s="30"/>
      <c r="I677" s="30"/>
      <c r="J677" s="29"/>
      <c r="K677" s="31"/>
      <c r="L677" s="31"/>
    </row>
    <row r="678" spans="2:12">
      <c r="B678" s="32"/>
      <c r="C678" s="30"/>
      <c r="D678" s="31"/>
      <c r="F678" s="29"/>
      <c r="G678" s="29"/>
      <c r="H678" s="30"/>
      <c r="I678" s="30"/>
      <c r="J678" s="29"/>
      <c r="K678" s="31"/>
      <c r="L678" s="31"/>
    </row>
    <row r="679" spans="2:12">
      <c r="B679" s="32"/>
      <c r="C679" s="30"/>
      <c r="D679" s="31"/>
      <c r="F679" s="29"/>
      <c r="G679" s="29"/>
      <c r="H679" s="30"/>
      <c r="I679" s="30"/>
      <c r="J679" s="29"/>
      <c r="K679" s="31"/>
      <c r="L679" s="31"/>
    </row>
    <row r="680" spans="2:12">
      <c r="B680" s="32"/>
      <c r="C680" s="30"/>
      <c r="D680" s="31"/>
      <c r="F680" s="29"/>
      <c r="G680" s="29"/>
      <c r="H680" s="30"/>
      <c r="I680" s="30"/>
      <c r="J680" s="29"/>
      <c r="K680" s="31"/>
      <c r="L680" s="31"/>
    </row>
    <row r="681" spans="2:12">
      <c r="B681" s="32"/>
      <c r="C681" s="30"/>
      <c r="D681" s="31"/>
      <c r="F681" s="29"/>
      <c r="G681" s="29"/>
      <c r="H681" s="30"/>
      <c r="I681" s="30"/>
      <c r="J681" s="29"/>
      <c r="K681" s="31"/>
      <c r="L681" s="31"/>
    </row>
    <row r="682" spans="2:12">
      <c r="B682" s="32"/>
      <c r="C682" s="30"/>
      <c r="D682" s="31"/>
      <c r="F682" s="29"/>
      <c r="G682" s="29"/>
      <c r="H682" s="30"/>
      <c r="I682" s="30"/>
      <c r="J682" s="29"/>
      <c r="K682" s="31"/>
      <c r="L682" s="31"/>
    </row>
    <row r="683" spans="2:12">
      <c r="B683" s="32"/>
      <c r="C683" s="30"/>
      <c r="D683" s="31"/>
      <c r="F683" s="29"/>
      <c r="G683" s="29"/>
      <c r="H683" s="30"/>
      <c r="I683" s="30"/>
      <c r="J683" s="29"/>
      <c r="K683" s="31"/>
      <c r="L683" s="31"/>
    </row>
    <row r="684" spans="2:12">
      <c r="B684" s="32"/>
      <c r="C684" s="30"/>
      <c r="D684" s="31"/>
      <c r="F684" s="29"/>
      <c r="G684" s="29"/>
      <c r="H684" s="30"/>
      <c r="I684" s="30"/>
      <c r="J684" s="29"/>
      <c r="K684" s="31"/>
      <c r="L684" s="31"/>
    </row>
    <row r="685" spans="2:12">
      <c r="B685" s="32"/>
      <c r="C685" s="30"/>
      <c r="D685" s="31"/>
      <c r="F685" s="29"/>
      <c r="G685" s="29"/>
      <c r="H685" s="30"/>
      <c r="I685" s="30"/>
      <c r="J685" s="29"/>
      <c r="K685" s="31"/>
      <c r="L685" s="31"/>
    </row>
    <row r="686" spans="2:12">
      <c r="B686" s="32"/>
      <c r="C686" s="30"/>
      <c r="D686" s="31"/>
      <c r="F686" s="29"/>
      <c r="G686" s="29"/>
      <c r="H686" s="30"/>
      <c r="I686" s="30"/>
      <c r="J686" s="29"/>
      <c r="K686" s="31"/>
      <c r="L686" s="31"/>
    </row>
    <row r="687" spans="2:12">
      <c r="B687" s="32"/>
      <c r="C687" s="30"/>
      <c r="D687" s="31"/>
      <c r="F687" s="29"/>
      <c r="G687" s="29"/>
      <c r="H687" s="30"/>
      <c r="I687" s="30"/>
      <c r="J687" s="29"/>
      <c r="K687" s="31"/>
      <c r="L687" s="31"/>
    </row>
    <row r="688" spans="2:12">
      <c r="B688" s="32"/>
      <c r="C688" s="30"/>
      <c r="D688" s="31"/>
      <c r="F688" s="29"/>
      <c r="G688" s="29"/>
      <c r="H688" s="30"/>
      <c r="I688" s="30"/>
      <c r="J688" s="29"/>
      <c r="K688" s="31"/>
      <c r="L688" s="31"/>
    </row>
    <row r="689" spans="2:12">
      <c r="B689" s="32"/>
      <c r="C689" s="30"/>
      <c r="D689" s="31"/>
      <c r="F689" s="29"/>
      <c r="G689" s="29"/>
      <c r="H689" s="30"/>
      <c r="I689" s="30"/>
      <c r="J689" s="29"/>
      <c r="K689" s="31"/>
      <c r="L689" s="31"/>
    </row>
    <row r="690" spans="2:12">
      <c r="B690" s="32"/>
      <c r="C690" s="30"/>
      <c r="D690" s="31"/>
      <c r="F690" s="29"/>
      <c r="G690" s="29"/>
      <c r="H690" s="30"/>
      <c r="I690" s="30"/>
      <c r="J690" s="29"/>
      <c r="K690" s="31"/>
      <c r="L690" s="31"/>
    </row>
    <row r="691" spans="2:12">
      <c r="B691" s="32"/>
      <c r="C691" s="30"/>
      <c r="D691" s="31"/>
      <c r="F691" s="29"/>
      <c r="G691" s="29"/>
      <c r="H691" s="30"/>
      <c r="I691" s="30"/>
      <c r="J691" s="29"/>
      <c r="K691" s="31"/>
      <c r="L691" s="31"/>
    </row>
    <row r="692" spans="2:12">
      <c r="B692" s="32"/>
      <c r="C692" s="30"/>
      <c r="D692" s="31"/>
      <c r="F692" s="29"/>
      <c r="G692" s="29"/>
      <c r="H692" s="30"/>
      <c r="I692" s="30"/>
      <c r="J692" s="29"/>
      <c r="K692" s="31"/>
      <c r="L692" s="31"/>
    </row>
    <row r="693" spans="2:12">
      <c r="B693" s="32"/>
      <c r="C693" s="30"/>
      <c r="D693" s="31"/>
      <c r="F693" s="29"/>
      <c r="G693" s="29"/>
      <c r="H693" s="30"/>
      <c r="I693" s="30"/>
      <c r="J693" s="29"/>
      <c r="K693" s="31"/>
      <c r="L693" s="31"/>
    </row>
    <row r="694" spans="2:12">
      <c r="B694" s="32"/>
      <c r="C694" s="30"/>
      <c r="D694" s="31"/>
      <c r="F694" s="29"/>
      <c r="G694" s="29"/>
      <c r="H694" s="30"/>
      <c r="I694" s="30"/>
      <c r="J694" s="29"/>
      <c r="K694" s="31"/>
      <c r="L694" s="31"/>
    </row>
    <row r="695" spans="2:12">
      <c r="B695" s="32"/>
      <c r="C695" s="30"/>
      <c r="D695" s="31"/>
      <c r="F695" s="29"/>
      <c r="G695" s="29"/>
      <c r="H695" s="30"/>
      <c r="I695" s="30"/>
      <c r="J695" s="29"/>
      <c r="K695" s="31"/>
      <c r="L695" s="31"/>
    </row>
    <row r="696" spans="2:12">
      <c r="B696" s="32"/>
      <c r="C696" s="30"/>
      <c r="D696" s="31"/>
      <c r="F696" s="29"/>
      <c r="G696" s="29"/>
      <c r="H696" s="30"/>
      <c r="I696" s="30"/>
      <c r="J696" s="29"/>
      <c r="K696" s="31"/>
      <c r="L696" s="31"/>
    </row>
    <row r="697" spans="2:12">
      <c r="B697" s="32"/>
      <c r="C697" s="30"/>
      <c r="D697" s="31"/>
      <c r="F697" s="29"/>
      <c r="G697" s="29"/>
      <c r="H697" s="30"/>
      <c r="I697" s="30"/>
      <c r="J697" s="29"/>
      <c r="K697" s="31"/>
      <c r="L697" s="31"/>
    </row>
    <row r="698" spans="2:12">
      <c r="B698" s="32"/>
      <c r="C698" s="30"/>
      <c r="D698" s="31"/>
      <c r="F698" s="29"/>
      <c r="G698" s="29"/>
      <c r="H698" s="30"/>
      <c r="I698" s="30"/>
      <c r="J698" s="29"/>
      <c r="K698" s="31"/>
      <c r="L698" s="31"/>
    </row>
    <row r="699" spans="2:12">
      <c r="B699" s="32"/>
      <c r="C699" s="30"/>
      <c r="D699" s="31"/>
      <c r="F699" s="29"/>
      <c r="G699" s="29"/>
      <c r="H699" s="30"/>
      <c r="I699" s="30"/>
      <c r="J699" s="29"/>
      <c r="K699" s="31"/>
      <c r="L699" s="31"/>
    </row>
    <row r="700" spans="2:12">
      <c r="B700" s="32"/>
      <c r="C700" s="30"/>
      <c r="D700" s="31"/>
      <c r="F700" s="29"/>
      <c r="G700" s="29"/>
      <c r="H700" s="30"/>
      <c r="I700" s="30"/>
      <c r="J700" s="29"/>
      <c r="K700" s="31"/>
      <c r="L700" s="31"/>
    </row>
    <row r="701" spans="2:12">
      <c r="B701" s="32"/>
      <c r="C701" s="30"/>
      <c r="D701" s="31"/>
      <c r="F701" s="29"/>
      <c r="G701" s="29"/>
      <c r="H701" s="30"/>
      <c r="I701" s="30"/>
      <c r="J701" s="29"/>
      <c r="K701" s="31"/>
      <c r="L701" s="31"/>
    </row>
    <row r="702" spans="2:12">
      <c r="B702" s="32"/>
      <c r="C702" s="30"/>
      <c r="D702" s="31"/>
      <c r="F702" s="29"/>
      <c r="G702" s="29"/>
      <c r="H702" s="30"/>
      <c r="I702" s="30"/>
      <c r="J702" s="29"/>
      <c r="K702" s="31"/>
      <c r="L702" s="31"/>
    </row>
    <row r="703" spans="2:12">
      <c r="B703" s="32"/>
      <c r="C703" s="30"/>
      <c r="D703" s="31"/>
      <c r="F703" s="29"/>
      <c r="G703" s="29"/>
      <c r="H703" s="30"/>
      <c r="I703" s="30"/>
      <c r="J703" s="29"/>
      <c r="K703" s="31"/>
      <c r="L703" s="31"/>
    </row>
    <row r="704" spans="2:12">
      <c r="B704" s="32"/>
      <c r="C704" s="30"/>
      <c r="D704" s="31"/>
      <c r="F704" s="29"/>
      <c r="G704" s="29"/>
      <c r="H704" s="30"/>
      <c r="I704" s="30"/>
      <c r="J704" s="29"/>
      <c r="K704" s="31"/>
      <c r="L704" s="31"/>
    </row>
    <row r="705" spans="2:12">
      <c r="B705" s="32"/>
      <c r="C705" s="30"/>
      <c r="D705" s="31"/>
      <c r="F705" s="29"/>
      <c r="G705" s="29"/>
      <c r="H705" s="30"/>
      <c r="I705" s="30"/>
      <c r="J705" s="29"/>
      <c r="K705" s="31"/>
      <c r="L705" s="31"/>
    </row>
    <row r="706" spans="2:12">
      <c r="B706" s="32"/>
      <c r="C706" s="30"/>
      <c r="D706" s="31"/>
      <c r="F706" s="29"/>
      <c r="G706" s="29"/>
      <c r="H706" s="30"/>
      <c r="I706" s="30"/>
      <c r="J706" s="29"/>
      <c r="K706" s="31"/>
      <c r="L706" s="31"/>
    </row>
    <row r="707" spans="2:12">
      <c r="B707" s="32"/>
      <c r="C707" s="30"/>
      <c r="D707" s="31"/>
      <c r="F707" s="29"/>
      <c r="G707" s="29"/>
      <c r="H707" s="30"/>
      <c r="I707" s="30"/>
      <c r="J707" s="29"/>
      <c r="K707" s="31"/>
      <c r="L707" s="31"/>
    </row>
    <row r="708" spans="2:12">
      <c r="B708" s="32"/>
      <c r="C708" s="30"/>
      <c r="D708" s="31"/>
      <c r="F708" s="29"/>
      <c r="G708" s="29"/>
      <c r="H708" s="30"/>
      <c r="I708" s="30"/>
      <c r="J708" s="29"/>
      <c r="K708" s="31"/>
      <c r="L708" s="31"/>
    </row>
    <row r="709" spans="2:12">
      <c r="B709" s="32"/>
      <c r="C709" s="30"/>
      <c r="D709" s="31"/>
      <c r="F709" s="29"/>
      <c r="G709" s="29"/>
      <c r="H709" s="30"/>
      <c r="I709" s="30"/>
      <c r="J709" s="29"/>
      <c r="K709" s="31"/>
      <c r="L709" s="31"/>
    </row>
    <row r="710" spans="2:12">
      <c r="B710" s="32"/>
      <c r="C710" s="30"/>
      <c r="D710" s="31"/>
      <c r="F710" s="29"/>
      <c r="G710" s="29"/>
      <c r="H710" s="30"/>
      <c r="I710" s="30"/>
      <c r="J710" s="29"/>
      <c r="K710" s="31"/>
      <c r="L710" s="31"/>
    </row>
    <row r="711" spans="2:12">
      <c r="B711" s="32"/>
      <c r="C711" s="30"/>
      <c r="D711" s="31"/>
      <c r="F711" s="29"/>
      <c r="G711" s="29"/>
      <c r="H711" s="30"/>
      <c r="I711" s="30"/>
      <c r="J711" s="29"/>
      <c r="K711" s="31"/>
      <c r="L711" s="31"/>
    </row>
    <row r="712" spans="2:12">
      <c r="B712" s="32"/>
      <c r="C712" s="30"/>
      <c r="D712" s="31"/>
      <c r="F712" s="29"/>
      <c r="G712" s="29"/>
      <c r="H712" s="30"/>
      <c r="I712" s="30"/>
      <c r="J712" s="29"/>
      <c r="K712" s="31"/>
      <c r="L712" s="31"/>
    </row>
    <row r="713" spans="2:12">
      <c r="B713" s="32"/>
      <c r="C713" s="30"/>
      <c r="D713" s="31"/>
      <c r="F713" s="29"/>
      <c r="G713" s="29"/>
      <c r="H713" s="30"/>
      <c r="I713" s="30"/>
      <c r="J713" s="29"/>
      <c r="K713" s="31"/>
      <c r="L713" s="31"/>
    </row>
    <row r="714" spans="2:12">
      <c r="B714" s="32"/>
      <c r="C714" s="30"/>
      <c r="D714" s="31"/>
      <c r="F714" s="29"/>
      <c r="G714" s="29"/>
      <c r="H714" s="30"/>
      <c r="I714" s="30"/>
      <c r="J714" s="29"/>
      <c r="K714" s="31"/>
      <c r="L714" s="31"/>
    </row>
    <row r="715" spans="2:12">
      <c r="B715" s="32"/>
      <c r="C715" s="30"/>
      <c r="D715" s="31"/>
      <c r="F715" s="29"/>
      <c r="G715" s="29"/>
      <c r="H715" s="30"/>
      <c r="I715" s="30"/>
      <c r="J715" s="29"/>
      <c r="K715" s="31"/>
      <c r="L715" s="31"/>
    </row>
    <row r="716" spans="2:12">
      <c r="B716" s="32"/>
      <c r="C716" s="30"/>
      <c r="D716" s="31"/>
      <c r="F716" s="29"/>
      <c r="G716" s="29"/>
      <c r="H716" s="30"/>
      <c r="I716" s="30"/>
      <c r="J716" s="29"/>
      <c r="K716" s="31"/>
      <c r="L716" s="31"/>
    </row>
    <row r="717" spans="2:12">
      <c r="B717" s="32"/>
      <c r="C717" s="30"/>
      <c r="D717" s="31"/>
      <c r="F717" s="29"/>
      <c r="G717" s="29"/>
      <c r="H717" s="30"/>
      <c r="I717" s="30"/>
      <c r="J717" s="29"/>
      <c r="K717" s="31"/>
      <c r="L717" s="31"/>
    </row>
    <row r="718" spans="2:12">
      <c r="B718" s="32"/>
      <c r="C718" s="30"/>
      <c r="D718" s="31"/>
      <c r="F718" s="29"/>
      <c r="G718" s="29"/>
      <c r="H718" s="30"/>
      <c r="I718" s="30"/>
      <c r="J718" s="29"/>
      <c r="K718" s="31"/>
      <c r="L718" s="31"/>
    </row>
    <row r="719" spans="2:12">
      <c r="B719" s="32"/>
      <c r="C719" s="30"/>
      <c r="D719" s="31"/>
      <c r="F719" s="29"/>
      <c r="G719" s="29"/>
      <c r="H719" s="30"/>
      <c r="I719" s="30"/>
      <c r="J719" s="29"/>
      <c r="K719" s="31"/>
      <c r="L719" s="31"/>
    </row>
    <row r="720" spans="2:12">
      <c r="B720" s="32"/>
      <c r="C720" s="30"/>
      <c r="D720" s="31"/>
      <c r="F720" s="29"/>
      <c r="G720" s="29"/>
      <c r="H720" s="30"/>
      <c r="I720" s="30"/>
      <c r="J720" s="29"/>
      <c r="K720" s="31"/>
      <c r="L720" s="31"/>
    </row>
    <row r="721" spans="2:12">
      <c r="B721" s="32"/>
      <c r="C721" s="30"/>
      <c r="D721" s="31"/>
      <c r="F721" s="29"/>
      <c r="G721" s="29"/>
      <c r="H721" s="30"/>
      <c r="I721" s="30"/>
      <c r="J721" s="29"/>
      <c r="K721" s="31"/>
      <c r="L721" s="31"/>
    </row>
    <row r="722" spans="2:12">
      <c r="B722" s="32"/>
      <c r="C722" s="30"/>
      <c r="D722" s="31"/>
      <c r="F722" s="29"/>
      <c r="G722" s="29"/>
      <c r="H722" s="30"/>
      <c r="I722" s="30"/>
      <c r="J722" s="29"/>
      <c r="K722" s="31"/>
      <c r="L722" s="31"/>
    </row>
    <row r="723" spans="2:12">
      <c r="B723" s="32"/>
      <c r="C723" s="30"/>
      <c r="D723" s="31"/>
      <c r="F723" s="29"/>
      <c r="G723" s="29"/>
      <c r="H723" s="30"/>
      <c r="I723" s="30"/>
      <c r="J723" s="29"/>
      <c r="K723" s="31"/>
      <c r="L723" s="31"/>
    </row>
    <row r="724" spans="2:12">
      <c r="B724" s="32"/>
      <c r="C724" s="30"/>
      <c r="D724" s="31"/>
      <c r="F724" s="29"/>
      <c r="G724" s="29"/>
      <c r="H724" s="30"/>
      <c r="I724" s="30"/>
      <c r="J724" s="29"/>
      <c r="K724" s="31"/>
      <c r="L724" s="31"/>
    </row>
    <row r="725" spans="2:12">
      <c r="B725" s="32"/>
      <c r="C725" s="30"/>
      <c r="D725" s="31"/>
      <c r="F725" s="29"/>
      <c r="G725" s="29"/>
      <c r="H725" s="30"/>
      <c r="I725" s="30"/>
      <c r="J725" s="29"/>
      <c r="K725" s="31"/>
      <c r="L725" s="31"/>
    </row>
    <row r="726" spans="2:12">
      <c r="B726" s="32"/>
      <c r="C726" s="30"/>
      <c r="D726" s="31"/>
      <c r="F726" s="29"/>
      <c r="G726" s="29"/>
      <c r="H726" s="30"/>
      <c r="I726" s="30"/>
      <c r="J726" s="29"/>
      <c r="K726" s="31"/>
      <c r="L726" s="31"/>
    </row>
    <row r="727" spans="2:12">
      <c r="B727" s="32"/>
      <c r="C727" s="30"/>
      <c r="D727" s="31"/>
      <c r="F727" s="29"/>
      <c r="G727" s="29"/>
      <c r="H727" s="30"/>
      <c r="I727" s="30"/>
      <c r="J727" s="29"/>
      <c r="K727" s="31"/>
      <c r="L727" s="31"/>
    </row>
    <row r="728" spans="2:12">
      <c r="B728" s="32"/>
      <c r="C728" s="30"/>
      <c r="D728" s="31"/>
      <c r="F728" s="29"/>
      <c r="G728" s="29"/>
      <c r="H728" s="30"/>
      <c r="I728" s="30"/>
      <c r="J728" s="29"/>
      <c r="K728" s="31"/>
      <c r="L728" s="31"/>
    </row>
    <row r="729" spans="2:12">
      <c r="B729" s="32"/>
      <c r="C729" s="30"/>
      <c r="D729" s="31"/>
      <c r="F729" s="29"/>
      <c r="G729" s="29"/>
      <c r="H729" s="30"/>
      <c r="I729" s="30"/>
      <c r="J729" s="29"/>
      <c r="K729" s="31"/>
      <c r="L729" s="31"/>
    </row>
    <row r="730" spans="2:12">
      <c r="B730" s="32"/>
      <c r="C730" s="30"/>
      <c r="D730" s="31"/>
      <c r="F730" s="29"/>
      <c r="G730" s="29"/>
      <c r="H730" s="30"/>
      <c r="I730" s="30"/>
      <c r="J730" s="29"/>
      <c r="K730" s="31"/>
      <c r="L730" s="31"/>
    </row>
    <row r="731" spans="2:12">
      <c r="B731" s="32"/>
      <c r="C731" s="30"/>
      <c r="D731" s="31"/>
      <c r="F731" s="29"/>
      <c r="G731" s="29"/>
      <c r="H731" s="30"/>
      <c r="I731" s="30"/>
      <c r="J731" s="29"/>
      <c r="K731" s="31"/>
      <c r="L731" s="31"/>
    </row>
    <row r="732" spans="2:12">
      <c r="B732" s="32"/>
      <c r="C732" s="30"/>
      <c r="D732" s="31"/>
      <c r="F732" s="29"/>
      <c r="G732" s="29"/>
      <c r="H732" s="30"/>
      <c r="I732" s="30"/>
      <c r="J732" s="29"/>
      <c r="K732" s="31"/>
      <c r="L732" s="31"/>
    </row>
    <row r="733" spans="2:12">
      <c r="B733" s="32"/>
      <c r="C733" s="30"/>
      <c r="D733" s="31"/>
      <c r="F733" s="29"/>
      <c r="G733" s="29"/>
      <c r="H733" s="30"/>
      <c r="I733" s="30"/>
      <c r="J733" s="29"/>
      <c r="K733" s="31"/>
      <c r="L733" s="31"/>
    </row>
    <row r="734" spans="2:12">
      <c r="B734" s="32"/>
      <c r="C734" s="30"/>
      <c r="D734" s="31"/>
      <c r="F734" s="29"/>
      <c r="G734" s="29"/>
      <c r="H734" s="30"/>
      <c r="I734" s="30"/>
      <c r="J734" s="29"/>
      <c r="K734" s="31"/>
      <c r="L734" s="31"/>
    </row>
    <row r="735" spans="2:12">
      <c r="B735" s="32"/>
      <c r="C735" s="30"/>
      <c r="D735" s="31"/>
      <c r="F735" s="29"/>
      <c r="G735" s="29"/>
      <c r="H735" s="30"/>
      <c r="I735" s="30"/>
      <c r="J735" s="29"/>
      <c r="K735" s="31"/>
      <c r="L735" s="31"/>
    </row>
    <row r="736" spans="2:12">
      <c r="B736" s="32"/>
      <c r="C736" s="30"/>
      <c r="D736" s="31"/>
      <c r="F736" s="29"/>
      <c r="G736" s="29"/>
      <c r="H736" s="30"/>
      <c r="I736" s="30"/>
      <c r="J736" s="29"/>
      <c r="K736" s="31"/>
      <c r="L736" s="31"/>
    </row>
    <row r="737" spans="2:12">
      <c r="B737" s="32"/>
      <c r="C737" s="30"/>
      <c r="D737" s="31"/>
      <c r="F737" s="29"/>
      <c r="G737" s="29"/>
      <c r="H737" s="30"/>
      <c r="I737" s="30"/>
      <c r="J737" s="29"/>
      <c r="K737" s="31"/>
      <c r="L737" s="31"/>
    </row>
    <row r="738" spans="2:12">
      <c r="B738" s="32"/>
      <c r="C738" s="30"/>
      <c r="D738" s="31"/>
      <c r="F738" s="29"/>
      <c r="G738" s="29"/>
      <c r="H738" s="30"/>
      <c r="I738" s="30"/>
      <c r="J738" s="29"/>
      <c r="K738" s="31"/>
      <c r="L738" s="31"/>
    </row>
    <row r="739" spans="2:12">
      <c r="B739" s="32"/>
      <c r="C739" s="30"/>
      <c r="D739" s="31"/>
      <c r="F739" s="29"/>
      <c r="G739" s="29"/>
      <c r="H739" s="30"/>
      <c r="I739" s="30"/>
      <c r="J739" s="29"/>
      <c r="K739" s="31"/>
      <c r="L739" s="31"/>
    </row>
    <row r="740" spans="2:12">
      <c r="B740" s="32"/>
      <c r="C740" s="30"/>
      <c r="D740" s="31"/>
      <c r="F740" s="29"/>
      <c r="G740" s="29"/>
      <c r="H740" s="30"/>
      <c r="I740" s="30"/>
      <c r="J740" s="29"/>
      <c r="K740" s="31"/>
      <c r="L740" s="31"/>
    </row>
    <row r="741" spans="2:12">
      <c r="B741" s="32"/>
      <c r="C741" s="30"/>
      <c r="D741" s="31"/>
      <c r="F741" s="29"/>
      <c r="G741" s="29"/>
      <c r="H741" s="30"/>
      <c r="I741" s="30"/>
      <c r="J741" s="29"/>
      <c r="K741" s="31"/>
      <c r="L741" s="31"/>
    </row>
    <row r="742" spans="2:12">
      <c r="B742" s="32"/>
      <c r="C742" s="30"/>
      <c r="D742" s="31"/>
      <c r="F742" s="29"/>
      <c r="G742" s="29"/>
      <c r="H742" s="30"/>
      <c r="I742" s="30"/>
      <c r="J742" s="29"/>
      <c r="K742" s="31"/>
      <c r="L742" s="31"/>
    </row>
    <row r="743" spans="2:12">
      <c r="B743" s="32"/>
      <c r="C743" s="30"/>
      <c r="D743" s="31"/>
      <c r="F743" s="29"/>
      <c r="G743" s="29"/>
      <c r="H743" s="30"/>
      <c r="I743" s="30"/>
      <c r="J743" s="29"/>
      <c r="K743" s="31"/>
      <c r="L743" s="31"/>
    </row>
    <row r="744" spans="2:12">
      <c r="B744" s="32"/>
      <c r="C744" s="30"/>
      <c r="D744" s="31"/>
      <c r="F744" s="29"/>
      <c r="G744" s="29"/>
      <c r="H744" s="30"/>
      <c r="I744" s="30"/>
      <c r="J744" s="29"/>
      <c r="K744" s="31"/>
      <c r="L744" s="31"/>
    </row>
    <row r="745" spans="2:12">
      <c r="B745" s="32"/>
      <c r="C745" s="30"/>
      <c r="D745" s="31"/>
      <c r="F745" s="29"/>
      <c r="G745" s="29"/>
      <c r="H745" s="30"/>
      <c r="I745" s="30"/>
      <c r="J745" s="29"/>
      <c r="K745" s="31"/>
      <c r="L745" s="31"/>
    </row>
    <row r="746" spans="2:12">
      <c r="B746" s="32"/>
      <c r="C746" s="30"/>
      <c r="D746" s="31"/>
      <c r="F746" s="29"/>
      <c r="G746" s="29"/>
      <c r="H746" s="30"/>
      <c r="I746" s="30"/>
      <c r="J746" s="29"/>
      <c r="K746" s="31"/>
      <c r="L746" s="31"/>
    </row>
    <row r="747" spans="2:12">
      <c r="B747" s="32"/>
      <c r="C747" s="30"/>
      <c r="D747" s="31"/>
      <c r="F747" s="29"/>
      <c r="G747" s="29"/>
      <c r="H747" s="30"/>
      <c r="I747" s="30"/>
      <c r="J747" s="29"/>
      <c r="K747" s="31"/>
      <c r="L747" s="31"/>
    </row>
    <row r="748" spans="2:12">
      <c r="B748" s="32"/>
      <c r="C748" s="30"/>
      <c r="D748" s="31"/>
      <c r="F748" s="29"/>
      <c r="G748" s="29"/>
      <c r="H748" s="30"/>
      <c r="I748" s="30"/>
      <c r="J748" s="29"/>
      <c r="K748" s="31"/>
      <c r="L748" s="31"/>
    </row>
    <row r="749" spans="2:12">
      <c r="B749" s="32"/>
      <c r="C749" s="30"/>
      <c r="D749" s="31"/>
      <c r="F749" s="29"/>
      <c r="G749" s="29"/>
      <c r="H749" s="30"/>
      <c r="I749" s="30"/>
      <c r="J749" s="29"/>
      <c r="K749" s="31"/>
      <c r="L749" s="31"/>
    </row>
    <row r="750" spans="2:12">
      <c r="B750" s="32"/>
      <c r="C750" s="30"/>
      <c r="D750" s="31"/>
      <c r="F750" s="29"/>
      <c r="G750" s="29"/>
      <c r="H750" s="30"/>
      <c r="I750" s="30"/>
      <c r="J750" s="29"/>
      <c r="K750" s="31"/>
      <c r="L750" s="31"/>
    </row>
    <row r="751" spans="2:12">
      <c r="B751" s="32"/>
      <c r="C751" s="30"/>
      <c r="D751" s="31"/>
      <c r="F751" s="29"/>
      <c r="G751" s="29"/>
      <c r="H751" s="30"/>
      <c r="I751" s="30"/>
      <c r="J751" s="29"/>
      <c r="K751" s="31"/>
      <c r="L751" s="31"/>
    </row>
    <row r="752" spans="2:12">
      <c r="B752" s="32"/>
      <c r="C752" s="30"/>
      <c r="D752" s="31"/>
      <c r="F752" s="29"/>
      <c r="G752" s="29"/>
      <c r="H752" s="30"/>
      <c r="I752" s="30"/>
      <c r="J752" s="29"/>
      <c r="K752" s="31"/>
      <c r="L752" s="31"/>
    </row>
    <row r="753" spans="2:12">
      <c r="B753" s="32"/>
      <c r="C753" s="30"/>
      <c r="D753" s="31"/>
      <c r="F753" s="29"/>
      <c r="G753" s="29"/>
      <c r="H753" s="30"/>
      <c r="I753" s="30"/>
      <c r="J753" s="29"/>
      <c r="K753" s="31"/>
      <c r="L753" s="31"/>
    </row>
    <row r="754" spans="2:12">
      <c r="B754" s="32"/>
      <c r="C754" s="30"/>
      <c r="D754" s="31"/>
      <c r="F754" s="29"/>
      <c r="G754" s="29"/>
      <c r="H754" s="30"/>
      <c r="I754" s="30"/>
      <c r="J754" s="29"/>
      <c r="K754" s="31"/>
      <c r="L754" s="31"/>
    </row>
    <row r="755" spans="2:12">
      <c r="B755" s="32"/>
      <c r="C755" s="30"/>
      <c r="D755" s="31"/>
      <c r="F755" s="29"/>
      <c r="G755" s="29"/>
      <c r="H755" s="30"/>
      <c r="I755" s="30"/>
      <c r="J755" s="29"/>
      <c r="K755" s="31"/>
      <c r="L755" s="31"/>
    </row>
    <row r="756" spans="2:12">
      <c r="B756" s="32"/>
      <c r="C756" s="30"/>
      <c r="D756" s="31"/>
      <c r="F756" s="29"/>
      <c r="G756" s="29"/>
      <c r="H756" s="30"/>
      <c r="I756" s="30"/>
      <c r="J756" s="29"/>
      <c r="K756" s="31"/>
      <c r="L756" s="31"/>
    </row>
    <row r="757" spans="2:12">
      <c r="B757" s="32"/>
      <c r="C757" s="30"/>
      <c r="D757" s="31"/>
      <c r="F757" s="29"/>
      <c r="G757" s="29"/>
      <c r="H757" s="30"/>
      <c r="I757" s="30"/>
      <c r="J757" s="29"/>
      <c r="K757" s="31"/>
      <c r="L757" s="31"/>
    </row>
    <row r="758" spans="2:12">
      <c r="B758" s="32"/>
      <c r="C758" s="30"/>
      <c r="D758" s="31"/>
      <c r="F758" s="29"/>
      <c r="G758" s="29"/>
      <c r="H758" s="30"/>
      <c r="I758" s="30"/>
      <c r="J758" s="29"/>
      <c r="K758" s="31"/>
      <c r="L758" s="31"/>
    </row>
    <row r="759" spans="2:12">
      <c r="B759" s="32"/>
      <c r="C759" s="30"/>
      <c r="D759" s="31"/>
      <c r="F759" s="29"/>
      <c r="G759" s="29"/>
      <c r="H759" s="30"/>
      <c r="I759" s="30"/>
      <c r="J759" s="29"/>
      <c r="K759" s="31"/>
      <c r="L759" s="31"/>
    </row>
    <row r="760" spans="2:12">
      <c r="B760" s="32"/>
      <c r="C760" s="30"/>
      <c r="D760" s="31"/>
      <c r="F760" s="29"/>
      <c r="G760" s="29"/>
      <c r="H760" s="30"/>
      <c r="I760" s="30"/>
      <c r="J760" s="29"/>
      <c r="K760" s="31"/>
      <c r="L760" s="31"/>
    </row>
    <row r="761" spans="2:12">
      <c r="B761" s="32"/>
      <c r="C761" s="30"/>
      <c r="D761" s="31"/>
      <c r="F761" s="29"/>
      <c r="G761" s="29"/>
      <c r="H761" s="30"/>
      <c r="I761" s="30"/>
      <c r="J761" s="29"/>
      <c r="K761" s="31"/>
      <c r="L761" s="31"/>
    </row>
    <row r="762" spans="2:12">
      <c r="B762" s="32"/>
      <c r="C762" s="30"/>
      <c r="D762" s="31"/>
      <c r="F762" s="29"/>
      <c r="G762" s="29"/>
      <c r="H762" s="30"/>
      <c r="I762" s="30"/>
      <c r="J762" s="29"/>
      <c r="K762" s="31"/>
      <c r="L762" s="31"/>
    </row>
    <row r="763" spans="2:12">
      <c r="B763" s="32"/>
      <c r="C763" s="30"/>
      <c r="D763" s="31"/>
      <c r="F763" s="29"/>
      <c r="G763" s="29"/>
      <c r="H763" s="30"/>
      <c r="I763" s="30"/>
      <c r="J763" s="29"/>
      <c r="K763" s="31"/>
      <c r="L763" s="31"/>
    </row>
    <row r="764" spans="2:12">
      <c r="B764" s="32"/>
      <c r="C764" s="30"/>
      <c r="D764" s="31"/>
      <c r="F764" s="29"/>
      <c r="G764" s="29"/>
      <c r="H764" s="30"/>
      <c r="I764" s="30"/>
      <c r="J764" s="29"/>
      <c r="K764" s="31"/>
      <c r="L764" s="31"/>
    </row>
    <row r="765" spans="2:12">
      <c r="B765" s="32"/>
      <c r="C765" s="30"/>
      <c r="D765" s="31"/>
      <c r="F765" s="29"/>
      <c r="G765" s="29"/>
      <c r="H765" s="30"/>
      <c r="I765" s="30"/>
      <c r="J765" s="29"/>
      <c r="K765" s="31"/>
      <c r="L765" s="31"/>
    </row>
    <row r="766" spans="2:12">
      <c r="B766" s="32"/>
      <c r="C766" s="30"/>
      <c r="D766" s="31"/>
      <c r="F766" s="29"/>
      <c r="G766" s="29"/>
      <c r="H766" s="30"/>
      <c r="I766" s="30"/>
      <c r="J766" s="29"/>
      <c r="K766" s="31"/>
      <c r="L766" s="31"/>
    </row>
    <row r="767" spans="2:12">
      <c r="B767" s="32"/>
      <c r="C767" s="30"/>
      <c r="D767" s="31"/>
      <c r="F767" s="29"/>
      <c r="G767" s="29"/>
      <c r="H767" s="30"/>
      <c r="I767" s="30"/>
      <c r="J767" s="29"/>
      <c r="K767" s="31"/>
      <c r="L767" s="31"/>
    </row>
    <row r="768" spans="2:12">
      <c r="B768" s="32"/>
      <c r="C768" s="30"/>
      <c r="D768" s="31"/>
      <c r="F768" s="29"/>
      <c r="G768" s="29"/>
      <c r="H768" s="30"/>
      <c r="I768" s="30"/>
      <c r="J768" s="29"/>
      <c r="K768" s="31"/>
      <c r="L768" s="31"/>
    </row>
    <row r="769" spans="2:12">
      <c r="B769" s="32"/>
      <c r="C769" s="30"/>
      <c r="D769" s="31"/>
      <c r="F769" s="29"/>
      <c r="G769" s="29"/>
      <c r="H769" s="30"/>
      <c r="I769" s="30"/>
      <c r="J769" s="29"/>
      <c r="K769" s="31"/>
      <c r="L769" s="31"/>
    </row>
  </sheetData>
  <mergeCells count="28">
    <mergeCell ref="M37:S37"/>
    <mergeCell ref="A167:B167"/>
    <mergeCell ref="E223:F223"/>
    <mergeCell ref="E222:F222"/>
    <mergeCell ref="E220:F220"/>
    <mergeCell ref="G220:J220"/>
    <mergeCell ref="A192:B192"/>
    <mergeCell ref="K220:L220"/>
    <mergeCell ref="E221:F221"/>
    <mergeCell ref="M134:S134"/>
    <mergeCell ref="M205:Z205"/>
    <mergeCell ref="M206:Z206"/>
    <mergeCell ref="M207:Z207"/>
    <mergeCell ref="M213:Z213"/>
    <mergeCell ref="M199:Z199"/>
    <mergeCell ref="M201:Z201"/>
    <mergeCell ref="M203:Z203"/>
    <mergeCell ref="A3:L3"/>
    <mergeCell ref="C4:D4"/>
    <mergeCell ref="G4:I4"/>
    <mergeCell ref="J4:L4"/>
    <mergeCell ref="H5:I5"/>
    <mergeCell ref="J5:L5"/>
    <mergeCell ref="C6:D6"/>
    <mergeCell ref="G6:I6"/>
    <mergeCell ref="J6:L6"/>
    <mergeCell ref="A10:B10"/>
    <mergeCell ref="A28:B28"/>
  </mergeCells>
  <phoneticPr fontId="2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Замовника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Юрий</cp:lastModifiedBy>
  <cp:lastPrinted>2025-10-15T06:44:51Z</cp:lastPrinted>
  <dcterms:created xsi:type="dcterms:W3CDTF">2021-09-30T07:44:11Z</dcterms:created>
  <dcterms:modified xsi:type="dcterms:W3CDTF">2025-11-25T11:36:53Z</dcterms:modified>
</cp:coreProperties>
</file>