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tsyhanok\AppData\Local\Microsoft\Windows\INetCache\Content.Outlook\VPI3PADM\"/>
    </mc:Choice>
  </mc:AlternateContent>
  <xr:revisionPtr revIDLastSave="0" documentId="13_ncr:1_{2A202C66-E141-47C6-A4F6-B9F3F4E1C1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а таблиця" sheetId="1" r:id="rId1"/>
    <sheet name="Суми пл. Незалежності, 3" sheetId="18" r:id="rId2"/>
    <sheet name="Харків вул. Григорія Сковороди," sheetId="17" r:id="rId3"/>
    <sheet name="Харків вул. Полтавський Шлях, 1" sheetId="16" r:id="rId4"/>
    <sheet name="Харків пр.Героїв Харкова,274" sheetId="15" r:id="rId5"/>
    <sheet name="Балаклія вул. Захисників Украін" sheetId="14" r:id="rId6"/>
    <sheet name="Харків пр-т. Байрона, 134-3" sheetId="13" r:id="rId7"/>
    <sheet name="Запоріжжя просп. Соборний, 170" sheetId="12" r:id="rId8"/>
    <sheet name="Запоріжжя вул. Базарна, 11" sheetId="10" r:id="rId9"/>
    <sheet name="Кропивницький вул. Велика Персп" sheetId="11" r:id="rId10"/>
    <sheet name="Миколаїв вул. Соборна, 12в" sheetId="8" r:id="rId11"/>
    <sheet name="Полтава вул. 23-го Вересня, 11" sheetId="7" r:id="rId12"/>
    <sheet name="Чернівці пл. Соборна, 10" sheetId="4" state="hidden" r:id="rId13"/>
    <sheet name="Ужгород Фединця 47" sheetId="3" r:id="rId14"/>
    <sheet name="Чернігів пр. Миру, 32" sheetId="5" r:id="rId15"/>
    <sheet name="Київ Хрещатик 15" sheetId="2" r:id="rId16"/>
  </sheets>
  <definedNames>
    <definedName name="_xlnm._FilterDatabase" localSheetId="0" hidden="1">'Загальна таблиця'!$A$1:$F$2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K7" i="14"/>
  <c r="K8" i="14"/>
  <c r="K31" i="16"/>
  <c r="K7" i="16"/>
  <c r="K8" i="16"/>
  <c r="D7" i="16"/>
  <c r="D11" i="16" s="1"/>
  <c r="K10" i="18" l="1"/>
  <c r="K7" i="18"/>
  <c r="J19" i="18"/>
  <c r="F10" i="18" l="1"/>
  <c r="F7" i="18"/>
  <c r="K28" i="7"/>
  <c r="K28" i="8"/>
  <c r="K28" i="11"/>
  <c r="K28" i="10"/>
  <c r="K31" i="12"/>
  <c r="G18" i="1" l="1"/>
  <c r="D17" i="13"/>
  <c r="I17" i="13" s="1"/>
  <c r="I30" i="18"/>
  <c r="K30" i="18" s="1"/>
  <c r="F30" i="18"/>
  <c r="I30" i="17"/>
  <c r="K30" i="17" s="1"/>
  <c r="F30" i="17"/>
  <c r="I30" i="16"/>
  <c r="K30" i="16" s="1"/>
  <c r="F30" i="16"/>
  <c r="I27" i="15"/>
  <c r="K27" i="15" s="1"/>
  <c r="F27" i="15"/>
  <c r="I28" i="14"/>
  <c r="K28" i="14" s="1"/>
  <c r="F28" i="14"/>
  <c r="I27" i="13"/>
  <c r="K27" i="13" s="1"/>
  <c r="F27" i="13"/>
  <c r="I30" i="12"/>
  <c r="K30" i="12" s="1"/>
  <c r="F30" i="12"/>
  <c r="I27" i="10"/>
  <c r="K27" i="10" s="1"/>
  <c r="F27" i="10"/>
  <c r="I27" i="11"/>
  <c r="K27" i="11" s="1"/>
  <c r="F27" i="11"/>
  <c r="I27" i="8"/>
  <c r="K27" i="8" s="1"/>
  <c r="F27" i="8"/>
  <c r="I27" i="7"/>
  <c r="K27" i="7" s="1"/>
  <c r="F27" i="7"/>
  <c r="H6" i="1"/>
  <c r="K37" i="3"/>
  <c r="K38" i="3" s="1"/>
  <c r="F37" i="3"/>
  <c r="F38" i="3" s="1"/>
  <c r="K34" i="3"/>
  <c r="K33" i="3"/>
  <c r="F33" i="3"/>
  <c r="K32" i="3"/>
  <c r="F32" i="3"/>
  <c r="K31" i="3"/>
  <c r="K30" i="3"/>
  <c r="I30" i="3"/>
  <c r="F30" i="3"/>
  <c r="K29" i="3"/>
  <c r="I29" i="3"/>
  <c r="K28" i="3"/>
  <c r="K27" i="3"/>
  <c r="K26" i="3"/>
  <c r="F26" i="3"/>
  <c r="K25" i="3"/>
  <c r="J24" i="3"/>
  <c r="K24" i="3" s="1"/>
  <c r="K23" i="3"/>
  <c r="J23" i="3"/>
  <c r="F23" i="3"/>
  <c r="K21" i="3"/>
  <c r="F21" i="3"/>
  <c r="K19" i="3"/>
  <c r="F19" i="3"/>
  <c r="K18" i="3"/>
  <c r="K17" i="3"/>
  <c r="I17" i="3"/>
  <c r="F17" i="3"/>
  <c r="K16" i="3"/>
  <c r="K15" i="3"/>
  <c r="J15" i="3"/>
  <c r="K14" i="3"/>
  <c r="K13" i="3"/>
  <c r="K35" i="3" s="1"/>
  <c r="J13" i="3"/>
  <c r="D13" i="3"/>
  <c r="F13" i="3" s="1"/>
  <c r="F35" i="3" s="1"/>
  <c r="K11" i="3"/>
  <c r="K10" i="3"/>
  <c r="F10" i="3"/>
  <c r="F11" i="3" s="1"/>
  <c r="K8" i="3"/>
  <c r="F7" i="3"/>
  <c r="F8" i="3" s="1"/>
  <c r="F40" i="3" l="1"/>
  <c r="F42" i="3" s="1"/>
  <c r="K39" i="3"/>
  <c r="K40" i="3" l="1"/>
  <c r="K41" i="3" s="1"/>
  <c r="K42" i="3" s="1"/>
  <c r="K44" i="3" s="1"/>
  <c r="K43" i="3" s="1"/>
  <c r="H16" i="1" l="1"/>
  <c r="K39" i="5"/>
  <c r="K40" i="5" s="1"/>
  <c r="F39" i="5"/>
  <c r="F40" i="5" s="1"/>
  <c r="K36" i="5"/>
  <c r="K35" i="5"/>
  <c r="F35" i="5"/>
  <c r="K34" i="5"/>
  <c r="F34" i="5"/>
  <c r="K33" i="5"/>
  <c r="I32" i="5"/>
  <c r="K32" i="5" s="1"/>
  <c r="F32" i="5"/>
  <c r="K31" i="5"/>
  <c r="I31" i="5"/>
  <c r="K30" i="5"/>
  <c r="K29" i="5"/>
  <c r="F28" i="5"/>
  <c r="J27" i="5"/>
  <c r="K27" i="5" s="1"/>
  <c r="K26" i="5"/>
  <c r="K25" i="5"/>
  <c r="J25" i="5"/>
  <c r="K24" i="5"/>
  <c r="J24" i="5"/>
  <c r="K23" i="5"/>
  <c r="J23" i="5"/>
  <c r="F23" i="5"/>
  <c r="K21" i="5"/>
  <c r="F21" i="5"/>
  <c r="K19" i="5"/>
  <c r="F19" i="5"/>
  <c r="K18" i="5"/>
  <c r="K17" i="5"/>
  <c r="I17" i="5"/>
  <c r="F17" i="5"/>
  <c r="K16" i="5"/>
  <c r="K15" i="5"/>
  <c r="J15" i="5"/>
  <c r="K14" i="5"/>
  <c r="J13" i="5"/>
  <c r="K13" i="5" s="1"/>
  <c r="D13" i="5"/>
  <c r="F13" i="5" s="1"/>
  <c r="F37" i="5" s="1"/>
  <c r="K11" i="5"/>
  <c r="F11" i="5"/>
  <c r="K10" i="5"/>
  <c r="F10" i="5"/>
  <c r="K8" i="5"/>
  <c r="F8" i="5"/>
  <c r="F42" i="5" s="1"/>
  <c r="F44" i="5" s="1"/>
  <c r="F7" i="5"/>
  <c r="K37" i="5" l="1"/>
  <c r="K41" i="5"/>
  <c r="K42" i="5" l="1"/>
  <c r="K43" i="5" s="1"/>
  <c r="K44" i="5" s="1"/>
  <c r="K46" i="5" s="1"/>
  <c r="K45" i="5" s="1"/>
  <c r="H17" i="1" l="1"/>
  <c r="H7" i="1"/>
  <c r="K40" i="4"/>
  <c r="K41" i="4" s="1"/>
  <c r="F40" i="4"/>
  <c r="F41" i="4" s="1"/>
  <c r="K37" i="4"/>
  <c r="K36" i="4"/>
  <c r="F36" i="4"/>
  <c r="K35" i="4"/>
  <c r="F35" i="4"/>
  <c r="K34" i="4"/>
  <c r="I33" i="4"/>
  <c r="K33" i="4" s="1"/>
  <c r="F33" i="4"/>
  <c r="K32" i="4"/>
  <c r="I32" i="4"/>
  <c r="K31" i="4"/>
  <c r="K30" i="4"/>
  <c r="F29" i="4"/>
  <c r="J28" i="4"/>
  <c r="K28" i="4" s="1"/>
  <c r="K27" i="4"/>
  <c r="K26" i="4"/>
  <c r="J26" i="4"/>
  <c r="K25" i="4"/>
  <c r="J24" i="4"/>
  <c r="K24" i="4" s="1"/>
  <c r="J23" i="4"/>
  <c r="K23" i="4" s="1"/>
  <c r="F23" i="4"/>
  <c r="K21" i="4"/>
  <c r="F21" i="4"/>
  <c r="K19" i="4"/>
  <c r="F19" i="4"/>
  <c r="K18" i="4"/>
  <c r="I17" i="4"/>
  <c r="K17" i="4" s="1"/>
  <c r="F17" i="4"/>
  <c r="K16" i="4"/>
  <c r="J15" i="4"/>
  <c r="K15" i="4" s="1"/>
  <c r="K14" i="4"/>
  <c r="K13" i="4"/>
  <c r="J13" i="4"/>
  <c r="D13" i="4"/>
  <c r="F13" i="4" s="1"/>
  <c r="F38" i="4" s="1"/>
  <c r="K11" i="4"/>
  <c r="K10" i="4"/>
  <c r="F10" i="4"/>
  <c r="F11" i="4" s="1"/>
  <c r="K8" i="4"/>
  <c r="F7" i="4"/>
  <c r="F8" i="4" s="1"/>
  <c r="K38" i="4" l="1"/>
  <c r="F43" i="4"/>
  <c r="F45" i="4" s="1"/>
  <c r="K42" i="4"/>
  <c r="K43" i="4" l="1"/>
  <c r="K44" i="4" s="1"/>
  <c r="K45" i="4" s="1"/>
  <c r="K47" i="4" s="1"/>
  <c r="K46" i="4" s="1"/>
  <c r="K40" i="2" l="1"/>
  <c r="K41" i="2" s="1"/>
  <c r="F39" i="2"/>
  <c r="F40" i="2" s="1"/>
  <c r="K36" i="2"/>
  <c r="F36" i="2"/>
  <c r="K35" i="2"/>
  <c r="K34" i="2"/>
  <c r="I34" i="2"/>
  <c r="F34" i="2"/>
  <c r="I33" i="2"/>
  <c r="K33" i="2" s="1"/>
  <c r="K32" i="2"/>
  <c r="K31" i="2"/>
  <c r="F30" i="2"/>
  <c r="F29" i="2"/>
  <c r="J28" i="2"/>
  <c r="K28" i="2" s="1"/>
  <c r="J27" i="2"/>
  <c r="K27" i="2" s="1"/>
  <c r="J26" i="2"/>
  <c r="K26" i="2" s="1"/>
  <c r="F26" i="2"/>
  <c r="K24" i="2"/>
  <c r="F24" i="2"/>
  <c r="F21" i="2"/>
  <c r="K20" i="2"/>
  <c r="K19" i="2"/>
  <c r="I19" i="2"/>
  <c r="F19" i="2"/>
  <c r="K18" i="2"/>
  <c r="K17" i="2"/>
  <c r="J17" i="2"/>
  <c r="K16" i="2"/>
  <c r="J15" i="2"/>
  <c r="K15" i="2" s="1"/>
  <c r="K37" i="2" s="1"/>
  <c r="D15" i="2"/>
  <c r="F15" i="2" s="1"/>
  <c r="F37" i="2" s="1"/>
  <c r="F13" i="2"/>
  <c r="K11" i="2"/>
  <c r="K13" i="2" s="1"/>
  <c r="F11" i="2"/>
  <c r="K9" i="2"/>
  <c r="F9" i="2"/>
  <c r="F8" i="2"/>
  <c r="F7" i="2"/>
  <c r="F42" i="2" l="1"/>
  <c r="F44" i="2" s="1"/>
  <c r="K44" i="2" s="1"/>
  <c r="K46" i="2" s="1"/>
  <c r="K45" i="2" s="1"/>
  <c r="K42" i="2"/>
  <c r="K43" i="2"/>
  <c r="K21" i="14" l="1"/>
  <c r="K11" i="11"/>
  <c r="E95" i="7"/>
  <c r="J21" i="13"/>
  <c r="K26" i="7"/>
  <c r="F26" i="7"/>
  <c r="K25" i="7"/>
  <c r="K24" i="7"/>
  <c r="K23" i="7"/>
  <c r="F23" i="7"/>
  <c r="F21" i="7"/>
  <c r="K19" i="7"/>
  <c r="K18" i="7"/>
  <c r="J17" i="7"/>
  <c r="K17" i="7" s="1"/>
  <c r="F17" i="7"/>
  <c r="K16" i="7"/>
  <c r="J14" i="7"/>
  <c r="K14" i="7" s="1"/>
  <c r="F14" i="7"/>
  <c r="K13" i="7"/>
  <c r="K11" i="7"/>
  <c r="F11" i="7"/>
  <c r="K10" i="7"/>
  <c r="F10" i="7"/>
  <c r="J9" i="7"/>
  <c r="K9" i="7" s="1"/>
  <c r="K8" i="7"/>
  <c r="K7" i="7"/>
  <c r="F7" i="7"/>
  <c r="F29" i="7" l="1"/>
  <c r="K29" i="7"/>
  <c r="K30" i="7" s="1"/>
  <c r="K31" i="7" s="1"/>
  <c r="K32" i="7" s="1"/>
  <c r="F30" i="7" l="1"/>
  <c r="F32" i="7" s="1"/>
  <c r="K33" i="7" s="1"/>
  <c r="K34" i="7" l="1"/>
  <c r="K35" i="7" s="1"/>
  <c r="H15" i="1"/>
  <c r="K26" i="8"/>
  <c r="F26" i="8"/>
  <c r="K25" i="8"/>
  <c r="K24" i="8"/>
  <c r="K23" i="8"/>
  <c r="K22" i="8"/>
  <c r="F22" i="8"/>
  <c r="F20" i="8"/>
  <c r="K18" i="8"/>
  <c r="J16" i="8"/>
  <c r="K16" i="8" s="1"/>
  <c r="F16" i="8"/>
  <c r="K15" i="8"/>
  <c r="J13" i="8"/>
  <c r="K13" i="8" s="1"/>
  <c r="F13" i="8"/>
  <c r="K12" i="8"/>
  <c r="K10" i="8"/>
  <c r="F10" i="8"/>
  <c r="K9" i="8"/>
  <c r="F9" i="8"/>
  <c r="K8" i="8"/>
  <c r="J7" i="8"/>
  <c r="K7" i="8" s="1"/>
  <c r="K6" i="8"/>
  <c r="F6" i="8"/>
  <c r="F29" i="8" l="1"/>
  <c r="K29" i="8"/>
  <c r="K30" i="8" s="1"/>
  <c r="K31" i="8" s="1"/>
  <c r="K32" i="8" s="1"/>
  <c r="F30" i="8" l="1"/>
  <c r="F32" i="8" s="1"/>
  <c r="K33" i="8" s="1"/>
  <c r="K34" i="8" l="1"/>
  <c r="K35" i="8" s="1"/>
  <c r="H5" i="1"/>
  <c r="K26" i="11" l="1"/>
  <c r="F26" i="11"/>
  <c r="K25" i="11"/>
  <c r="K24" i="11"/>
  <c r="F23" i="11"/>
  <c r="F21" i="11"/>
  <c r="K19" i="11"/>
  <c r="K18" i="11"/>
  <c r="J17" i="11"/>
  <c r="K17" i="11" s="1"/>
  <c r="F17" i="11"/>
  <c r="K16" i="11"/>
  <c r="J14" i="11"/>
  <c r="K14" i="11" s="1"/>
  <c r="F14" i="11"/>
  <c r="K13" i="11"/>
  <c r="F11" i="11"/>
  <c r="K10" i="11"/>
  <c r="F10" i="11"/>
  <c r="K9" i="11"/>
  <c r="J8" i="11"/>
  <c r="K8" i="11" s="1"/>
  <c r="K7" i="11"/>
  <c r="F7" i="11"/>
  <c r="F29" i="11" l="1"/>
  <c r="K29" i="11"/>
  <c r="K30" i="11" s="1"/>
  <c r="K31" i="11" s="1"/>
  <c r="K32" i="11" s="1"/>
  <c r="F30" i="11" l="1"/>
  <c r="F32" i="11" s="1"/>
  <c r="K33" i="11" s="1"/>
  <c r="K34" i="11" l="1"/>
  <c r="K35" i="11" s="1"/>
  <c r="H4" i="1"/>
  <c r="K29" i="12"/>
  <c r="F29" i="12"/>
  <c r="K28" i="12"/>
  <c r="K27" i="12"/>
  <c r="K26" i="12"/>
  <c r="K25" i="12"/>
  <c r="F25" i="12"/>
  <c r="F23" i="12"/>
  <c r="K21" i="12"/>
  <c r="K19" i="12"/>
  <c r="J18" i="12"/>
  <c r="K18" i="12" s="1"/>
  <c r="F18" i="12"/>
  <c r="K17" i="12"/>
  <c r="J15" i="12"/>
  <c r="K15" i="12" s="1"/>
  <c r="F15" i="12"/>
  <c r="K14" i="12"/>
  <c r="K12" i="12"/>
  <c r="F12" i="12"/>
  <c r="K10" i="12"/>
  <c r="F10" i="12"/>
  <c r="K9" i="12"/>
  <c r="K8" i="12"/>
  <c r="J8" i="12"/>
  <c r="K7" i="12"/>
  <c r="F7" i="12"/>
  <c r="F32" i="12" l="1"/>
  <c r="K32" i="12"/>
  <c r="K33" i="12" s="1"/>
  <c r="F33" i="12" l="1"/>
  <c r="F35" i="12" s="1"/>
  <c r="K34" i="12"/>
  <c r="K35" i="12" s="1"/>
  <c r="K36" i="12" l="1"/>
  <c r="K37" i="12" l="1"/>
  <c r="K38" i="12" s="1"/>
  <c r="H3" i="1"/>
  <c r="K26" i="10"/>
  <c r="F26" i="10"/>
  <c r="K25" i="10"/>
  <c r="K24" i="10"/>
  <c r="K23" i="10"/>
  <c r="F23" i="10"/>
  <c r="F21" i="10"/>
  <c r="K19" i="10"/>
  <c r="K18" i="10"/>
  <c r="J17" i="10"/>
  <c r="K17" i="10" s="1"/>
  <c r="F17" i="10"/>
  <c r="K15" i="10"/>
  <c r="J14" i="10"/>
  <c r="K14" i="10" s="1"/>
  <c r="F14" i="10"/>
  <c r="K13" i="10"/>
  <c r="K11" i="10"/>
  <c r="F11" i="10"/>
  <c r="K10" i="10"/>
  <c r="F10" i="10"/>
  <c r="J9" i="10"/>
  <c r="K9" i="10" s="1"/>
  <c r="K8" i="10"/>
  <c r="K7" i="10"/>
  <c r="F7" i="10"/>
  <c r="F29" i="10" l="1"/>
  <c r="F30" i="10" s="1"/>
  <c r="F32" i="10" s="1"/>
  <c r="K29" i="10"/>
  <c r="K30" i="10" l="1"/>
  <c r="K31" i="10" l="1"/>
  <c r="K32" i="10" s="1"/>
  <c r="K33" i="10" s="1"/>
  <c r="H14" i="1" s="1"/>
  <c r="K33" i="14"/>
  <c r="K34" i="14" s="1"/>
  <c r="F33" i="14"/>
  <c r="F34" i="14" s="1"/>
  <c r="K30" i="14"/>
  <c r="F30" i="14"/>
  <c r="K29" i="14"/>
  <c r="K27" i="14"/>
  <c r="I26" i="14"/>
  <c r="K26" i="14" s="1"/>
  <c r="K25" i="14"/>
  <c r="F25" i="14"/>
  <c r="J24" i="14"/>
  <c r="K24" i="14" s="1"/>
  <c r="K23" i="14"/>
  <c r="J23" i="14"/>
  <c r="F23" i="14"/>
  <c r="F21" i="14"/>
  <c r="J19" i="14"/>
  <c r="K19" i="14" s="1"/>
  <c r="F19" i="14"/>
  <c r="K18" i="14"/>
  <c r="J17" i="14"/>
  <c r="D17" i="14"/>
  <c r="F17" i="14" s="1"/>
  <c r="K16" i="14"/>
  <c r="J15" i="14"/>
  <c r="K15" i="14" s="1"/>
  <c r="J14" i="14"/>
  <c r="K14" i="14" s="1"/>
  <c r="D14" i="14"/>
  <c r="F14" i="14" s="1"/>
  <c r="K11" i="14"/>
  <c r="K12" i="14" s="1"/>
  <c r="K9" i="14"/>
  <c r="F8" i="14"/>
  <c r="D7" i="14"/>
  <c r="D11" i="14" s="1"/>
  <c r="F11" i="14" s="1"/>
  <c r="F12" i="14" s="1"/>
  <c r="I17" i="14" l="1"/>
  <c r="K17" i="14"/>
  <c r="K31" i="14"/>
  <c r="K35" i="14" s="1"/>
  <c r="K34" i="10"/>
  <c r="K35" i="10" s="1"/>
  <c r="F31" i="14"/>
  <c r="F7" i="14"/>
  <c r="F9" i="14" s="1"/>
  <c r="F36" i="14" l="1"/>
  <c r="F38" i="14" s="1"/>
  <c r="K36" i="14"/>
  <c r="K37" i="14" s="1"/>
  <c r="K38" i="14" l="1"/>
  <c r="K40" i="14" s="1"/>
  <c r="K39" i="14" s="1"/>
  <c r="H13" i="1"/>
  <c r="K32" i="13" l="1"/>
  <c r="K33" i="13" s="1"/>
  <c r="F32" i="13"/>
  <c r="F33" i="13" s="1"/>
  <c r="K29" i="13"/>
  <c r="F29" i="13"/>
  <c r="K28" i="13"/>
  <c r="K26" i="13"/>
  <c r="K25" i="13"/>
  <c r="F25" i="13"/>
  <c r="J24" i="13"/>
  <c r="K24" i="13" s="1"/>
  <c r="J23" i="13"/>
  <c r="K23" i="13" s="1"/>
  <c r="F23" i="13"/>
  <c r="K21" i="13"/>
  <c r="F21" i="13"/>
  <c r="J19" i="13"/>
  <c r="K19" i="13" s="1"/>
  <c r="F19" i="13"/>
  <c r="K18" i="13"/>
  <c r="J17" i="13"/>
  <c r="K17" i="13"/>
  <c r="K16" i="13"/>
  <c r="J15" i="13"/>
  <c r="K15" i="13" s="1"/>
  <c r="J14" i="13"/>
  <c r="K14" i="13" s="1"/>
  <c r="D14" i="13"/>
  <c r="F14" i="13" s="1"/>
  <c r="K11" i="13"/>
  <c r="K12" i="13" s="1"/>
  <c r="K9" i="13"/>
  <c r="F8" i="13"/>
  <c r="D7" i="13"/>
  <c r="F7" i="13" s="1"/>
  <c r="F9" i="13" l="1"/>
  <c r="D11" i="13"/>
  <c r="F11" i="13" s="1"/>
  <c r="F12" i="13" s="1"/>
  <c r="K30" i="13"/>
  <c r="K34" i="13" s="1"/>
  <c r="F17" i="13"/>
  <c r="F30" i="13" s="1"/>
  <c r="F35" i="13" l="1"/>
  <c r="F37" i="13" s="1"/>
  <c r="K35" i="13"/>
  <c r="K36" i="13" s="1"/>
  <c r="K37" i="13" s="1"/>
  <c r="K39" i="13" l="1"/>
  <c r="K38" i="13" s="1"/>
  <c r="H12" i="1"/>
  <c r="K32" i="15"/>
  <c r="K33" i="15" s="1"/>
  <c r="F32" i="15"/>
  <c r="F33" i="15" s="1"/>
  <c r="I29" i="15"/>
  <c r="K29" i="15" s="1"/>
  <c r="F29" i="15"/>
  <c r="K28" i="15"/>
  <c r="K26" i="15"/>
  <c r="I25" i="15"/>
  <c r="K25" i="15" s="1"/>
  <c r="K24" i="15"/>
  <c r="F24" i="15"/>
  <c r="J23" i="15"/>
  <c r="K23" i="15" s="1"/>
  <c r="J22" i="15"/>
  <c r="K22" i="15" s="1"/>
  <c r="F22" i="15"/>
  <c r="K20" i="15"/>
  <c r="F20" i="15"/>
  <c r="J18" i="15"/>
  <c r="K18" i="15" s="1"/>
  <c r="F18" i="15"/>
  <c r="K17" i="15"/>
  <c r="J16" i="15"/>
  <c r="D16" i="15"/>
  <c r="I16" i="15" s="1"/>
  <c r="K16" i="15" s="1"/>
  <c r="K15" i="15"/>
  <c r="K14" i="15"/>
  <c r="J14" i="15"/>
  <c r="J13" i="15"/>
  <c r="K13" i="15" s="1"/>
  <c r="D13" i="15"/>
  <c r="F13" i="15" s="1"/>
  <c r="K10" i="15"/>
  <c r="K11" i="15" s="1"/>
  <c r="K8" i="15"/>
  <c r="D7" i="15"/>
  <c r="D10" i="15" s="1"/>
  <c r="F10" i="15" s="1"/>
  <c r="F11" i="15" s="1"/>
  <c r="K30" i="15" l="1"/>
  <c r="K34" i="15"/>
  <c r="F7" i="15"/>
  <c r="F8" i="15" s="1"/>
  <c r="F16" i="15"/>
  <c r="F30" i="15" s="1"/>
  <c r="F35" i="15" l="1"/>
  <c r="F37" i="15" s="1"/>
  <c r="K35" i="15"/>
  <c r="K36" i="15" s="1"/>
  <c r="K37" i="15" l="1"/>
  <c r="K39" i="15" l="1"/>
  <c r="K38" i="15" s="1"/>
  <c r="H11" i="1"/>
  <c r="K34" i="16"/>
  <c r="K35" i="16" s="1"/>
  <c r="F34" i="16"/>
  <c r="F35" i="16" s="1"/>
  <c r="K29" i="16"/>
  <c r="F29" i="16"/>
  <c r="K28" i="16"/>
  <c r="K27" i="16"/>
  <c r="F27" i="16"/>
  <c r="J26" i="16"/>
  <c r="K26" i="16" s="1"/>
  <c r="J25" i="16"/>
  <c r="K25" i="16" s="1"/>
  <c r="F25" i="16"/>
  <c r="K23" i="16"/>
  <c r="F23" i="16"/>
  <c r="K22" i="16"/>
  <c r="J20" i="16"/>
  <c r="K20" i="16" s="1"/>
  <c r="F20" i="16"/>
  <c r="K19" i="16"/>
  <c r="J18" i="16"/>
  <c r="D18" i="16"/>
  <c r="I18" i="16" s="1"/>
  <c r="K17" i="16"/>
  <c r="J16" i="16"/>
  <c r="K16" i="16" s="1"/>
  <c r="J15" i="16"/>
  <c r="K15" i="16" s="1"/>
  <c r="D15" i="16"/>
  <c r="F15" i="16" s="1"/>
  <c r="K12" i="16"/>
  <c r="F12" i="16"/>
  <c r="K11" i="16"/>
  <c r="K13" i="16" s="1"/>
  <c r="K9" i="16"/>
  <c r="F8" i="16"/>
  <c r="F11" i="16"/>
  <c r="F13" i="16" s="1"/>
  <c r="K18" i="16" l="1"/>
  <c r="F18" i="16"/>
  <c r="F32" i="16" s="1"/>
  <c r="F7" i="16"/>
  <c r="F9" i="16" s="1"/>
  <c r="K32" i="16" l="1"/>
  <c r="K36" i="16" s="1"/>
  <c r="K37" i="16" s="1"/>
  <c r="K38" i="16" s="1"/>
  <c r="F37" i="16"/>
  <c r="F39" i="16" s="1"/>
  <c r="K39" i="16" l="1"/>
  <c r="K41" i="16"/>
  <c r="K40" i="16" s="1"/>
  <c r="H10" i="1"/>
  <c r="K37" i="17"/>
  <c r="K38" i="17" s="1"/>
  <c r="F37" i="17"/>
  <c r="F38" i="17" s="1"/>
  <c r="K34" i="17"/>
  <c r="F34" i="17"/>
  <c r="K33" i="17"/>
  <c r="K32" i="17"/>
  <c r="I32" i="17"/>
  <c r="F32" i="17"/>
  <c r="K31" i="17"/>
  <c r="K29" i="17"/>
  <c r="I28" i="17"/>
  <c r="K28" i="17" s="1"/>
  <c r="J27" i="17"/>
  <c r="K27" i="17" s="1"/>
  <c r="K26" i="17"/>
  <c r="F26" i="17"/>
  <c r="J25" i="17"/>
  <c r="K25" i="17" s="1"/>
  <c r="J24" i="17"/>
  <c r="K24" i="17" s="1"/>
  <c r="F24" i="17"/>
  <c r="F23" i="17"/>
  <c r="K21" i="17"/>
  <c r="F21" i="17"/>
  <c r="J19" i="17"/>
  <c r="K19" i="17" s="1"/>
  <c r="F19" i="17"/>
  <c r="K18" i="17"/>
  <c r="J17" i="17"/>
  <c r="D17" i="17"/>
  <c r="F17" i="17" s="1"/>
  <c r="K16" i="17"/>
  <c r="J15" i="17"/>
  <c r="K15" i="17" s="1"/>
  <c r="K14" i="17"/>
  <c r="J13" i="17"/>
  <c r="K13" i="17" s="1"/>
  <c r="D13" i="17"/>
  <c r="F13" i="17" s="1"/>
  <c r="K10" i="17"/>
  <c r="K11" i="17" s="1"/>
  <c r="F10" i="17"/>
  <c r="K8" i="17"/>
  <c r="F7" i="17"/>
  <c r="F8" i="17" s="1"/>
  <c r="I17" i="17" l="1"/>
  <c r="K17" i="17" s="1"/>
  <c r="K35" i="17"/>
  <c r="K39" i="17" s="1"/>
  <c r="F11" i="17"/>
  <c r="F35" i="17"/>
  <c r="F40" i="17" l="1"/>
  <c r="F42" i="17" s="1"/>
  <c r="K40" i="17"/>
  <c r="K41" i="17" s="1"/>
  <c r="K42" i="17" s="1"/>
  <c r="K44" i="17" l="1"/>
  <c r="K43" i="17" s="1"/>
  <c r="H9" i="1"/>
  <c r="K37" i="18"/>
  <c r="K38" i="18" s="1"/>
  <c r="F37" i="18"/>
  <c r="F38" i="18" s="1"/>
  <c r="K34" i="18"/>
  <c r="I33" i="18"/>
  <c r="K33" i="18" s="1"/>
  <c r="F33" i="18"/>
  <c r="K32" i="18"/>
  <c r="F32" i="18"/>
  <c r="K31" i="18"/>
  <c r="J29" i="18"/>
  <c r="K28" i="18"/>
  <c r="K27" i="18"/>
  <c r="I26" i="18"/>
  <c r="I29" i="18" s="1"/>
  <c r="F26" i="18"/>
  <c r="J25" i="18"/>
  <c r="K25" i="18" s="1"/>
  <c r="J24" i="18"/>
  <c r="K24" i="18" s="1"/>
  <c r="J23" i="18"/>
  <c r="K23" i="18" s="1"/>
  <c r="F23" i="18"/>
  <c r="K21" i="18"/>
  <c r="F21" i="18"/>
  <c r="K19" i="18"/>
  <c r="F19" i="18"/>
  <c r="K18" i="18"/>
  <c r="D17" i="18"/>
  <c r="I17" i="18" s="1"/>
  <c r="K17" i="18" s="1"/>
  <c r="K16" i="18"/>
  <c r="J15" i="18"/>
  <c r="K15" i="18" s="1"/>
  <c r="K14" i="18"/>
  <c r="J13" i="18"/>
  <c r="K13" i="18" s="1"/>
  <c r="D13" i="18"/>
  <c r="F13" i="18" s="1"/>
  <c r="K11" i="18"/>
  <c r="K8" i="18"/>
  <c r="F8" i="18"/>
  <c r="K29" i="18" l="1"/>
  <c r="K26" i="18"/>
  <c r="F11" i="18"/>
  <c r="K35" i="18"/>
  <c r="K39" i="18" s="1"/>
  <c r="F17" i="18"/>
  <c r="F35" i="18" s="1"/>
  <c r="F40" i="18" l="1"/>
  <c r="F42" i="18" s="1"/>
  <c r="K40" i="18"/>
  <c r="K41" i="18" s="1"/>
  <c r="K42" i="18" l="1"/>
  <c r="K44" i="18" s="1"/>
  <c r="K43" i="18" s="1"/>
  <c r="H8" i="1"/>
</calcChain>
</file>

<file path=xl/sharedStrings.xml><?xml version="1.0" encoding="utf-8"?>
<sst xmlns="http://schemas.openxmlformats.org/spreadsheetml/2006/main" count="1516" uniqueCount="194">
  <si>
    <t>Область</t>
  </si>
  <si>
    <t>Місто</t>
  </si>
  <si>
    <t>Адреса</t>
  </si>
  <si>
    <t>предложение по гибридным инверторам</t>
  </si>
  <si>
    <t>Запорізька</t>
  </si>
  <si>
    <t>Запоріжжя</t>
  </si>
  <si>
    <t>просп. Соборний, 170</t>
  </si>
  <si>
    <t>гибридный инвертор</t>
  </si>
  <si>
    <t>Кіровоградська</t>
  </si>
  <si>
    <t>Кропивницький</t>
  </si>
  <si>
    <t>вул. Велика Перспективна,25/34</t>
  </si>
  <si>
    <t>вул. Базарна, 11</t>
  </si>
  <si>
    <t>Київська</t>
  </si>
  <si>
    <t>Київ</t>
  </si>
  <si>
    <t>вул. Хрещатик, 15</t>
  </si>
  <si>
    <t>Закарпатська</t>
  </si>
  <si>
    <t>Ужгород</t>
  </si>
  <si>
    <t>вул. Фединця, 47</t>
  </si>
  <si>
    <t>Чернівецька</t>
  </si>
  <si>
    <t>Чернівці</t>
  </si>
  <si>
    <t>пл. Соборна, 10</t>
  </si>
  <si>
    <t>Миколаївська</t>
  </si>
  <si>
    <t>Миколаїв</t>
  </si>
  <si>
    <t>вул. Соборна, 12в</t>
  </si>
  <si>
    <t>Сумська</t>
  </si>
  <si>
    <t>Суми</t>
  </si>
  <si>
    <t>пл. Незалежності, 3</t>
  </si>
  <si>
    <t>Полтавська</t>
  </si>
  <si>
    <t>Полтава</t>
  </si>
  <si>
    <t>вул. 23-го Вересня, 11</t>
  </si>
  <si>
    <t>Харківська</t>
  </si>
  <si>
    <t>Харків</t>
  </si>
  <si>
    <t>вул. Григорія Сковороди, 67/69</t>
  </si>
  <si>
    <t>вул. Полтавський Шлях, 147</t>
  </si>
  <si>
    <t>пр.Героїв Харкова,274</t>
  </si>
  <si>
    <t>Балаклія</t>
  </si>
  <si>
    <t>вул. Захисників Украіни,  37</t>
  </si>
  <si>
    <t>пр-т. Байрона, 134-3</t>
  </si>
  <si>
    <t>Чернігівська</t>
  </si>
  <si>
    <t>Чернігів</t>
  </si>
  <si>
    <t>пр. Миру, 32</t>
  </si>
  <si>
    <t>Виноградов</t>
  </si>
  <si>
    <t>Горидько</t>
  </si>
  <si>
    <t>Блудов</t>
  </si>
  <si>
    <t>К-сть акумуляторів</t>
  </si>
  <si>
    <t>Інженер</t>
  </si>
  <si>
    <t>Найменування будови та її адреса: Підключення гібридного інвертора м.Суми пл.Незалежності 3</t>
  </si>
  <si>
    <t>Дефектний акт</t>
  </si>
  <si>
    <t>№ з/п</t>
  </si>
  <si>
    <t>Найменування робіт</t>
  </si>
  <si>
    <t>Од. вим.</t>
  </si>
  <si>
    <t>Обєм на одиницю виміру</t>
  </si>
  <si>
    <t>Ціна за одиницю виміру (без ПДВ), грн.</t>
  </si>
  <si>
    <t>Вартість всього (без ПДВ), грн.</t>
  </si>
  <si>
    <t>Найменування матеріалів</t>
  </si>
  <si>
    <t>Один. вим.</t>
  </si>
  <si>
    <t>Кількість  матеріалів на Об'єм робіт</t>
  </si>
  <si>
    <t>Ціна за одиницю виміру  (без ПДВ), грн.</t>
  </si>
  <si>
    <t>Вартість  всього (без ПДВ), грн.</t>
  </si>
  <si>
    <t>Демонтажні роботи</t>
  </si>
  <si>
    <t>Демонтаж стелі з ламелів (рейкова стеля)</t>
  </si>
  <si>
    <t>кв.м</t>
  </si>
  <si>
    <t>шт</t>
  </si>
  <si>
    <t>ВСЬОГО  ВАРТІСТЬ Демонтажні роботи, грн.( без ПДВ):</t>
  </si>
  <si>
    <t>ВСЬОГО  ВАРТІСТЬ МАТЕРІАЛІВ ПО Демонтажним роботам, грн.( без ПДВ):</t>
  </si>
  <si>
    <t>Загальнобудівельні роботи</t>
  </si>
  <si>
    <t>Монтаж стелі з ламелів (рейкова стеля)</t>
  </si>
  <si>
    <t>ВСЬОГО  ВАРТІСТЬ ЗАГАЛЬНОБУДІВЕЛЬНИХ РОБІТ, грн.( без ПДВ):</t>
  </si>
  <si>
    <t>ВСЬОГО  ВАРТІСТЬ МАТЕРІАЛІВ ПО ЗАГАЛЬНОБУДІВЕЛЬНИМ РОБОТАМ, грн.( без ПДВ):</t>
  </si>
  <si>
    <t>Електромонтажні роботи</t>
  </si>
  <si>
    <t>Прокладання кабелю до 4кв.мм включно</t>
  </si>
  <si>
    <t>м.п.</t>
  </si>
  <si>
    <t>Кабель силовий ЗЗКМ ВВГп нгд 2x1,5 мідь</t>
  </si>
  <si>
    <t>м</t>
  </si>
  <si>
    <t>Кабель силовий моноліт ЗЗЦМ ВВГнгП 3х2,5 мідь</t>
  </si>
  <si>
    <t>Кабель ВВГ-Пнг ЗЗКМ 0,66 3х4,0 мм2</t>
  </si>
  <si>
    <t>Стяжка для кабелю нейлоновий 3.6x250 (100 шт./уп.)</t>
  </si>
  <si>
    <t>паков.</t>
  </si>
  <si>
    <t>Прокладання гофротруби з протяжкою кабеля</t>
  </si>
  <si>
    <t>Труба гофрована Expert 750H 16 мм 50 м</t>
  </si>
  <si>
    <t>Стяжка для кабелю нейлоновий 3.6x250 (100 шт./уп.) чорна</t>
  </si>
  <si>
    <t>посл</t>
  </si>
  <si>
    <t>Монтажна стійка для кріплення інвертора та акумуляторних батарей</t>
  </si>
  <si>
    <t>Автоматичний вимикач Eaton 2 полюси PL6-C32/2</t>
  </si>
  <si>
    <t>Встановлення та підключення акумуляторної батареї</t>
  </si>
  <si>
    <t>Перекомутація у щитовій</t>
  </si>
  <si>
    <t>Автоматичний вимикач Eaton PL6-C10/1 1Р 10А тип С 6 кА</t>
  </si>
  <si>
    <t>Щиток пластиковий Luxray ЩРН-П-12 на 12 модулів зовнішній</t>
  </si>
  <si>
    <t>Диференційний автомат Eaton 2п 16A HNB-C16/1N/003 30mA</t>
  </si>
  <si>
    <t>Монтаж світильників лінійних</t>
  </si>
  <si>
    <t>Світлодіодний світильник лінійний магістральний Videx VL-BNWL-36125 IP65 36W 1,2 м 5000K 220V</t>
  </si>
  <si>
    <t>Коробка розподільча Schneider Electric Mureva BOX 80х80х45 ABS-пластик ENN05124</t>
  </si>
  <si>
    <t>Клема 3-х провідна х 4мм² з натискним важелем "WAGO"</t>
  </si>
  <si>
    <t>Підвіс П-подібний INDUSTRY універсальний 60х250 мм</t>
  </si>
  <si>
    <t>Монтаж вимикачів з підрозетником</t>
  </si>
  <si>
    <t>Коробка для зовнішнього монтажу Schneider Electric ASFORA білий EPH6100121</t>
  </si>
  <si>
    <t>Монтаж кабель каналу</t>
  </si>
  <si>
    <t>Канал кабельний Аско-Укрем 15х10 2000мм</t>
  </si>
  <si>
    <t>Монтаж розеток з підрозетником</t>
  </si>
  <si>
    <t>Розетка Schneider Electric Asfora  біла  пластик/з заземленням 220 В</t>
  </si>
  <si>
    <t>ВСЬОГО ВАРТІСТЬ ЕЛЕКТРОМОНТАЖНИХ РОБІТ , грн.( без ПДВ):</t>
  </si>
  <si>
    <t>ВСЬОГО ВАРТІСТЬ МАТЕРІАЛІВ ПО  ЕЛЕКТРОМОНТАЖУ , грн. ( без ПДВ):</t>
  </si>
  <si>
    <t>Інші роботи</t>
  </si>
  <si>
    <t>ВСЬОГО ВАРТІСТЬ ІНШИХ РОБІТ грн.( без ПДВ):</t>
  </si>
  <si>
    <t>ВСЬОГО ВАРТІСТЬ МАТЕРІАЛІВ Інших РОБІТ, грн. (без ПДВ):</t>
  </si>
  <si>
    <t>ВСЬОГО ВАРТІСТЬ МАТЕРІАЛІВ, грн. (без ПДВ):</t>
  </si>
  <si>
    <t>ВСЬОГО ВАРТІСТЬ РОБІТ, грн.( без ПДВ):</t>
  </si>
  <si>
    <t>Вартість доставлення матеріалів</t>
  </si>
  <si>
    <t>ВСЬОГО вартість матеріалів, грн.  (без ПДВ)</t>
  </si>
  <si>
    <t>ВСЬОГО вартість робіт, грн.( без ПДВ)</t>
  </si>
  <si>
    <t>ВСЬОГО ПО Кошторису  без ПДВ, ГРН.:</t>
  </si>
  <si>
    <t>ПДВ, ГРН.:</t>
  </si>
  <si>
    <t>ВСЬОГО ПО Кошторису  з ПДВ, ГРН.:</t>
  </si>
  <si>
    <t>Найменування будови та її адреса: Підключення гібридного інвертора м.Харків Г.Сковороди 67-69</t>
  </si>
  <si>
    <t>Продзвонка проводки</t>
  </si>
  <si>
    <t>Найменування будови та її адреса: Підключення гібридного інвертора м.Харків Полтавський шлях 147</t>
  </si>
  <si>
    <t>Демонтаж стелі Армстронг</t>
  </si>
  <si>
    <t>Демонтаж полиці стелажа</t>
  </si>
  <si>
    <t>Монтаж стелі Армстронг</t>
  </si>
  <si>
    <t>Монтаж полиці стелажа</t>
  </si>
  <si>
    <t>Перепідключення лінійних світильників</t>
  </si>
  <si>
    <t>Найменування будови та її адреса: Підключення гібридного інвертора м.Харків пр.Героїв Харкова 274</t>
  </si>
  <si>
    <t>Найменування будови та її адреса: Підключення гібридного інвертора м.Харків пр.Байрона 134-1</t>
  </si>
  <si>
    <t>Демонтаж шафи СКС(старої)</t>
  </si>
  <si>
    <t>Перепідключення ЛЕД-панелей 600*600</t>
  </si>
  <si>
    <t>Найменування будови та її адреса: Підключення гібридного інвертора м.Балаклія Захисників України 37</t>
  </si>
  <si>
    <t>Найменування будови та її адреса: Підключення гібридного інвертора м.Запоріжжя вул Базарна 11</t>
  </si>
  <si>
    <t>Кабель силовий моноліт ЗЗЦМ ВВГнгП 2х1,5 мідь</t>
  </si>
  <si>
    <t>Труба гофрована UP! (Underprice) 350H 20 мм / 50 м чорна</t>
  </si>
  <si>
    <t>Кабели для соединения АКБ и инвертора Secur 2 х ПВ-3, 25мм2, 100 см черный/красный</t>
  </si>
  <si>
    <t>комп</t>
  </si>
  <si>
    <t>Кріплення (в акті розписати)</t>
  </si>
  <si>
    <t>Дюбель розпірний Expert Fix 12x80 мм 4 шт</t>
  </si>
  <si>
    <t>Ізострічка EMT 0,13x15 мм 10 м чорна ПВХ 12-0403 BK</t>
  </si>
  <si>
    <t>монтаж кабельканалів</t>
  </si>
  <si>
    <t>м.п</t>
  </si>
  <si>
    <t>кабельканал  16*25</t>
  </si>
  <si>
    <t>Монтаж (перекомутація) виводів заряд/мережа (розетки)</t>
  </si>
  <si>
    <t>Монтаж світильників лінійних (враховано збірка/розбірка стелі)</t>
  </si>
  <si>
    <t>Світильник LED лінійний Videx 36W 1,2М 5000K VL-BNWL-36125</t>
  </si>
  <si>
    <t xml:space="preserve">Клема WAGO на 3 провід (з важ) 0,2-4 мм?. T40 </t>
  </si>
  <si>
    <t xml:space="preserve">Клема WAGO на 2 провід (з важ) 0,2-4 мм?. T40 </t>
  </si>
  <si>
    <t>Монтаж розподільчих коробок</t>
  </si>
  <si>
    <t>Коробка розподільча E.NEXT e.db.pro.85.85.50u ПВХ p016102</t>
  </si>
  <si>
    <t>ІТОГО  ВАРТІСТЬ монтажні та транспортні грн (без ПДВ)</t>
  </si>
  <si>
    <t>ІТОГО  ВАРТІСТЬ МАТЕРІАЛІВ, грн.      ( без ПДВ):</t>
  </si>
  <si>
    <t>ВСЬОГОбез ПДВ, ГРН.:</t>
  </si>
  <si>
    <t>ПДВ, 20%, ГРН.:</t>
  </si>
  <si>
    <t>ВСЬОГО по кошторису з ПДВ, ГРН.:</t>
  </si>
  <si>
    <t>Найменування будови та її адреса: Підключення гібридного інвертора м. Запоріжжя Соборний 170</t>
  </si>
  <si>
    <t xml:space="preserve">Монтаж світильників </t>
  </si>
  <si>
    <t>Найменування будови та її адреса: Підключення гібридного інвертора м. Кропивницький вул В Перспективна 25/34</t>
  </si>
  <si>
    <t>Кабель силовий моноліт ЗЗЦМ ВВГнгП 3х1,5 мідь</t>
  </si>
  <si>
    <t>Підключення світильників існуючих</t>
  </si>
  <si>
    <t>Найменування будови та її адреса: Підключення гібридного інвертора м. Миколаїв вул Соборна 12в</t>
  </si>
  <si>
    <t>Найменування будови та її адреса: Підключення гібридного інвертора м.Полтава вул 23 Вересня 11</t>
  </si>
  <si>
    <t>Потужність</t>
  </si>
  <si>
    <t>К-сть</t>
  </si>
  <si>
    <t>Загальна</t>
  </si>
  <si>
    <t>Найменування будови та її адреса: Підключення гібридного інвертора м.Київ вул. Хрещатик 15/4</t>
  </si>
  <si>
    <t>Демонтаж вбудованих акумуляторних світильників 600*600</t>
  </si>
  <si>
    <t>Прокладання кабелю з перерізом до 4кв.мм включно</t>
  </si>
  <si>
    <t>Кабель силовий Одескабель ВВГнг-LS 4x1,5 мідь</t>
  </si>
  <si>
    <t>Встановлення, підключення та налаштування гібридного інвертора</t>
  </si>
  <si>
    <t>дюбель для гіпсокартону expert fix 6*52 4шт</t>
  </si>
  <si>
    <t>компл</t>
  </si>
  <si>
    <t>Гібридний інвертор 5кВт</t>
  </si>
  <si>
    <t>поставка Замовника</t>
  </si>
  <si>
    <t>Монтажний комплект (розписати в АВР)</t>
  </si>
  <si>
    <t xml:space="preserve">Кабель гібридного інвертора 25 кв. 4 AWG 100 см з клемами (2 шт) </t>
  </si>
  <si>
    <t>Акумуляторна батарея ZTE ZXESM R351 48В, 100А,                   483*400*135мм</t>
  </si>
  <si>
    <t>Перекомутація у щитовій в т.ч. довстановлення нових автоматичних вимикачів (2-4шт)</t>
  </si>
  <si>
    <t>Монтаж вбудованих акумуляторних світильників 600*600</t>
  </si>
  <si>
    <t>Світильник акуммуляторний 600*600</t>
  </si>
  <si>
    <t>Клема 3-х провідна з натискним важелем "WAGO"</t>
  </si>
  <si>
    <t>Вимикач двоклавішний Schneider Electric Asfora самозажиммаючий 10 А 220В IP20 білий EPH0300121</t>
  </si>
  <si>
    <t>Канал кабельний Аско-Укрем STEP 25х16</t>
  </si>
  <si>
    <t>Перенесення шафи 600*300*2000мм</t>
  </si>
  <si>
    <t>Найменування будови та її адреса: Підключення гібридного інвертора м.Чернівці пл. Соборна, 10</t>
  </si>
  <si>
    <t>Перемикач введення резерву I-0-II Hager SFT240</t>
  </si>
  <si>
    <t>Автоматичний вимикач Schneider Electric 16 A 1P</t>
  </si>
  <si>
    <t>Найменування будови та її адреса: Підключення гібридного інвертора м.Чернігів Миру 32</t>
  </si>
  <si>
    <t>Найменування будови та її адреса: Підключення гібридного інвертора м. Ужгород Фединця 47</t>
  </si>
  <si>
    <t>Демонтаж стелі з ламелів/плит (рейкова або армстронг )</t>
  </si>
  <si>
    <t>Монтаж стелі з ламелів/плит (рейкова або армстронг )</t>
  </si>
  <si>
    <t>30/70</t>
  </si>
  <si>
    <t>50/50</t>
  </si>
  <si>
    <t>Підрозетник під бетон з болтами q100 68х45 мм Зелений</t>
  </si>
  <si>
    <t>Вартість витрат</t>
  </si>
  <si>
    <t>План аварійного освітлення</t>
  </si>
  <si>
    <t xml:space="preserve">  </t>
  </si>
  <si>
    <t>Першочерговість</t>
  </si>
  <si>
    <t>1 черга</t>
  </si>
  <si>
    <t>2 черга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</si>
</sst>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₴_-;\-* #,##0_₴_-;_-* &quot;-&quot;??_₴_-;_-@_-"/>
    <numFmt numFmtId="165" formatCode="#,##0.00_ ;[Red]\-#,##0.00\ 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color rgb="FF10101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4FA5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10" fillId="0" borderId="0">
      <protection locked="0"/>
    </xf>
    <xf numFmtId="0" fontId="10" fillId="0" borderId="0"/>
    <xf numFmtId="0" fontId="13" fillId="0" borderId="0"/>
  </cellStyleXfs>
  <cellXfs count="2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14" fontId="1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Border="1"/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/>
    <xf numFmtId="0" fontId="0" fillId="2" borderId="3" xfId="0" applyFill="1" applyBorder="1"/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8" fillId="5" borderId="1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/>
    </xf>
    <xf numFmtId="4" fontId="8" fillId="5" borderId="1" xfId="3" applyNumberFormat="1" applyFont="1" applyFill="1" applyBorder="1" applyAlignment="1">
      <alignment horizontal="center" vertical="center" wrapText="1"/>
    </xf>
    <xf numFmtId="1" fontId="9" fillId="4" borderId="1" xfId="3" applyNumberFormat="1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/>
    </xf>
    <xf numFmtId="4" fontId="9" fillId="4" borderId="1" xfId="3" applyNumberFormat="1" applyFont="1" applyFill="1" applyBorder="1" applyAlignment="1">
      <alignment horizontal="left" vertical="center"/>
    </xf>
    <xf numFmtId="4" fontId="9" fillId="4" borderId="1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9" fillId="4" borderId="8" xfId="3" applyFont="1" applyFill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2" fontId="9" fillId="4" borderId="8" xfId="3" applyNumberFormat="1" applyFont="1" applyFill="1" applyBorder="1" applyAlignment="1">
      <alignment horizontal="center" vertical="center"/>
    </xf>
    <xf numFmtId="2" fontId="9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4" borderId="1" xfId="3" applyFont="1" applyFill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0" fontId="8" fillId="6" borderId="1" xfId="4" applyFont="1" applyFill="1" applyBorder="1" applyAlignment="1" applyProtection="1">
      <alignment horizontal="left" vertical="center" wrapText="1"/>
    </xf>
    <xf numFmtId="0" fontId="8" fillId="6" borderId="1" xfId="5" applyFont="1" applyFill="1" applyBorder="1" applyAlignment="1">
      <alignment horizontal="center" vertical="center"/>
    </xf>
    <xf numFmtId="4" fontId="8" fillId="6" borderId="1" xfId="3" applyNumberFormat="1" applyFont="1" applyFill="1" applyBorder="1" applyAlignment="1">
      <alignment horizontal="center" vertical="center"/>
    </xf>
    <xf numFmtId="49" fontId="8" fillId="6" borderId="1" xfId="3" applyNumberFormat="1" applyFont="1" applyFill="1" applyBorder="1" applyAlignment="1" applyProtection="1">
      <alignment horizontal="center" vertical="center"/>
      <protection locked="0"/>
    </xf>
    <xf numFmtId="165" fontId="9" fillId="6" borderId="1" xfId="2" applyNumberFormat="1" applyFont="1" applyFill="1" applyBorder="1" applyAlignment="1" applyProtection="1">
      <alignment horizontal="center" vertical="center"/>
      <protection locked="0"/>
    </xf>
    <xf numFmtId="165" fontId="8" fillId="6" borderId="1" xfId="2" applyNumberFormat="1" applyFont="1" applyFill="1" applyBorder="1" applyAlignment="1" applyProtection="1">
      <alignment horizontal="center" vertical="center"/>
      <protection locked="0"/>
    </xf>
    <xf numFmtId="0" fontId="9" fillId="4" borderId="1" xfId="5" applyFont="1" applyFill="1" applyBorder="1" applyAlignment="1">
      <alignment horizontal="center" vertical="center"/>
    </xf>
    <xf numFmtId="165" fontId="9" fillId="4" borderId="1" xfId="3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4" fontId="9" fillId="0" borderId="1" xfId="3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3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 wrapText="1"/>
    </xf>
    <xf numFmtId="165" fontId="9" fillId="6" borderId="1" xfId="3" applyNumberFormat="1" applyFont="1" applyFill="1" applyBorder="1" applyAlignment="1">
      <alignment horizontal="center" vertical="center"/>
    </xf>
    <xf numFmtId="165" fontId="11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2" fontId="11" fillId="0" borderId="9" xfId="0" applyNumberFormat="1" applyFont="1" applyBorder="1" applyAlignment="1">
      <alignment horizontal="center" vertical="center"/>
    </xf>
    <xf numFmtId="165" fontId="11" fillId="0" borderId="9" xfId="3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 applyProtection="1">
      <alignment horizontal="left" vertical="center" wrapText="1"/>
      <protection locked="0"/>
    </xf>
    <xf numFmtId="0" fontId="11" fillId="4" borderId="1" xfId="3" applyFont="1" applyFill="1" applyBorder="1" applyAlignment="1">
      <alignment horizontal="left" vertical="center"/>
    </xf>
    <xf numFmtId="165" fontId="9" fillId="0" borderId="1" xfId="3" applyNumberFormat="1" applyFont="1" applyBorder="1" applyAlignment="1">
      <alignment horizontal="left" vertical="center"/>
    </xf>
    <xf numFmtId="49" fontId="9" fillId="0" borderId="1" xfId="3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8" fillId="6" borderId="10" xfId="3" applyFont="1" applyFill="1" applyBorder="1" applyAlignment="1">
      <alignment horizontal="left" vertical="center" wrapText="1"/>
    </xf>
    <xf numFmtId="0" fontId="8" fillId="6" borderId="1" xfId="3" applyFont="1" applyFill="1" applyBorder="1" applyAlignment="1">
      <alignment horizontal="left" vertical="center"/>
    </xf>
    <xf numFmtId="0" fontId="8" fillId="6" borderId="1" xfId="3" applyFont="1" applyFill="1" applyBorder="1" applyAlignment="1">
      <alignment horizontal="center" vertical="center"/>
    </xf>
    <xf numFmtId="165" fontId="8" fillId="6" borderId="1" xfId="3" applyNumberFormat="1" applyFont="1" applyFill="1" applyBorder="1" applyAlignment="1">
      <alignment horizontal="center" vertical="center"/>
    </xf>
    <xf numFmtId="0" fontId="8" fillId="6" borderId="1" xfId="3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49" fontId="9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4" borderId="1" xfId="3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" fontId="9" fillId="8" borderId="1" xfId="3" applyNumberFormat="1" applyFont="1" applyFill="1" applyBorder="1" applyAlignment="1">
      <alignment horizontal="center" vertical="center"/>
    </xf>
    <xf numFmtId="0" fontId="8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center" vertical="center"/>
    </xf>
    <xf numFmtId="165" fontId="9" fillId="8" borderId="1" xfId="3" applyNumberFormat="1" applyFont="1" applyFill="1" applyBorder="1" applyAlignment="1">
      <alignment horizontal="center" vertical="center"/>
    </xf>
    <xf numFmtId="165" fontId="8" fillId="8" borderId="1" xfId="3" applyNumberFormat="1" applyFont="1" applyFill="1" applyBorder="1" applyAlignment="1">
      <alignment horizontal="center" vertical="center"/>
    </xf>
    <xf numFmtId="4" fontId="9" fillId="8" borderId="1" xfId="3" applyNumberFormat="1" applyFont="1" applyFill="1" applyBorder="1" applyAlignment="1">
      <alignment horizontal="left" vertical="center"/>
    </xf>
    <xf numFmtId="4" fontId="8" fillId="8" borderId="1" xfId="3" applyNumberFormat="1" applyFont="1" applyFill="1" applyBorder="1" applyAlignment="1">
      <alignment horizontal="center" vertical="center"/>
    </xf>
    <xf numFmtId="0" fontId="8" fillId="8" borderId="1" xfId="5" applyFont="1" applyFill="1" applyBorder="1" applyAlignment="1">
      <alignment horizontal="left" vertical="center" wrapText="1"/>
    </xf>
    <xf numFmtId="10" fontId="8" fillId="8" borderId="1" xfId="3" applyNumberFormat="1" applyFont="1" applyFill="1" applyBorder="1" applyAlignment="1">
      <alignment horizontal="center" vertical="center"/>
    </xf>
    <xf numFmtId="9" fontId="8" fillId="8" borderId="1" xfId="3" applyNumberFormat="1" applyFont="1" applyFill="1" applyBorder="1" applyAlignment="1">
      <alignment horizontal="center" vertical="center"/>
    </xf>
    <xf numFmtId="0" fontId="8" fillId="8" borderId="1" xfId="3" applyFont="1" applyFill="1" applyBorder="1" applyAlignment="1">
      <alignment horizontal="left" vertical="center"/>
    </xf>
    <xf numFmtId="0" fontId="9" fillId="8" borderId="1" xfId="3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left" vertical="center"/>
    </xf>
    <xf numFmtId="165" fontId="8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6" applyFont="1" applyAlignment="1">
      <alignment horizontal="left" vertical="top"/>
    </xf>
    <xf numFmtId="0" fontId="9" fillId="4" borderId="0" xfId="3" applyFont="1" applyFill="1" applyAlignment="1">
      <alignment horizontal="left" vertical="center" wrapText="1"/>
    </xf>
    <xf numFmtId="165" fontId="11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8" borderId="0" xfId="6" applyFont="1" applyFill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 applyAlignment="1">
      <alignment wrapText="1"/>
    </xf>
    <xf numFmtId="0" fontId="0" fillId="0" borderId="13" xfId="0" applyFill="1" applyBorder="1"/>
    <xf numFmtId="0" fontId="0" fillId="0" borderId="14" xfId="0" applyFill="1" applyBorder="1"/>
    <xf numFmtId="2" fontId="0" fillId="0" borderId="1" xfId="0" applyNumberFormat="1" applyBorder="1"/>
    <xf numFmtId="0" fontId="9" fillId="3" borderId="15" xfId="3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18" xfId="3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8" xfId="3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vertical="center"/>
    </xf>
    <xf numFmtId="0" fontId="14" fillId="3" borderId="15" xfId="6" applyFont="1" applyFill="1" applyBorder="1" applyAlignment="1">
      <alignment horizontal="left" vertical="top"/>
    </xf>
    <xf numFmtId="0" fontId="14" fillId="3" borderId="18" xfId="6" applyFont="1" applyFill="1" applyBorder="1" applyAlignment="1">
      <alignment horizontal="left" vertical="top"/>
    </xf>
    <xf numFmtId="0" fontId="9" fillId="3" borderId="15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165" fontId="11" fillId="4" borderId="1" xfId="3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vertical="center" wrapText="1"/>
    </xf>
    <xf numFmtId="0" fontId="11" fillId="4" borderId="9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/>
    </xf>
    <xf numFmtId="165" fontId="11" fillId="4" borderId="1" xfId="2" applyNumberFormat="1" applyFont="1" applyFill="1" applyBorder="1" applyAlignment="1" applyProtection="1">
      <alignment horizontal="center" vertical="center"/>
      <protection locked="0"/>
    </xf>
    <xf numFmtId="4" fontId="9" fillId="4" borderId="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9" borderId="10" xfId="0" applyFont="1" applyFill="1" applyBorder="1" applyAlignment="1">
      <alignment horizontal="center" vertical="center"/>
    </xf>
    <xf numFmtId="2" fontId="11" fillId="9" borderId="10" xfId="0" applyNumberFormat="1" applyFont="1" applyFill="1" applyBorder="1" applyAlignment="1">
      <alignment horizontal="center" vertical="center"/>
    </xf>
    <xf numFmtId="165" fontId="11" fillId="9" borderId="10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9" borderId="9" xfId="0" applyFont="1" applyFill="1" applyBorder="1" applyAlignment="1">
      <alignment horizontal="center" vertical="center"/>
    </xf>
    <xf numFmtId="2" fontId="11" fillId="9" borderId="9" xfId="0" applyNumberFormat="1" applyFont="1" applyFill="1" applyBorder="1" applyAlignment="1">
      <alignment horizontal="center" vertical="center"/>
    </xf>
    <xf numFmtId="165" fontId="11" fillId="9" borderId="9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9" fillId="4" borderId="2" xfId="4" applyFont="1" applyFill="1" applyBorder="1" applyAlignment="1" applyProtection="1">
      <alignment horizontal="left" vertical="center" wrapText="1"/>
    </xf>
    <xf numFmtId="0" fontId="9" fillId="4" borderId="2" xfId="5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left" vertical="center" wrapText="1"/>
    </xf>
    <xf numFmtId="165" fontId="12" fillId="9" borderId="2" xfId="0" applyNumberFormat="1" applyFont="1" applyFill="1" applyBorder="1" applyAlignment="1">
      <alignment horizontal="center" vertical="center"/>
    </xf>
    <xf numFmtId="165" fontId="11" fillId="9" borderId="9" xfId="0" applyNumberFormat="1" applyFont="1" applyFill="1" applyBorder="1" applyAlignment="1">
      <alignment horizontal="center" vertical="center" wrapText="1"/>
    </xf>
    <xf numFmtId="165" fontId="17" fillId="4" borderId="1" xfId="3" applyNumberFormat="1" applyFont="1" applyFill="1" applyBorder="1" applyAlignment="1">
      <alignment horizontal="center" vertical="center"/>
    </xf>
    <xf numFmtId="165" fontId="9" fillId="4" borderId="1" xfId="3" applyNumberFormat="1" applyFont="1" applyFill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4" fontId="19" fillId="0" borderId="1" xfId="0" applyNumberFormat="1" applyFont="1" applyBorder="1" applyAlignment="1">
      <alignment horizontal="left" vertical="top"/>
    </xf>
    <xf numFmtId="4" fontId="18" fillId="0" borderId="1" xfId="0" applyNumberFormat="1" applyFont="1" applyBorder="1" applyAlignment="1">
      <alignment horizontal="left" vertical="top"/>
    </xf>
    <xf numFmtId="0" fontId="19" fillId="8" borderId="1" xfId="4" applyFont="1" applyFill="1" applyBorder="1" applyAlignment="1" applyProtection="1">
      <alignment horizontal="left" vertical="top" wrapText="1"/>
    </xf>
    <xf numFmtId="49" fontId="20" fillId="8" borderId="1" xfId="6" applyNumberFormat="1" applyFont="1" applyFill="1" applyBorder="1" applyAlignment="1" applyProtection="1">
      <alignment horizontal="left" vertical="top" wrapText="1"/>
      <protection locked="0"/>
    </xf>
    <xf numFmtId="4" fontId="20" fillId="4" borderId="1" xfId="6" applyNumberFormat="1" applyFont="1" applyFill="1" applyBorder="1" applyAlignment="1">
      <alignment horizontal="left" vertical="top"/>
    </xf>
    <xf numFmtId="4" fontId="20" fillId="0" borderId="1" xfId="6" applyNumberFormat="1" applyFont="1" applyBorder="1" applyAlignment="1">
      <alignment horizontal="left" vertical="top"/>
    </xf>
    <xf numFmtId="4" fontId="19" fillId="8" borderId="1" xfId="6" applyNumberFormat="1" applyFont="1" applyFill="1" applyBorder="1" applyAlignment="1">
      <alignment horizontal="left" vertical="top"/>
    </xf>
    <xf numFmtId="0" fontId="19" fillId="4" borderId="1" xfId="6" applyFont="1" applyFill="1" applyBorder="1" applyAlignment="1">
      <alignment horizontal="left" vertical="top" wrapText="1"/>
    </xf>
    <xf numFmtId="0" fontId="20" fillId="8" borderId="1" xfId="6" applyFont="1" applyFill="1" applyBorder="1" applyAlignment="1">
      <alignment horizontal="left" vertical="top" wrapText="1"/>
    </xf>
    <xf numFmtId="0" fontId="19" fillId="8" borderId="1" xfId="5" applyFont="1" applyFill="1" applyBorder="1" applyAlignment="1">
      <alignment horizontal="left" wrapText="1"/>
    </xf>
    <xf numFmtId="10" fontId="19" fillId="8" borderId="1" xfId="6" applyNumberFormat="1" applyFont="1" applyFill="1" applyBorder="1" applyAlignment="1">
      <alignment wrapText="1"/>
    </xf>
    <xf numFmtId="4" fontId="20" fillId="0" borderId="1" xfId="6" applyNumberFormat="1" applyFont="1" applyBorder="1" applyAlignment="1">
      <alignment horizontal="left"/>
    </xf>
    <xf numFmtId="4" fontId="20" fillId="4" borderId="1" xfId="6" applyNumberFormat="1" applyFont="1" applyFill="1" applyBorder="1" applyAlignment="1">
      <alignment horizontal="left"/>
    </xf>
    <xf numFmtId="4" fontId="19" fillId="8" borderId="1" xfId="6" applyNumberFormat="1" applyFont="1" applyFill="1" applyBorder="1" applyAlignment="1">
      <alignment horizontal="left"/>
    </xf>
    <xf numFmtId="0" fontId="19" fillId="8" borderId="1" xfId="6" applyFont="1" applyFill="1" applyBorder="1" applyAlignment="1">
      <alignment horizontal="left" vertical="top"/>
    </xf>
    <xf numFmtId="0" fontId="20" fillId="8" borderId="1" xfId="6" applyFont="1" applyFill="1" applyBorder="1" applyAlignment="1">
      <alignment horizontal="left" vertical="top"/>
    </xf>
    <xf numFmtId="49" fontId="9" fillId="0" borderId="2" xfId="3" applyNumberFormat="1" applyFont="1" applyBorder="1" applyAlignment="1" applyProtection="1">
      <alignment horizontal="left" vertical="center" wrapText="1"/>
      <protection locked="0"/>
    </xf>
    <xf numFmtId="0" fontId="9" fillId="4" borderId="9" xfId="3" applyFont="1" applyFill="1" applyBorder="1" applyAlignment="1">
      <alignment horizontal="center" vertical="center" wrapText="1"/>
    </xf>
    <xf numFmtId="165" fontId="9" fillId="4" borderId="9" xfId="0" applyNumberFormat="1" applyFont="1" applyFill="1" applyBorder="1" applyAlignment="1">
      <alignment horizontal="center" vertical="center"/>
    </xf>
    <xf numFmtId="165" fontId="11" fillId="4" borderId="9" xfId="2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0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2" fontId="9" fillId="4" borderId="1" xfId="3" applyNumberFormat="1" applyFont="1" applyFill="1" applyBorder="1" applyAlignment="1" applyProtection="1">
      <alignment horizontal="center" vertical="center"/>
      <protection locked="0"/>
    </xf>
    <xf numFmtId="49" fontId="21" fillId="0" borderId="1" xfId="3" applyNumberFormat="1" applyFont="1" applyBorder="1" applyAlignment="1" applyProtection="1">
      <alignment horizontal="left" vertical="center" wrapText="1"/>
      <protection locked="0"/>
    </xf>
    <xf numFmtId="49" fontId="21" fillId="0" borderId="1" xfId="3" applyNumberFormat="1" applyFont="1" applyBorder="1" applyAlignment="1" applyProtection="1">
      <alignment horizontal="center" vertical="center"/>
      <protection locked="0"/>
    </xf>
    <xf numFmtId="165" fontId="21" fillId="0" borderId="1" xfId="3" applyNumberFormat="1" applyFont="1" applyBorder="1" applyAlignment="1">
      <alignment horizontal="center" vertical="center"/>
    </xf>
    <xf numFmtId="0" fontId="21" fillId="4" borderId="1" xfId="3" applyFont="1" applyFill="1" applyBorder="1" applyAlignment="1">
      <alignment horizontal="left" vertical="center" wrapText="1"/>
    </xf>
    <xf numFmtId="49" fontId="11" fillId="0" borderId="1" xfId="3" applyNumberFormat="1" applyFont="1" applyBorder="1" applyAlignment="1" applyProtection="1">
      <alignment horizontal="left" vertical="center" wrapText="1"/>
      <protection locked="0"/>
    </xf>
    <xf numFmtId="49" fontId="11" fillId="0" borderId="1" xfId="3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65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0" fillId="0" borderId="8" xfId="0" applyNumberFormat="1" applyBorder="1"/>
    <xf numFmtId="2" fontId="0" fillId="3" borderId="3" xfId="0" applyNumberFormat="1" applyFill="1" applyBorder="1"/>
    <xf numFmtId="0" fontId="0" fillId="0" borderId="23" xfId="0" applyFill="1" applyBorder="1"/>
    <xf numFmtId="2" fontId="9" fillId="0" borderId="1" xfId="0" applyNumberFormat="1" applyFont="1" applyBorder="1" applyAlignment="1">
      <alignment horizontal="center" vertical="center"/>
    </xf>
    <xf numFmtId="0" fontId="9" fillId="0" borderId="10" xfId="3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2" fontId="0" fillId="0" borderId="1" xfId="0" applyNumberForma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</cellXfs>
  <cellStyles count="7">
    <cellStyle name="Normal 2" xfId="5" xr:uid="{63F8C4FA-ABC3-4643-A649-AF0B60B41D2B}"/>
    <cellStyle name="Normal 2 2" xfId="4" xr:uid="{E466A989-33C6-4ED9-B00D-F2877FD184B3}"/>
    <cellStyle name="Звичайний" xfId="0" builtinId="0"/>
    <cellStyle name="Обычный 2 2" xfId="3" xr:uid="{7C8FC101-57CA-4C59-9EB7-4952BF88D39F}"/>
    <cellStyle name="Обычный 2 2 2" xfId="6" xr:uid="{B54B9D1A-8D12-4141-B821-D618E687E861}"/>
    <cellStyle name="Текст пояснення" xfId="2" builtinId="53"/>
    <cellStyle name="Фінансовий" xfId="1" builtinId="3"/>
  </cellStyles>
  <dxfs count="0"/>
  <tableStyles count="0" defaultTableStyle="TableStyleMedium2" defaultPivotStyle="PivotStyleLight16"/>
  <colors>
    <mruColors>
      <color rgb="FF34FA5E"/>
      <color rgb="FF39A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997527</xdr:colOff>
      <xdr:row>50</xdr:row>
      <xdr:rowOff>64325</xdr:rowOff>
    </xdr:from>
    <xdr:to>
      <xdr:col>6</xdr:col>
      <xdr:colOff>3321132</xdr:colOff>
      <xdr:row>86</xdr:row>
      <xdr:rowOff>148442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956" y="12702639"/>
          <a:ext cx="8778833" cy="66373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6</xdr:col>
      <xdr:colOff>2654725</xdr:colOff>
      <xdr:row>72</xdr:row>
      <xdr:rowOff>69331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597640"/>
          <a:ext cx="7592485" cy="5372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5</xdr:col>
      <xdr:colOff>621767</xdr:colOff>
      <xdr:row>154</xdr:row>
      <xdr:rowOff>46772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32000"/>
          <a:ext cx="5277587" cy="7544853"/>
        </a:xfrm>
        <a:prstGeom prst="rect">
          <a:avLst/>
        </a:prstGeom>
      </xdr:spPr>
    </xdr:pic>
    <xdr:clientData/>
  </xdr:twoCellAnchor>
  <xdr:twoCellAnchor editAs="oneCell">
    <xdr:from>
      <xdr:col>1</xdr:col>
      <xdr:colOff>1052945</xdr:colOff>
      <xdr:row>42</xdr:row>
      <xdr:rowOff>27709</xdr:rowOff>
    </xdr:from>
    <xdr:to>
      <xdr:col>6</xdr:col>
      <xdr:colOff>1426892</xdr:colOff>
      <xdr:row>84</xdr:row>
      <xdr:rowOff>46085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4727" y="11194473"/>
          <a:ext cx="5306165" cy="75829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249381</xdr:colOff>
      <xdr:row>51</xdr:row>
      <xdr:rowOff>166254</xdr:rowOff>
    </xdr:from>
    <xdr:to>
      <xdr:col>6</xdr:col>
      <xdr:colOff>1613388</xdr:colOff>
      <xdr:row>80</xdr:row>
      <xdr:rowOff>23255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872" y="13328072"/>
          <a:ext cx="7820225" cy="53156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96981</xdr:colOff>
      <xdr:row>48</xdr:row>
      <xdr:rowOff>83128</xdr:rowOff>
    </xdr:from>
    <xdr:to>
      <xdr:col>6</xdr:col>
      <xdr:colOff>1380449</xdr:colOff>
      <xdr:row>76</xdr:row>
      <xdr:rowOff>101185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72" y="12870873"/>
          <a:ext cx="7739686" cy="52966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48</xdr:row>
      <xdr:rowOff>144780</xdr:rowOff>
    </xdr:from>
    <xdr:to>
      <xdr:col>6</xdr:col>
      <xdr:colOff>3333149</xdr:colOff>
      <xdr:row>87</xdr:row>
      <xdr:rowOff>159119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2839700"/>
          <a:ext cx="9573929" cy="71923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150223</xdr:colOff>
      <xdr:row>50</xdr:row>
      <xdr:rowOff>130629</xdr:rowOff>
    </xdr:from>
    <xdr:to>
      <xdr:col>7</xdr:col>
      <xdr:colOff>155450</xdr:colOff>
      <xdr:row>89</xdr:row>
      <xdr:rowOff>51617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652" y="13051972"/>
          <a:ext cx="10390198" cy="702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48</xdr:row>
      <xdr:rowOff>114300</xdr:rowOff>
    </xdr:from>
    <xdr:to>
      <xdr:col>6</xdr:col>
      <xdr:colOff>3812282</xdr:colOff>
      <xdr:row>86</xdr:row>
      <xdr:rowOff>150795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2401550"/>
          <a:ext cx="10155932" cy="69325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50</xdr:row>
      <xdr:rowOff>10885</xdr:rowOff>
    </xdr:from>
    <xdr:to>
      <xdr:col>9</xdr:col>
      <xdr:colOff>724258</xdr:colOff>
      <xdr:row>80</xdr:row>
      <xdr:rowOff>109633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714" y="11255828"/>
          <a:ext cx="12317544" cy="5563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6</xdr:col>
          <xdr:colOff>3375660</xdr:colOff>
          <xdr:row>86</xdr:row>
          <xdr:rowOff>30480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46</xdr:row>
      <xdr:rowOff>133350</xdr:rowOff>
    </xdr:from>
    <xdr:to>
      <xdr:col>5</xdr:col>
      <xdr:colOff>667494</xdr:colOff>
      <xdr:row>88</xdr:row>
      <xdr:rowOff>162982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11163300"/>
          <a:ext cx="5334744" cy="75734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3</xdr:col>
      <xdr:colOff>674914</xdr:colOff>
      <xdr:row>71</xdr:row>
      <xdr:rowOff>61938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29" y="10472057"/>
          <a:ext cx="4441371" cy="50584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10</xdr:col>
      <xdr:colOff>267250</xdr:colOff>
      <xdr:row>84</xdr:row>
      <xdr:rowOff>149073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831782"/>
          <a:ext cx="10145541" cy="71733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13</xdr:col>
      <xdr:colOff>124185</xdr:colOff>
      <xdr:row>86</xdr:row>
      <xdr:rowOff>55598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86" y="11103429"/>
          <a:ext cx="12327070" cy="8383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262672</xdr:colOff>
      <xdr:row>79</xdr:row>
      <xdr:rowOff>131629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103429"/>
          <a:ext cx="10136015" cy="716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70" zoomScaleNormal="70" workbookViewId="0">
      <selection activeCell="A3" sqref="A3:C17"/>
    </sheetView>
  </sheetViews>
  <sheetFormatPr defaultRowHeight="14.4" x14ac:dyDescent="0.3"/>
  <cols>
    <col min="1" max="1" width="14.21875" bestFit="1" customWidth="1"/>
    <col min="2" max="2" width="14.5546875" bestFit="1" customWidth="1"/>
    <col min="3" max="3" width="28.88671875" customWidth="1"/>
    <col min="4" max="4" width="20.77734375" hidden="1" customWidth="1"/>
    <col min="5" max="5" width="19.44140625" customWidth="1"/>
    <col min="6" max="6" width="14.77734375" customWidth="1"/>
    <col min="7" max="7" width="14" customWidth="1"/>
    <col min="8" max="8" width="21.5546875" customWidth="1"/>
    <col min="9" max="9" width="8.109375" customWidth="1"/>
    <col min="15" max="15" width="54" customWidth="1"/>
    <col min="16" max="16" width="14.33203125" customWidth="1"/>
  </cols>
  <sheetData>
    <row r="1" spans="1:8" x14ac:dyDescent="0.3">
      <c r="A1" s="211" t="s">
        <v>0</v>
      </c>
      <c r="B1" s="209" t="s">
        <v>1</v>
      </c>
      <c r="C1" s="209" t="s">
        <v>2</v>
      </c>
      <c r="D1" s="6"/>
      <c r="E1" s="7"/>
      <c r="F1" s="7"/>
      <c r="G1" s="106"/>
      <c r="H1" s="1"/>
    </row>
    <row r="2" spans="1:8" ht="43.8" thickBot="1" x14ac:dyDescent="0.35">
      <c r="A2" s="212"/>
      <c r="B2" s="210"/>
      <c r="C2" s="210"/>
      <c r="D2" s="8" t="s">
        <v>3</v>
      </c>
      <c r="E2" s="9" t="s">
        <v>191</v>
      </c>
      <c r="F2" s="9" t="s">
        <v>45</v>
      </c>
      <c r="G2" s="107" t="s">
        <v>44</v>
      </c>
      <c r="H2" s="5" t="s">
        <v>188</v>
      </c>
    </row>
    <row r="3" spans="1:8" x14ac:dyDescent="0.3">
      <c r="A3" s="3" t="s">
        <v>24</v>
      </c>
      <c r="B3" s="3" t="s">
        <v>25</v>
      </c>
      <c r="C3" s="3" t="s">
        <v>26</v>
      </c>
      <c r="D3" s="13" t="s">
        <v>7</v>
      </c>
      <c r="E3" s="3" t="s">
        <v>192</v>
      </c>
      <c r="F3" s="3" t="s">
        <v>43</v>
      </c>
      <c r="G3" s="109">
        <v>1</v>
      </c>
      <c r="H3" s="208">
        <f>'Запоріжжя просп. Соборний, 170'!K36</f>
        <v>28039.419399999999</v>
      </c>
    </row>
    <row r="4" spans="1:8" x14ac:dyDescent="0.3">
      <c r="A4" s="3" t="s">
        <v>30</v>
      </c>
      <c r="B4" s="3" t="s">
        <v>31</v>
      </c>
      <c r="C4" s="3" t="s">
        <v>32</v>
      </c>
      <c r="D4" s="13" t="s">
        <v>7</v>
      </c>
      <c r="E4" s="3" t="s">
        <v>192</v>
      </c>
      <c r="F4" s="3" t="s">
        <v>43</v>
      </c>
      <c r="G4" s="109">
        <v>2</v>
      </c>
      <c r="H4" s="208">
        <f>'Кропивницький вул. Велика Персп'!K33</f>
        <v>17360.7438</v>
      </c>
    </row>
    <row r="5" spans="1:8" x14ac:dyDescent="0.3">
      <c r="A5" s="3" t="s">
        <v>30</v>
      </c>
      <c r="B5" s="3" t="s">
        <v>31</v>
      </c>
      <c r="C5" s="3" t="s">
        <v>33</v>
      </c>
      <c r="D5" s="13" t="s">
        <v>7</v>
      </c>
      <c r="E5" s="3" t="s">
        <v>192</v>
      </c>
      <c r="F5" s="3" t="s">
        <v>43</v>
      </c>
      <c r="G5" s="109">
        <v>2</v>
      </c>
      <c r="H5" s="208">
        <f>'Миколаїв вул. Соборна, 12в'!K33</f>
        <v>26192.322100000001</v>
      </c>
    </row>
    <row r="6" spans="1:8" x14ac:dyDescent="0.3">
      <c r="A6" s="3" t="s">
        <v>30</v>
      </c>
      <c r="B6" s="3" t="s">
        <v>31</v>
      </c>
      <c r="C6" s="3" t="s">
        <v>34</v>
      </c>
      <c r="D6" s="13" t="s">
        <v>7</v>
      </c>
      <c r="E6" s="3" t="s">
        <v>192</v>
      </c>
      <c r="F6" s="3" t="s">
        <v>43</v>
      </c>
      <c r="G6" s="109">
        <v>1</v>
      </c>
      <c r="H6" s="208">
        <f>'Ужгород Фединця 47'!K42</f>
        <v>33643.490100000003</v>
      </c>
    </row>
    <row r="7" spans="1:8" x14ac:dyDescent="0.3">
      <c r="A7" s="3" t="s">
        <v>30</v>
      </c>
      <c r="B7" s="3" t="s">
        <v>31</v>
      </c>
      <c r="C7" s="3" t="s">
        <v>37</v>
      </c>
      <c r="D7" s="13" t="s">
        <v>7</v>
      </c>
      <c r="E7" s="3" t="s">
        <v>192</v>
      </c>
      <c r="F7" s="3" t="s">
        <v>43</v>
      </c>
      <c r="G7" s="109">
        <v>1</v>
      </c>
      <c r="H7" s="208">
        <f>'Чернівці пл. Соборна, 10'!K45</f>
        <v>34246.931100000002</v>
      </c>
    </row>
    <row r="8" spans="1:8" x14ac:dyDescent="0.3">
      <c r="A8" s="11" t="s">
        <v>30</v>
      </c>
      <c r="B8" s="11" t="s">
        <v>35</v>
      </c>
      <c r="C8" s="11" t="s">
        <v>36</v>
      </c>
      <c r="D8" s="12" t="s">
        <v>7</v>
      </c>
      <c r="E8" s="3" t="s">
        <v>192</v>
      </c>
      <c r="F8" s="11" t="s">
        <v>43</v>
      </c>
      <c r="G8" s="108">
        <v>1</v>
      </c>
      <c r="H8" s="208">
        <f>'Суми пл. Незалежності, 3'!K42</f>
        <v>36248.236000000004</v>
      </c>
    </row>
    <row r="9" spans="1:8" x14ac:dyDescent="0.3">
      <c r="A9" s="3" t="s">
        <v>4</v>
      </c>
      <c r="B9" s="3" t="s">
        <v>5</v>
      </c>
      <c r="C9" s="3" t="s">
        <v>6</v>
      </c>
      <c r="D9" s="13" t="s">
        <v>7</v>
      </c>
      <c r="E9" s="3" t="s">
        <v>192</v>
      </c>
      <c r="F9" s="3" t="s">
        <v>41</v>
      </c>
      <c r="G9" s="109">
        <v>1</v>
      </c>
      <c r="H9" s="208">
        <f>'Харків вул. Григорія Сковороди,'!K42</f>
        <v>34343.301700000004</v>
      </c>
    </row>
    <row r="10" spans="1:8" x14ac:dyDescent="0.3">
      <c r="A10" s="3" t="s">
        <v>8</v>
      </c>
      <c r="B10" s="3" t="s">
        <v>9</v>
      </c>
      <c r="C10" s="3" t="s">
        <v>10</v>
      </c>
      <c r="D10" s="13" t="s">
        <v>7</v>
      </c>
      <c r="E10" s="3" t="s">
        <v>192</v>
      </c>
      <c r="F10" s="3" t="s">
        <v>41</v>
      </c>
      <c r="G10" s="109">
        <v>2</v>
      </c>
      <c r="H10" s="208">
        <f>'Харків вул. Полтавський Шлях, 1'!K39</f>
        <v>29965.118179999998</v>
      </c>
    </row>
    <row r="11" spans="1:8" x14ac:dyDescent="0.3">
      <c r="A11" s="3" t="s">
        <v>21</v>
      </c>
      <c r="B11" s="3" t="s">
        <v>22</v>
      </c>
      <c r="C11" s="3" t="s">
        <v>23</v>
      </c>
      <c r="D11" s="13" t="s">
        <v>7</v>
      </c>
      <c r="E11" s="3" t="s">
        <v>193</v>
      </c>
      <c r="F11" s="3" t="s">
        <v>41</v>
      </c>
      <c r="G11" s="109">
        <v>2</v>
      </c>
      <c r="H11" s="110">
        <f>'Харків пр.Героїв Харкова,274'!K37</f>
        <v>33262.236560000005</v>
      </c>
    </row>
    <row r="12" spans="1:8" x14ac:dyDescent="0.3">
      <c r="A12" s="2" t="s">
        <v>4</v>
      </c>
      <c r="B12" s="2" t="s">
        <v>5</v>
      </c>
      <c r="C12" s="2" t="s">
        <v>11</v>
      </c>
      <c r="D12" s="13" t="s">
        <v>7</v>
      </c>
      <c r="E12" s="3" t="s">
        <v>192</v>
      </c>
      <c r="F12" s="3" t="s">
        <v>41</v>
      </c>
      <c r="G12" s="109">
        <v>1</v>
      </c>
      <c r="H12" s="110">
        <f>'Харків пр-т. Байрона, 134-3'!K37</f>
        <v>16853.89948</v>
      </c>
    </row>
    <row r="13" spans="1:8" x14ac:dyDescent="0.3">
      <c r="A13" s="3" t="s">
        <v>27</v>
      </c>
      <c r="B13" s="3" t="s">
        <v>28</v>
      </c>
      <c r="C13" s="3" t="s">
        <v>29</v>
      </c>
      <c r="D13" s="13" t="s">
        <v>7</v>
      </c>
      <c r="E13" s="3" t="s">
        <v>192</v>
      </c>
      <c r="F13" s="3" t="s">
        <v>41</v>
      </c>
      <c r="G13" s="109">
        <v>2</v>
      </c>
      <c r="H13" s="110">
        <f>'Балаклія вул. Захисників Украін'!K38</f>
        <v>20485.886279999999</v>
      </c>
    </row>
    <row r="14" spans="1:8" x14ac:dyDescent="0.3">
      <c r="A14" s="3" t="s">
        <v>15</v>
      </c>
      <c r="B14" s="3" t="s">
        <v>16</v>
      </c>
      <c r="C14" s="3" t="s">
        <v>17</v>
      </c>
      <c r="D14" s="13" t="s">
        <v>7</v>
      </c>
      <c r="E14" s="3" t="s">
        <v>193</v>
      </c>
      <c r="F14" s="3" t="s">
        <v>42</v>
      </c>
      <c r="G14" s="109">
        <v>1</v>
      </c>
      <c r="H14" s="110">
        <f>'Запоріжжя вул. Базарна, 11'!K33</f>
        <v>20627.658000000003</v>
      </c>
    </row>
    <row r="15" spans="1:8" x14ac:dyDescent="0.3">
      <c r="A15" s="3" t="s">
        <v>18</v>
      </c>
      <c r="B15" s="3" t="s">
        <v>19</v>
      </c>
      <c r="C15" s="3" t="s">
        <v>20</v>
      </c>
      <c r="D15" s="13" t="s">
        <v>7</v>
      </c>
      <c r="E15" s="3" t="s">
        <v>192</v>
      </c>
      <c r="F15" s="3" t="s">
        <v>42</v>
      </c>
      <c r="G15" s="109">
        <v>1</v>
      </c>
      <c r="H15" s="110">
        <f>'Полтава вул. 23-го Вересня, 11'!K33</f>
        <v>19187.5851</v>
      </c>
    </row>
    <row r="16" spans="1:8" x14ac:dyDescent="0.3">
      <c r="A16" s="3" t="s">
        <v>38</v>
      </c>
      <c r="B16" s="3" t="s">
        <v>39</v>
      </c>
      <c r="C16" s="3" t="s">
        <v>40</v>
      </c>
      <c r="D16" s="13" t="s">
        <v>7</v>
      </c>
      <c r="E16" s="3" t="s">
        <v>192</v>
      </c>
      <c r="F16" s="3" t="s">
        <v>42</v>
      </c>
      <c r="G16" s="109">
        <v>1</v>
      </c>
      <c r="H16" s="110">
        <f>'Чернігів пр. Миру, 32'!K44</f>
        <v>27999.831599999998</v>
      </c>
    </row>
    <row r="17" spans="1:8" ht="15" thickBot="1" x14ac:dyDescent="0.35">
      <c r="A17" s="3" t="s">
        <v>12</v>
      </c>
      <c r="B17" s="3" t="s">
        <v>13</v>
      </c>
      <c r="C17" s="3" t="s">
        <v>14</v>
      </c>
      <c r="D17" s="13" t="s">
        <v>7</v>
      </c>
      <c r="E17" s="3" t="s">
        <v>192</v>
      </c>
      <c r="F17" s="3" t="s">
        <v>42</v>
      </c>
      <c r="G17" s="204">
        <v>1</v>
      </c>
      <c r="H17" s="202">
        <f>'Київ Хрещатик 15'!K44</f>
        <v>24694.357800000002</v>
      </c>
    </row>
    <row r="18" spans="1:8" ht="15" thickBot="1" x14ac:dyDescent="0.35">
      <c r="G18" s="10">
        <f>SUM(G3:G17)</f>
        <v>20</v>
      </c>
      <c r="H18" s="203">
        <f>SUM(H3:H17)</f>
        <v>403151.0172</v>
      </c>
    </row>
  </sheetData>
  <autoFilter ref="A1:F2" xr:uid="{00000000-0001-0000-0000-000000000000}">
    <sortState xmlns:xlrd2="http://schemas.microsoft.com/office/spreadsheetml/2017/richdata2" ref="A4:F18">
      <sortCondition ref="F1:F2"/>
    </sortState>
  </autoFilter>
  <mergeCells count="3">
    <mergeCell ref="C1:C2"/>
    <mergeCell ref="A1:A2"/>
    <mergeCell ref="B1:B2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FE87-079C-4A51-A450-43AB95DE108E}">
  <dimension ref="A1:K85"/>
  <sheetViews>
    <sheetView topLeftCell="A9" zoomScale="80" zoomScaleNormal="80" workbookViewId="0">
      <selection activeCell="G15" sqref="G15:K15"/>
    </sheetView>
  </sheetViews>
  <sheetFormatPr defaultRowHeight="14.4" x14ac:dyDescent="0.3"/>
  <cols>
    <col min="2" max="2" width="35.44140625" customWidth="1"/>
    <col min="6" max="6" width="9.88671875" customWidth="1"/>
    <col min="7" max="7" width="39.6640625" customWidth="1"/>
    <col min="9" max="9" width="10" customWidth="1"/>
    <col min="10" max="10" width="13.44140625" customWidth="1"/>
    <col min="11" max="11" width="16.109375" customWidth="1"/>
  </cols>
  <sheetData>
    <row r="1" spans="1:11" s="92" customFormat="1" ht="13.8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11" s="92" customFormat="1" ht="15" customHeight="1" x14ac:dyDescent="0.3">
      <c r="A2" s="214" t="s">
        <v>151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s="92" customFormat="1" ht="13.8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92" customFormat="1" ht="13.8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s="93" customFormat="1" ht="96.6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7" spans="1:11" ht="48" customHeight="1" x14ac:dyDescent="0.3">
      <c r="B7" s="22" t="s">
        <v>70</v>
      </c>
      <c r="C7" s="30" t="s">
        <v>71</v>
      </c>
      <c r="D7" s="44">
        <v>79</v>
      </c>
      <c r="E7" s="132">
        <v>31</v>
      </c>
      <c r="F7" s="132">
        <f>D7*E7</f>
        <v>2449</v>
      </c>
      <c r="G7" s="22" t="s">
        <v>152</v>
      </c>
      <c r="H7" s="51" t="s">
        <v>73</v>
      </c>
      <c r="I7" s="133">
        <v>63</v>
      </c>
      <c r="J7" s="132">
        <v>24</v>
      </c>
      <c r="K7" s="39">
        <f t="shared" ref="K7:K19" si="0">J7*I7</f>
        <v>1512</v>
      </c>
    </row>
    <row r="8" spans="1:11" ht="48" customHeight="1" x14ac:dyDescent="0.3">
      <c r="B8" s="22"/>
      <c r="C8" s="30"/>
      <c r="D8" s="44"/>
      <c r="E8" s="132"/>
      <c r="F8" s="132"/>
      <c r="G8" s="52" t="s">
        <v>75</v>
      </c>
      <c r="H8" s="48" t="s">
        <v>73</v>
      </c>
      <c r="I8" s="53">
        <v>2</v>
      </c>
      <c r="J8" s="54">
        <f>98*0.8</f>
        <v>78.400000000000006</v>
      </c>
      <c r="K8" s="44">
        <f t="shared" si="0"/>
        <v>156.80000000000001</v>
      </c>
    </row>
    <row r="9" spans="1:11" ht="27.6" x14ac:dyDescent="0.3">
      <c r="B9" s="29"/>
      <c r="C9" s="29"/>
      <c r="D9" s="29"/>
      <c r="E9" s="29"/>
      <c r="F9" s="29"/>
      <c r="G9" s="22" t="s">
        <v>74</v>
      </c>
      <c r="H9" s="51" t="s">
        <v>73</v>
      </c>
      <c r="I9" s="133">
        <v>14</v>
      </c>
      <c r="J9" s="132">
        <v>65</v>
      </c>
      <c r="K9" s="39">
        <f t="shared" si="0"/>
        <v>910</v>
      </c>
    </row>
    <row r="10" spans="1:11" ht="27.6" x14ac:dyDescent="0.3">
      <c r="B10" s="22" t="s">
        <v>78</v>
      </c>
      <c r="C10" s="51" t="s">
        <v>71</v>
      </c>
      <c r="D10" s="44">
        <v>60</v>
      </c>
      <c r="E10" s="132">
        <v>20</v>
      </c>
      <c r="F10" s="132">
        <f>D10*E10</f>
        <v>1200</v>
      </c>
      <c r="G10" s="72" t="s">
        <v>128</v>
      </c>
      <c r="H10" s="134" t="s">
        <v>62</v>
      </c>
      <c r="I10" s="132">
        <v>1.2</v>
      </c>
      <c r="J10" s="132">
        <v>347.5</v>
      </c>
      <c r="K10" s="39">
        <f t="shared" si="0"/>
        <v>417</v>
      </c>
    </row>
    <row r="11" spans="1:11" ht="41.4" x14ac:dyDescent="0.3">
      <c r="B11" s="23" t="s">
        <v>84</v>
      </c>
      <c r="C11" s="77" t="s">
        <v>81</v>
      </c>
      <c r="D11" s="44">
        <v>1</v>
      </c>
      <c r="E11" s="44">
        <v>500</v>
      </c>
      <c r="F11" s="47">
        <f t="shared" ref="F11" si="1">D11*E11</f>
        <v>500</v>
      </c>
      <c r="G11" s="135" t="s">
        <v>129</v>
      </c>
      <c r="H11" s="136" t="s">
        <v>130</v>
      </c>
      <c r="I11" s="133">
        <v>1</v>
      </c>
      <c r="J11" s="132">
        <v>830</v>
      </c>
      <c r="K11" s="39">
        <f t="shared" si="0"/>
        <v>830</v>
      </c>
    </row>
    <row r="12" spans="1:11" ht="27.6" x14ac:dyDescent="0.3">
      <c r="B12" s="23"/>
      <c r="C12" s="77"/>
      <c r="D12" s="44"/>
      <c r="E12" s="44"/>
      <c r="F12" s="47"/>
      <c r="G12" s="192" t="s">
        <v>170</v>
      </c>
      <c r="H12" s="193" t="s">
        <v>62</v>
      </c>
      <c r="I12" s="194">
        <v>1</v>
      </c>
      <c r="J12" s="195" t="s">
        <v>167</v>
      </c>
      <c r="K12" s="194">
        <v>0</v>
      </c>
    </row>
    <row r="13" spans="1:11" x14ac:dyDescent="0.3">
      <c r="B13" s="23"/>
      <c r="C13" s="77"/>
      <c r="D13" s="44"/>
      <c r="E13" s="44"/>
      <c r="F13" s="47"/>
      <c r="G13" s="58" t="s">
        <v>131</v>
      </c>
      <c r="H13" s="137" t="s">
        <v>130</v>
      </c>
      <c r="I13" s="138">
        <v>1</v>
      </c>
      <c r="J13" s="139">
        <v>500</v>
      </c>
      <c r="K13" s="140">
        <f t="shared" si="0"/>
        <v>500</v>
      </c>
    </row>
    <row r="14" spans="1:11" ht="27.6" x14ac:dyDescent="0.3">
      <c r="B14" s="23" t="s">
        <v>163</v>
      </c>
      <c r="C14" s="40" t="s">
        <v>81</v>
      </c>
      <c r="D14" s="44">
        <v>1</v>
      </c>
      <c r="E14" s="44">
        <v>2500</v>
      </c>
      <c r="F14" s="47">
        <f t="shared" ref="F14" si="2">D14*E14</f>
        <v>2500</v>
      </c>
      <c r="G14" s="58" t="s">
        <v>83</v>
      </c>
      <c r="H14" s="61" t="s">
        <v>62</v>
      </c>
      <c r="I14" s="44">
        <v>2</v>
      </c>
      <c r="J14" s="44">
        <f>640*0.8</f>
        <v>512</v>
      </c>
      <c r="K14" s="44">
        <f t="shared" si="0"/>
        <v>1024</v>
      </c>
    </row>
    <row r="15" spans="1:11" ht="27.6" x14ac:dyDescent="0.3">
      <c r="B15" s="23"/>
      <c r="C15" s="40"/>
      <c r="D15" s="44"/>
      <c r="E15" s="44"/>
      <c r="F15" s="47"/>
      <c r="G15" s="192" t="s">
        <v>166</v>
      </c>
      <c r="H15" s="193" t="s">
        <v>62</v>
      </c>
      <c r="I15" s="194">
        <v>1</v>
      </c>
      <c r="J15" s="195" t="s">
        <v>167</v>
      </c>
      <c r="K15" s="194">
        <v>0</v>
      </c>
    </row>
    <row r="16" spans="1:11" x14ac:dyDescent="0.3">
      <c r="B16" s="23"/>
      <c r="C16" s="40"/>
      <c r="D16" s="44"/>
      <c r="E16" s="44"/>
      <c r="F16" s="47"/>
      <c r="G16" s="141" t="s">
        <v>132</v>
      </c>
      <c r="H16" s="138" t="s">
        <v>62</v>
      </c>
      <c r="I16" s="138">
        <v>1</v>
      </c>
      <c r="J16" s="139">
        <v>53.24</v>
      </c>
      <c r="K16" s="140">
        <f t="shared" si="0"/>
        <v>53.24</v>
      </c>
    </row>
    <row r="17" spans="2:11" ht="27.6" x14ac:dyDescent="0.3">
      <c r="B17" s="23" t="s">
        <v>85</v>
      </c>
      <c r="C17" s="40" t="s">
        <v>81</v>
      </c>
      <c r="D17" s="44">
        <v>1</v>
      </c>
      <c r="E17" s="44">
        <v>1500</v>
      </c>
      <c r="F17" s="47">
        <f>D17*E17</f>
        <v>1500</v>
      </c>
      <c r="G17" s="58" t="s">
        <v>86</v>
      </c>
      <c r="H17" s="61" t="s">
        <v>62</v>
      </c>
      <c r="I17" s="44">
        <v>1</v>
      </c>
      <c r="J17" s="44">
        <f>300*0.8</f>
        <v>240</v>
      </c>
      <c r="K17" s="21">
        <f t="shared" ref="K17" si="3">I17*J17</f>
        <v>240</v>
      </c>
    </row>
    <row r="18" spans="2:11" x14ac:dyDescent="0.3">
      <c r="B18" s="50"/>
      <c r="C18" s="51"/>
      <c r="D18" s="47"/>
      <c r="E18" s="132"/>
      <c r="F18" s="132"/>
      <c r="G18" s="142" t="s">
        <v>133</v>
      </c>
      <c r="H18" s="143" t="s">
        <v>62</v>
      </c>
      <c r="I18" s="144">
        <v>1</v>
      </c>
      <c r="J18" s="145">
        <v>42</v>
      </c>
      <c r="K18" s="39">
        <f t="shared" si="0"/>
        <v>42</v>
      </c>
    </row>
    <row r="19" spans="2:11" x14ac:dyDescent="0.3">
      <c r="B19" s="50" t="s">
        <v>134</v>
      </c>
      <c r="C19" s="51" t="s">
        <v>135</v>
      </c>
      <c r="D19" s="47">
        <v>2</v>
      </c>
      <c r="E19" s="132">
        <v>40</v>
      </c>
      <c r="F19" s="132">
        <v>160</v>
      </c>
      <c r="G19" s="146" t="s">
        <v>136</v>
      </c>
      <c r="H19" s="147" t="s">
        <v>62</v>
      </c>
      <c r="I19" s="148">
        <v>1</v>
      </c>
      <c r="J19" s="149">
        <v>76</v>
      </c>
      <c r="K19" s="39">
        <f t="shared" si="0"/>
        <v>76</v>
      </c>
    </row>
    <row r="20" spans="2:11" x14ac:dyDescent="0.3">
      <c r="B20" s="50"/>
      <c r="C20" s="51"/>
      <c r="D20" s="47"/>
      <c r="E20" s="132"/>
      <c r="F20" s="132"/>
      <c r="G20" s="146"/>
      <c r="H20" s="147"/>
      <c r="I20" s="148"/>
      <c r="J20" s="149"/>
      <c r="K20" s="39"/>
    </row>
    <row r="21" spans="2:11" ht="27.6" x14ac:dyDescent="0.3">
      <c r="B21" s="50" t="s">
        <v>137</v>
      </c>
      <c r="C21" s="77" t="s">
        <v>81</v>
      </c>
      <c r="D21" s="77">
        <v>1</v>
      </c>
      <c r="E21" s="77">
        <v>200</v>
      </c>
      <c r="F21" s="132">
        <f>D21*E21</f>
        <v>200</v>
      </c>
      <c r="G21" s="150"/>
      <c r="H21" s="147"/>
      <c r="I21" s="148"/>
      <c r="J21" s="149"/>
      <c r="K21" s="39"/>
    </row>
    <row r="22" spans="2:11" x14ac:dyDescent="0.3">
      <c r="B22" s="50"/>
      <c r="C22" s="51"/>
      <c r="D22" s="47"/>
      <c r="E22" s="132"/>
      <c r="F22" s="132"/>
      <c r="G22" s="55"/>
      <c r="H22" s="134"/>
      <c r="I22" s="148"/>
      <c r="J22" s="149"/>
      <c r="K22" s="39"/>
    </row>
    <row r="23" spans="2:11" x14ac:dyDescent="0.3">
      <c r="B23" s="151" t="s">
        <v>153</v>
      </c>
      <c r="C23" s="152" t="s">
        <v>62</v>
      </c>
      <c r="D23" s="44">
        <v>10</v>
      </c>
      <c r="E23" s="39">
        <v>150</v>
      </c>
      <c r="F23" s="132">
        <f>D23*E23</f>
        <v>1500</v>
      </c>
      <c r="G23" s="153"/>
      <c r="H23" s="152"/>
      <c r="I23" s="154"/>
      <c r="J23" s="155"/>
      <c r="K23" s="156"/>
    </row>
    <row r="24" spans="2:11" ht="27.6" x14ac:dyDescent="0.3">
      <c r="B24" s="151"/>
      <c r="C24" s="152"/>
      <c r="D24" s="44"/>
      <c r="E24" s="39"/>
      <c r="F24" s="132"/>
      <c r="G24" s="58" t="s">
        <v>140</v>
      </c>
      <c r="H24" s="137" t="s">
        <v>62</v>
      </c>
      <c r="I24" s="157">
        <v>6</v>
      </c>
      <c r="J24" s="158">
        <v>25</v>
      </c>
      <c r="K24" s="39">
        <f t="shared" ref="K24:K25" si="4">I24*J24</f>
        <v>150</v>
      </c>
    </row>
    <row r="25" spans="2:11" ht="27.6" x14ac:dyDescent="0.3">
      <c r="B25" s="151"/>
      <c r="C25" s="152"/>
      <c r="D25" s="44"/>
      <c r="E25" s="39"/>
      <c r="F25" s="132"/>
      <c r="G25" s="58" t="s">
        <v>141</v>
      </c>
      <c r="H25" s="137" t="s">
        <v>62</v>
      </c>
      <c r="I25" s="157">
        <v>22</v>
      </c>
      <c r="J25" s="158">
        <v>23.34</v>
      </c>
      <c r="K25" s="39">
        <f t="shared" si="4"/>
        <v>513.48</v>
      </c>
    </row>
    <row r="26" spans="2:11" ht="27.6" x14ac:dyDescent="0.3">
      <c r="B26" s="23" t="s">
        <v>142</v>
      </c>
      <c r="C26" s="40" t="s">
        <v>62</v>
      </c>
      <c r="D26" s="44">
        <v>2</v>
      </c>
      <c r="E26" s="44">
        <v>100</v>
      </c>
      <c r="F26" s="47">
        <f>D26*E26</f>
        <v>200</v>
      </c>
      <c r="G26" s="74" t="s">
        <v>143</v>
      </c>
      <c r="H26" s="77" t="s">
        <v>62</v>
      </c>
      <c r="I26" s="44">
        <v>2</v>
      </c>
      <c r="J26" s="158">
        <v>51.3</v>
      </c>
      <c r="K26" s="44">
        <f t="shared" ref="K26" si="5">J26*I26</f>
        <v>102.6</v>
      </c>
    </row>
    <row r="27" spans="2:11" ht="41.4" x14ac:dyDescent="0.3">
      <c r="B27" s="23" t="s">
        <v>94</v>
      </c>
      <c r="C27" s="40" t="s">
        <v>62</v>
      </c>
      <c r="D27" s="44">
        <v>1</v>
      </c>
      <c r="E27" s="44">
        <v>138</v>
      </c>
      <c r="F27" s="44">
        <f t="shared" ref="F27" si="6">D27*E27</f>
        <v>138</v>
      </c>
      <c r="G27" s="74" t="s">
        <v>175</v>
      </c>
      <c r="H27" s="77" t="s">
        <v>62</v>
      </c>
      <c r="I27" s="205">
        <f>D27</f>
        <v>1</v>
      </c>
      <c r="J27" s="43">
        <v>128.34</v>
      </c>
      <c r="K27" s="21">
        <f t="shared" ref="K27:K28" si="7">I27*J27</f>
        <v>128.34</v>
      </c>
    </row>
    <row r="28" spans="2:11" ht="41.4" x14ac:dyDescent="0.3">
      <c r="B28" s="22"/>
      <c r="C28" s="51"/>
      <c r="D28" s="77"/>
      <c r="E28" s="77"/>
      <c r="F28" s="132"/>
      <c r="G28" s="62" t="s">
        <v>95</v>
      </c>
      <c r="H28" s="63" t="s">
        <v>62</v>
      </c>
      <c r="I28" s="49">
        <v>1</v>
      </c>
      <c r="J28" s="43">
        <v>154</v>
      </c>
      <c r="K28" s="21">
        <f t="shared" si="7"/>
        <v>154</v>
      </c>
    </row>
    <row r="29" spans="2:11" ht="28.8" x14ac:dyDescent="0.3">
      <c r="B29" s="159" t="s">
        <v>144</v>
      </c>
      <c r="C29" s="160"/>
      <c r="D29" s="161"/>
      <c r="E29" s="162"/>
      <c r="F29" s="162">
        <f>SUM(F6:F28)</f>
        <v>10347</v>
      </c>
      <c r="G29" s="163" t="s">
        <v>145</v>
      </c>
      <c r="H29" s="164"/>
      <c r="I29" s="165"/>
      <c r="J29" s="166"/>
      <c r="K29" s="167">
        <f>SUM(K6:K28)</f>
        <v>6809.4600000000009</v>
      </c>
    </row>
    <row r="30" spans="2:11" ht="28.8" x14ac:dyDescent="0.3">
      <c r="B30" s="168" t="s">
        <v>106</v>
      </c>
      <c r="C30" s="168"/>
      <c r="D30" s="169"/>
      <c r="E30" s="165"/>
      <c r="F30" s="167">
        <f>F29</f>
        <v>10347</v>
      </c>
      <c r="G30" s="168" t="s">
        <v>105</v>
      </c>
      <c r="H30" s="168"/>
      <c r="I30" s="165"/>
      <c r="J30" s="165"/>
      <c r="K30" s="167">
        <f>K29</f>
        <v>6809.4600000000009</v>
      </c>
    </row>
    <row r="31" spans="2:11" x14ac:dyDescent="0.3">
      <c r="B31" s="168"/>
      <c r="C31" s="168"/>
      <c r="D31" s="169"/>
      <c r="E31" s="165"/>
      <c r="F31" s="167"/>
      <c r="G31" s="170" t="s">
        <v>107</v>
      </c>
      <c r="H31" s="171">
        <v>0.03</v>
      </c>
      <c r="I31" s="172"/>
      <c r="J31" s="173"/>
      <c r="K31" s="174">
        <f>SUM(K30*H31)</f>
        <v>204.28380000000001</v>
      </c>
    </row>
    <row r="32" spans="2:11" x14ac:dyDescent="0.3">
      <c r="B32" s="175" t="s">
        <v>109</v>
      </c>
      <c r="C32" s="176"/>
      <c r="D32" s="169"/>
      <c r="E32" s="165"/>
      <c r="F32" s="167">
        <f>F30</f>
        <v>10347</v>
      </c>
      <c r="G32" s="175" t="s">
        <v>108</v>
      </c>
      <c r="H32" s="168"/>
      <c r="I32" s="165"/>
      <c r="J32" s="165"/>
      <c r="K32" s="167">
        <f>K30+K31</f>
        <v>7013.7438000000011</v>
      </c>
    </row>
    <row r="33" spans="1:11" x14ac:dyDescent="0.3">
      <c r="B33" s="175"/>
      <c r="C33" s="176"/>
      <c r="D33" s="176"/>
      <c r="E33" s="165"/>
      <c r="F33" s="167"/>
      <c r="G33" s="175" t="s">
        <v>146</v>
      </c>
      <c r="H33" s="175"/>
      <c r="I33" s="165"/>
      <c r="J33" s="165"/>
      <c r="K33" s="167">
        <f>F32+K32</f>
        <v>17360.7438</v>
      </c>
    </row>
    <row r="34" spans="1:11" x14ac:dyDescent="0.3">
      <c r="B34" s="175"/>
      <c r="C34" s="175"/>
      <c r="D34" s="176"/>
      <c r="E34" s="165"/>
      <c r="F34" s="167"/>
      <c r="G34" s="175" t="s">
        <v>147</v>
      </c>
      <c r="H34" s="175"/>
      <c r="I34" s="165"/>
      <c r="J34" s="165"/>
      <c r="K34" s="167">
        <f>K33*0.2</f>
        <v>3472.14876</v>
      </c>
    </row>
    <row r="35" spans="1:11" x14ac:dyDescent="0.3">
      <c r="B35" s="175"/>
      <c r="C35" s="175"/>
      <c r="D35" s="176"/>
      <c r="E35" s="165"/>
      <c r="F35" s="167"/>
      <c r="G35" s="175" t="s">
        <v>148</v>
      </c>
      <c r="H35" s="175"/>
      <c r="I35" s="165"/>
      <c r="J35" s="165"/>
      <c r="K35" s="167">
        <f>K33+K34-0.01</f>
        <v>20832.882560000002</v>
      </c>
    </row>
    <row r="40" spans="1:11" x14ac:dyDescent="0.3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</row>
    <row r="41" spans="1:11" x14ac:dyDescent="0.3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</row>
    <row r="42" spans="1:11" x14ac:dyDescent="0.3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</row>
    <row r="43" spans="1:11" x14ac:dyDescent="0.3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</row>
    <row r="44" spans="1:11" x14ac:dyDescent="0.3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spans="1:11" x14ac:dyDescent="0.3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</row>
    <row r="46" spans="1:11" x14ac:dyDescent="0.3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</row>
    <row r="47" spans="1:11" x14ac:dyDescent="0.3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</row>
    <row r="48" spans="1:11" x14ac:dyDescent="0.3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x14ac:dyDescent="0.3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</row>
    <row r="50" spans="1:11" x14ac:dyDescent="0.3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</row>
    <row r="51" spans="1:11" x14ac:dyDescent="0.3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x14ac:dyDescent="0.3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</row>
    <row r="53" spans="1:11" x14ac:dyDescent="0.3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</row>
    <row r="54" spans="1:11" x14ac:dyDescent="0.3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</row>
    <row r="55" spans="1:11" x14ac:dyDescent="0.3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</row>
    <row r="56" spans="1:11" x14ac:dyDescent="0.3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</row>
    <row r="57" spans="1:11" x14ac:dyDescent="0.3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</row>
    <row r="58" spans="1:11" x14ac:dyDescent="0.3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</row>
    <row r="59" spans="1:11" x14ac:dyDescent="0.3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</row>
    <row r="60" spans="1:11" x14ac:dyDescent="0.3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</row>
    <row r="61" spans="1:11" x14ac:dyDescent="0.3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</row>
    <row r="62" spans="1:11" x14ac:dyDescent="0.3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</row>
    <row r="63" spans="1:11" x14ac:dyDescent="0.3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</row>
    <row r="64" spans="1:11" x14ac:dyDescent="0.3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</row>
    <row r="65" spans="1:11" x14ac:dyDescent="0.3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x14ac:dyDescent="0.3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</row>
    <row r="67" spans="1:11" x14ac:dyDescent="0.3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</row>
    <row r="68" spans="1:11" x14ac:dyDescent="0.3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</row>
    <row r="69" spans="1:11" x14ac:dyDescent="0.3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</row>
    <row r="70" spans="1:11" x14ac:dyDescent="0.3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</row>
    <row r="71" spans="1:11" x14ac:dyDescent="0.3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</row>
    <row r="72" spans="1:11" x14ac:dyDescent="0.3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</row>
    <row r="73" spans="1:11" x14ac:dyDescent="0.3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</row>
    <row r="74" spans="1:11" x14ac:dyDescent="0.3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</row>
    <row r="75" spans="1:11" x14ac:dyDescent="0.3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</row>
    <row r="76" spans="1:11" x14ac:dyDescent="0.3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</row>
    <row r="77" spans="1:11" x14ac:dyDescent="0.3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</row>
    <row r="78" spans="1:11" x14ac:dyDescent="0.3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</row>
    <row r="79" spans="1:11" x14ac:dyDescent="0.3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</row>
    <row r="80" spans="1:11" x14ac:dyDescent="0.3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</row>
    <row r="81" spans="1:11" x14ac:dyDescent="0.3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</row>
    <row r="82" spans="1:11" x14ac:dyDescent="0.3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</row>
    <row r="85" spans="1:11" x14ac:dyDescent="0.3">
      <c r="F85" t="s">
        <v>185</v>
      </c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C654-63C7-40B4-AA21-7696053EFA36}">
  <dimension ref="A1:K78"/>
  <sheetViews>
    <sheetView topLeftCell="A5" zoomScale="80" zoomScaleNormal="80" workbookViewId="0">
      <selection activeCell="G14" sqref="G14:K14"/>
    </sheetView>
  </sheetViews>
  <sheetFormatPr defaultRowHeight="14.4" x14ac:dyDescent="0.3"/>
  <cols>
    <col min="2" max="2" width="35.44140625" customWidth="1"/>
    <col min="6" max="6" width="9.88671875" customWidth="1"/>
    <col min="7" max="7" width="39.6640625" customWidth="1"/>
    <col min="9" max="9" width="10" customWidth="1"/>
    <col min="10" max="10" width="13.44140625" customWidth="1"/>
    <col min="11" max="11" width="16.109375" customWidth="1"/>
  </cols>
  <sheetData>
    <row r="1" spans="1:11" s="92" customFormat="1" ht="13.8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11" s="92" customFormat="1" ht="15" customHeight="1" x14ac:dyDescent="0.3">
      <c r="A2" s="214" t="s">
        <v>154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s="92" customFormat="1" ht="13.8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92" customFormat="1" ht="13.8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s="93" customFormat="1" ht="96.6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11" ht="48" customHeight="1" x14ac:dyDescent="0.3">
      <c r="B6" s="22" t="s">
        <v>70</v>
      </c>
      <c r="C6" s="30" t="s">
        <v>71</v>
      </c>
      <c r="D6" s="44">
        <v>63</v>
      </c>
      <c r="E6" s="132">
        <v>31</v>
      </c>
      <c r="F6" s="132">
        <f>D6*E6</f>
        <v>1953</v>
      </c>
      <c r="G6" s="22" t="s">
        <v>127</v>
      </c>
      <c r="H6" s="51" t="s">
        <v>73</v>
      </c>
      <c r="I6" s="133">
        <v>61</v>
      </c>
      <c r="J6" s="132">
        <v>24</v>
      </c>
      <c r="K6" s="39">
        <f t="shared" ref="K6:K18" si="0">J6*I6</f>
        <v>1464</v>
      </c>
    </row>
    <row r="7" spans="1:11" ht="48" customHeight="1" x14ac:dyDescent="0.3">
      <c r="B7" s="22"/>
      <c r="C7" s="30"/>
      <c r="D7" s="44"/>
      <c r="E7" s="132"/>
      <c r="F7" s="132"/>
      <c r="G7" s="52" t="s">
        <v>75</v>
      </c>
      <c r="H7" s="48" t="s">
        <v>73</v>
      </c>
      <c r="I7" s="53">
        <v>2</v>
      </c>
      <c r="J7" s="54">
        <f>98*0.8</f>
        <v>78.400000000000006</v>
      </c>
      <c r="K7" s="44">
        <f t="shared" si="0"/>
        <v>156.80000000000001</v>
      </c>
    </row>
    <row r="8" spans="1:11" ht="27.6" x14ac:dyDescent="0.3">
      <c r="B8" s="29"/>
      <c r="C8" s="29"/>
      <c r="D8" s="29"/>
      <c r="E8" s="29"/>
      <c r="F8" s="29"/>
      <c r="G8" s="22" t="s">
        <v>74</v>
      </c>
      <c r="H8" s="51" t="s">
        <v>73</v>
      </c>
      <c r="I8" s="133">
        <v>2</v>
      </c>
      <c r="J8" s="132">
        <v>65</v>
      </c>
      <c r="K8" s="39">
        <f t="shared" si="0"/>
        <v>130</v>
      </c>
    </row>
    <row r="9" spans="1:11" ht="27.6" x14ac:dyDescent="0.3">
      <c r="B9" s="22" t="s">
        <v>78</v>
      </c>
      <c r="C9" s="51" t="s">
        <v>71</v>
      </c>
      <c r="D9" s="44">
        <v>60</v>
      </c>
      <c r="E9" s="132">
        <v>20</v>
      </c>
      <c r="F9" s="132">
        <f>D9*E9</f>
        <v>1200</v>
      </c>
      <c r="G9" s="72" t="s">
        <v>128</v>
      </c>
      <c r="H9" s="134" t="s">
        <v>62</v>
      </c>
      <c r="I9" s="132">
        <v>1.1000000000000001</v>
      </c>
      <c r="J9" s="132">
        <v>347.5</v>
      </c>
      <c r="K9" s="39">
        <f t="shared" si="0"/>
        <v>382.25000000000006</v>
      </c>
    </row>
    <row r="10" spans="1:11" ht="41.4" x14ac:dyDescent="0.3">
      <c r="B10" s="23" t="s">
        <v>84</v>
      </c>
      <c r="C10" s="77" t="s">
        <v>81</v>
      </c>
      <c r="D10" s="44">
        <v>1</v>
      </c>
      <c r="E10" s="44">
        <v>500</v>
      </c>
      <c r="F10" s="47">
        <f t="shared" ref="F10" si="1">D10*E10</f>
        <v>500</v>
      </c>
      <c r="G10" s="135" t="s">
        <v>129</v>
      </c>
      <c r="H10" s="136" t="s">
        <v>130</v>
      </c>
      <c r="I10" s="133">
        <v>1</v>
      </c>
      <c r="J10" s="132">
        <v>830</v>
      </c>
      <c r="K10" s="39">
        <f t="shared" si="0"/>
        <v>830</v>
      </c>
    </row>
    <row r="11" spans="1:11" ht="27.6" x14ac:dyDescent="0.3">
      <c r="B11" s="23"/>
      <c r="C11" s="77"/>
      <c r="D11" s="44"/>
      <c r="E11" s="44"/>
      <c r="F11" s="47"/>
      <c r="G11" s="192" t="s">
        <v>170</v>
      </c>
      <c r="H11" s="193" t="s">
        <v>62</v>
      </c>
      <c r="I11" s="194">
        <v>1</v>
      </c>
      <c r="J11" s="195" t="s">
        <v>167</v>
      </c>
      <c r="K11" s="194">
        <v>0</v>
      </c>
    </row>
    <row r="12" spans="1:11" x14ac:dyDescent="0.3">
      <c r="B12" s="23"/>
      <c r="C12" s="77"/>
      <c r="D12" s="44"/>
      <c r="E12" s="44"/>
      <c r="F12" s="47"/>
      <c r="G12" s="58" t="s">
        <v>131</v>
      </c>
      <c r="H12" s="137" t="s">
        <v>130</v>
      </c>
      <c r="I12" s="138">
        <v>1</v>
      </c>
      <c r="J12" s="139">
        <v>500</v>
      </c>
      <c r="K12" s="140">
        <f t="shared" si="0"/>
        <v>500</v>
      </c>
    </row>
    <row r="13" spans="1:11" ht="27.6" x14ac:dyDescent="0.3">
      <c r="B13" s="23" t="s">
        <v>163</v>
      </c>
      <c r="C13" s="40" t="s">
        <v>81</v>
      </c>
      <c r="D13" s="44">
        <v>1</v>
      </c>
      <c r="E13" s="44">
        <v>2500</v>
      </c>
      <c r="F13" s="47">
        <f t="shared" ref="F13" si="2">D13*E13</f>
        <v>2500</v>
      </c>
      <c r="G13" s="58" t="s">
        <v>83</v>
      </c>
      <c r="H13" s="61" t="s">
        <v>62</v>
      </c>
      <c r="I13" s="44">
        <v>2</v>
      </c>
      <c r="J13" s="44">
        <f>640*0.8</f>
        <v>512</v>
      </c>
      <c r="K13" s="44">
        <f t="shared" si="0"/>
        <v>1024</v>
      </c>
    </row>
    <row r="14" spans="1:11" ht="27.6" x14ac:dyDescent="0.3">
      <c r="B14" s="23"/>
      <c r="C14" s="40"/>
      <c r="D14" s="44"/>
      <c r="E14" s="44"/>
      <c r="F14" s="47"/>
      <c r="G14" s="192" t="s">
        <v>166</v>
      </c>
      <c r="H14" s="193" t="s">
        <v>62</v>
      </c>
      <c r="I14" s="194">
        <v>1</v>
      </c>
      <c r="J14" s="195" t="s">
        <v>167</v>
      </c>
      <c r="K14" s="194">
        <v>0</v>
      </c>
    </row>
    <row r="15" spans="1:11" x14ac:dyDescent="0.3">
      <c r="B15" s="23"/>
      <c r="C15" s="40"/>
      <c r="D15" s="44"/>
      <c r="E15" s="44"/>
      <c r="F15" s="47"/>
      <c r="G15" s="141" t="s">
        <v>132</v>
      </c>
      <c r="H15" s="138" t="s">
        <v>62</v>
      </c>
      <c r="I15" s="138">
        <v>1</v>
      </c>
      <c r="J15" s="139">
        <v>53.24</v>
      </c>
      <c r="K15" s="140">
        <f t="shared" si="0"/>
        <v>53.24</v>
      </c>
    </row>
    <row r="16" spans="1:11" ht="27.6" x14ac:dyDescent="0.3">
      <c r="B16" s="23" t="s">
        <v>85</v>
      </c>
      <c r="C16" s="40" t="s">
        <v>81</v>
      </c>
      <c r="D16" s="44">
        <v>1</v>
      </c>
      <c r="E16" s="44">
        <v>1500</v>
      </c>
      <c r="F16" s="47">
        <f t="shared" ref="F16" si="3">D16*E16</f>
        <v>1500</v>
      </c>
      <c r="G16" s="58" t="s">
        <v>86</v>
      </c>
      <c r="H16" s="61" t="s">
        <v>62</v>
      </c>
      <c r="I16" s="44">
        <v>1</v>
      </c>
      <c r="J16" s="44">
        <f>300*0.8</f>
        <v>240</v>
      </c>
      <c r="K16" s="21">
        <f t="shared" ref="K16" si="4">I16*J16</f>
        <v>240</v>
      </c>
    </row>
    <row r="17" spans="2:11" x14ac:dyDescent="0.3">
      <c r="B17" s="23"/>
      <c r="C17" s="40"/>
      <c r="D17" s="44"/>
      <c r="E17" s="44"/>
      <c r="F17" s="47"/>
      <c r="G17" s="177"/>
      <c r="H17" s="178"/>
      <c r="I17" s="179"/>
      <c r="J17" s="180"/>
      <c r="K17" s="140"/>
    </row>
    <row r="18" spans="2:11" x14ac:dyDescent="0.3">
      <c r="B18" s="50" t="s">
        <v>134</v>
      </c>
      <c r="C18" s="51" t="s">
        <v>135</v>
      </c>
      <c r="D18" s="47">
        <v>2</v>
      </c>
      <c r="E18" s="132">
        <v>40</v>
      </c>
      <c r="F18" s="132">
        <v>160</v>
      </c>
      <c r="G18" s="146" t="s">
        <v>136</v>
      </c>
      <c r="H18" s="147" t="s">
        <v>62</v>
      </c>
      <c r="I18" s="148">
        <v>1</v>
      </c>
      <c r="J18" s="149">
        <v>76</v>
      </c>
      <c r="K18" s="39">
        <f t="shared" si="0"/>
        <v>76</v>
      </c>
    </row>
    <row r="19" spans="2:11" x14ac:dyDescent="0.3">
      <c r="B19" s="50"/>
      <c r="C19" s="51"/>
      <c r="D19" s="47"/>
      <c r="E19" s="132"/>
      <c r="F19" s="132"/>
      <c r="G19" s="146"/>
      <c r="H19" s="147"/>
      <c r="I19" s="148"/>
      <c r="J19" s="149"/>
      <c r="K19" s="39"/>
    </row>
    <row r="20" spans="2:11" ht="27.6" x14ac:dyDescent="0.3">
      <c r="B20" s="50" t="s">
        <v>137</v>
      </c>
      <c r="C20" s="77" t="s">
        <v>81</v>
      </c>
      <c r="D20" s="77">
        <v>1</v>
      </c>
      <c r="E20" s="77">
        <v>200</v>
      </c>
      <c r="F20" s="132">
        <f>D20*E20</f>
        <v>200</v>
      </c>
      <c r="G20" s="150"/>
      <c r="H20" s="147"/>
      <c r="I20" s="148"/>
      <c r="J20" s="149"/>
      <c r="K20" s="39"/>
    </row>
    <row r="21" spans="2:11" x14ac:dyDescent="0.3">
      <c r="B21" s="50"/>
      <c r="C21" s="51"/>
      <c r="D21" s="47"/>
      <c r="E21" s="132"/>
      <c r="F21" s="132"/>
      <c r="G21" s="55"/>
      <c r="H21" s="134"/>
      <c r="I21" s="148"/>
      <c r="J21" s="149"/>
      <c r="K21" s="39"/>
    </row>
    <row r="22" spans="2:11" ht="27.6" x14ac:dyDescent="0.3">
      <c r="B22" s="151" t="s">
        <v>138</v>
      </c>
      <c r="C22" s="152" t="s">
        <v>62</v>
      </c>
      <c r="D22" s="44">
        <v>14</v>
      </c>
      <c r="E22" s="39">
        <v>180</v>
      </c>
      <c r="F22" s="132">
        <f>D22*E22</f>
        <v>2520</v>
      </c>
      <c r="G22" s="153" t="s">
        <v>139</v>
      </c>
      <c r="H22" s="152" t="s">
        <v>62</v>
      </c>
      <c r="I22" s="154">
        <v>14</v>
      </c>
      <c r="J22" s="155">
        <v>618</v>
      </c>
      <c r="K22" s="156">
        <f>J22*I22</f>
        <v>8652</v>
      </c>
    </row>
    <row r="23" spans="2:11" ht="27.6" x14ac:dyDescent="0.3">
      <c r="B23" s="151"/>
      <c r="C23" s="152"/>
      <c r="D23" s="44"/>
      <c r="E23" s="39"/>
      <c r="F23" s="132"/>
      <c r="G23" s="58" t="s">
        <v>140</v>
      </c>
      <c r="H23" s="137" t="s">
        <v>62</v>
      </c>
      <c r="I23" s="157">
        <v>3</v>
      </c>
      <c r="J23" s="158">
        <v>25</v>
      </c>
      <c r="K23" s="39">
        <f t="shared" ref="K23:K24" si="5">I23*J23</f>
        <v>75</v>
      </c>
    </row>
    <row r="24" spans="2:11" ht="27.6" x14ac:dyDescent="0.3">
      <c r="B24" s="151"/>
      <c r="C24" s="152"/>
      <c r="D24" s="44"/>
      <c r="E24" s="39"/>
      <c r="F24" s="132"/>
      <c r="G24" s="58" t="s">
        <v>141</v>
      </c>
      <c r="H24" s="137" t="s">
        <v>62</v>
      </c>
      <c r="I24" s="157">
        <v>26</v>
      </c>
      <c r="J24" s="158">
        <v>23.34</v>
      </c>
      <c r="K24" s="39">
        <f t="shared" si="5"/>
        <v>606.84</v>
      </c>
    </row>
    <row r="25" spans="2:11" x14ac:dyDescent="0.3">
      <c r="B25" s="151"/>
      <c r="C25" s="152"/>
      <c r="D25" s="44"/>
      <c r="E25" s="39"/>
      <c r="F25" s="132"/>
      <c r="G25" s="58" t="s">
        <v>131</v>
      </c>
      <c r="H25" s="137" t="s">
        <v>130</v>
      </c>
      <c r="I25" s="138">
        <v>1</v>
      </c>
      <c r="J25" s="139">
        <v>300</v>
      </c>
      <c r="K25" s="140">
        <f t="shared" ref="K25:K26" si="6">J25*I25</f>
        <v>300</v>
      </c>
    </row>
    <row r="26" spans="2:11" ht="27.6" x14ac:dyDescent="0.3">
      <c r="B26" s="23" t="s">
        <v>142</v>
      </c>
      <c r="C26" s="40" t="s">
        <v>62</v>
      </c>
      <c r="D26" s="44">
        <v>2</v>
      </c>
      <c r="E26" s="44">
        <v>100</v>
      </c>
      <c r="F26" s="47">
        <f>D26*E26</f>
        <v>200</v>
      </c>
      <c r="G26" s="74" t="s">
        <v>143</v>
      </c>
      <c r="H26" s="77" t="s">
        <v>62</v>
      </c>
      <c r="I26" s="44">
        <v>2</v>
      </c>
      <c r="J26" s="158">
        <v>51.3</v>
      </c>
      <c r="K26" s="44">
        <f t="shared" si="6"/>
        <v>102.6</v>
      </c>
    </row>
    <row r="27" spans="2:11" ht="41.4" x14ac:dyDescent="0.3">
      <c r="B27" s="23" t="s">
        <v>94</v>
      </c>
      <c r="C27" s="40" t="s">
        <v>62</v>
      </c>
      <c r="D27" s="44">
        <v>1</v>
      </c>
      <c r="E27" s="44">
        <v>138</v>
      </c>
      <c r="F27" s="44">
        <f t="shared" ref="F27" si="7">D27*E27</f>
        <v>138</v>
      </c>
      <c r="G27" s="74" t="s">
        <v>175</v>
      </c>
      <c r="H27" s="77" t="s">
        <v>62</v>
      </c>
      <c r="I27" s="205">
        <f>D27</f>
        <v>1</v>
      </c>
      <c r="J27" s="43">
        <v>128.34</v>
      </c>
      <c r="K27" s="21">
        <f t="shared" ref="K27:K28" si="8">I27*J27</f>
        <v>128.34</v>
      </c>
    </row>
    <row r="28" spans="2:11" ht="41.4" x14ac:dyDescent="0.3">
      <c r="B28" s="22"/>
      <c r="C28" s="51"/>
      <c r="D28" s="77"/>
      <c r="E28" s="77"/>
      <c r="F28" s="132"/>
      <c r="G28" s="62" t="s">
        <v>95</v>
      </c>
      <c r="H28" s="63" t="s">
        <v>62</v>
      </c>
      <c r="I28" s="49">
        <v>1</v>
      </c>
      <c r="J28" s="43">
        <v>154</v>
      </c>
      <c r="K28" s="21">
        <f t="shared" si="8"/>
        <v>154</v>
      </c>
    </row>
    <row r="29" spans="2:11" ht="28.8" x14ac:dyDescent="0.3">
      <c r="B29" s="159" t="s">
        <v>144</v>
      </c>
      <c r="C29" s="160"/>
      <c r="D29" s="161"/>
      <c r="E29" s="162"/>
      <c r="F29" s="162">
        <f>SUM(F5:F28)</f>
        <v>10871</v>
      </c>
      <c r="G29" s="163" t="s">
        <v>145</v>
      </c>
      <c r="H29" s="164"/>
      <c r="I29" s="165"/>
      <c r="J29" s="166"/>
      <c r="K29" s="167">
        <f>SUM(K5:K28)</f>
        <v>14875.070000000002</v>
      </c>
    </row>
    <row r="30" spans="2:11" ht="28.8" x14ac:dyDescent="0.3">
      <c r="B30" s="168" t="s">
        <v>106</v>
      </c>
      <c r="C30" s="168"/>
      <c r="D30" s="169"/>
      <c r="E30" s="165"/>
      <c r="F30" s="167">
        <f>F29</f>
        <v>10871</v>
      </c>
      <c r="G30" s="168" t="s">
        <v>105</v>
      </c>
      <c r="H30" s="168"/>
      <c r="I30" s="165"/>
      <c r="J30" s="165"/>
      <c r="K30" s="167">
        <f>K29</f>
        <v>14875.070000000002</v>
      </c>
    </row>
    <row r="31" spans="2:11" x14ac:dyDescent="0.3">
      <c r="B31" s="168"/>
      <c r="C31" s="168"/>
      <c r="D31" s="169"/>
      <c r="E31" s="165"/>
      <c r="F31" s="167"/>
      <c r="G31" s="170" t="s">
        <v>107</v>
      </c>
      <c r="H31" s="171">
        <v>0.03</v>
      </c>
      <c r="I31" s="172"/>
      <c r="J31" s="173"/>
      <c r="K31" s="174">
        <f>SUM(K30*H31)</f>
        <v>446.25210000000004</v>
      </c>
    </row>
    <row r="32" spans="2:11" x14ac:dyDescent="0.3">
      <c r="B32" s="175" t="s">
        <v>109</v>
      </c>
      <c r="C32" s="176"/>
      <c r="D32" s="169"/>
      <c r="E32" s="165"/>
      <c r="F32" s="167">
        <f>F30</f>
        <v>10871</v>
      </c>
      <c r="G32" s="175" t="s">
        <v>108</v>
      </c>
      <c r="H32" s="168"/>
      <c r="I32" s="165"/>
      <c r="J32" s="165"/>
      <c r="K32" s="167">
        <f>K30+K31</f>
        <v>15321.322100000001</v>
      </c>
    </row>
    <row r="33" spans="1:11" x14ac:dyDescent="0.3">
      <c r="B33" s="175"/>
      <c r="C33" s="176"/>
      <c r="D33" s="176"/>
      <c r="E33" s="165"/>
      <c r="F33" s="167"/>
      <c r="G33" s="175" t="s">
        <v>146</v>
      </c>
      <c r="H33" s="175"/>
      <c r="I33" s="165"/>
      <c r="J33" s="165"/>
      <c r="K33" s="167">
        <f>F32+K32</f>
        <v>26192.322100000001</v>
      </c>
    </row>
    <row r="34" spans="1:11" x14ac:dyDescent="0.3">
      <c r="B34" s="175"/>
      <c r="C34" s="175"/>
      <c r="D34" s="176"/>
      <c r="E34" s="165"/>
      <c r="F34" s="167"/>
      <c r="G34" s="175" t="s">
        <v>147</v>
      </c>
      <c r="H34" s="175"/>
      <c r="I34" s="165"/>
      <c r="J34" s="165"/>
      <c r="K34" s="167">
        <f>K33*0.2</f>
        <v>5238.4644200000002</v>
      </c>
    </row>
    <row r="35" spans="1:11" x14ac:dyDescent="0.3">
      <c r="B35" s="175"/>
      <c r="C35" s="175"/>
      <c r="D35" s="176"/>
      <c r="E35" s="165"/>
      <c r="F35" s="167"/>
      <c r="G35" s="175" t="s">
        <v>148</v>
      </c>
      <c r="H35" s="175"/>
      <c r="I35" s="165"/>
      <c r="J35" s="165"/>
      <c r="K35" s="167">
        <f>K33+K34-0.01</f>
        <v>31430.776520000003</v>
      </c>
    </row>
    <row r="41" spans="1:11" ht="15" thickBot="1" x14ac:dyDescent="0.35"/>
    <row r="42" spans="1:11" x14ac:dyDescent="0.3">
      <c r="A42" s="182"/>
      <c r="B42" s="183"/>
      <c r="C42" s="183"/>
      <c r="D42" s="183"/>
      <c r="E42" s="183"/>
      <c r="F42" s="183"/>
      <c r="G42" s="183"/>
      <c r="H42" s="184"/>
    </row>
    <row r="43" spans="1:11" x14ac:dyDescent="0.3">
      <c r="A43" s="185"/>
      <c r="B43" s="186"/>
      <c r="C43" s="186"/>
      <c r="D43" s="186"/>
      <c r="E43" s="186"/>
      <c r="F43" s="186"/>
      <c r="G43" s="186"/>
      <c r="H43" s="187"/>
    </row>
    <row r="44" spans="1:11" x14ac:dyDescent="0.3">
      <c r="A44" s="185"/>
      <c r="B44" s="186"/>
      <c r="C44" s="186"/>
      <c r="D44" s="186"/>
      <c r="E44" s="186"/>
      <c r="F44" s="186"/>
      <c r="G44" s="186"/>
      <c r="H44" s="187"/>
    </row>
    <row r="45" spans="1:11" x14ac:dyDescent="0.3">
      <c r="A45" s="185"/>
      <c r="B45" s="186"/>
      <c r="C45" s="186"/>
      <c r="D45" s="186"/>
      <c r="E45" s="186"/>
      <c r="F45" s="186"/>
      <c r="G45" s="186"/>
      <c r="H45" s="187"/>
    </row>
    <row r="46" spans="1:11" x14ac:dyDescent="0.3">
      <c r="A46" s="185"/>
      <c r="B46" s="186"/>
      <c r="C46" s="186"/>
      <c r="D46" s="186"/>
      <c r="E46" s="186"/>
      <c r="F46" s="186"/>
      <c r="G46" s="186"/>
      <c r="H46" s="187"/>
    </row>
    <row r="47" spans="1:11" x14ac:dyDescent="0.3">
      <c r="A47" s="185"/>
      <c r="B47" s="186"/>
      <c r="C47" s="186"/>
      <c r="D47" s="186"/>
      <c r="E47" s="186"/>
      <c r="F47" s="186"/>
      <c r="G47" s="186"/>
      <c r="H47" s="187"/>
    </row>
    <row r="48" spans="1:11" x14ac:dyDescent="0.3">
      <c r="A48" s="185"/>
      <c r="B48" s="186"/>
      <c r="C48" s="186"/>
      <c r="D48" s="186"/>
      <c r="E48" s="186"/>
      <c r="F48" s="186"/>
      <c r="G48" s="186"/>
      <c r="H48" s="187"/>
    </row>
    <row r="49" spans="1:8" x14ac:dyDescent="0.3">
      <c r="A49" s="185"/>
      <c r="B49" s="186"/>
      <c r="C49" s="186"/>
      <c r="D49" s="186"/>
      <c r="E49" s="186"/>
      <c r="F49" s="186"/>
      <c r="G49" s="186"/>
      <c r="H49" s="187"/>
    </row>
    <row r="50" spans="1:8" x14ac:dyDescent="0.3">
      <c r="A50" s="185"/>
      <c r="B50" s="186"/>
      <c r="C50" s="186"/>
      <c r="D50" s="186"/>
      <c r="E50" s="186"/>
      <c r="F50" s="186"/>
      <c r="G50" s="186"/>
      <c r="H50" s="187"/>
    </row>
    <row r="51" spans="1:8" x14ac:dyDescent="0.3">
      <c r="A51" s="185"/>
      <c r="B51" s="186"/>
      <c r="C51" s="186"/>
      <c r="D51" s="186"/>
      <c r="E51" s="186"/>
      <c r="F51" s="186"/>
      <c r="G51" s="186"/>
      <c r="H51" s="187"/>
    </row>
    <row r="52" spans="1:8" x14ac:dyDescent="0.3">
      <c r="A52" s="185"/>
      <c r="B52" s="186"/>
      <c r="C52" s="186"/>
      <c r="D52" s="186"/>
      <c r="E52" s="186"/>
      <c r="F52" s="186"/>
      <c r="G52" s="186"/>
      <c r="H52" s="187"/>
    </row>
    <row r="53" spans="1:8" x14ac:dyDescent="0.3">
      <c r="A53" s="185"/>
      <c r="B53" s="186"/>
      <c r="C53" s="186"/>
      <c r="D53" s="186"/>
      <c r="E53" s="186"/>
      <c r="F53" s="186"/>
      <c r="G53" s="186"/>
      <c r="H53" s="187"/>
    </row>
    <row r="54" spans="1:8" x14ac:dyDescent="0.3">
      <c r="A54" s="185"/>
      <c r="B54" s="186"/>
      <c r="C54" s="186"/>
      <c r="D54" s="186"/>
      <c r="E54" s="186"/>
      <c r="F54" s="186"/>
      <c r="G54" s="186"/>
      <c r="H54" s="187"/>
    </row>
    <row r="55" spans="1:8" x14ac:dyDescent="0.3">
      <c r="A55" s="185"/>
      <c r="B55" s="186"/>
      <c r="C55" s="186"/>
      <c r="D55" s="186"/>
      <c r="E55" s="186"/>
      <c r="F55" s="186"/>
      <c r="G55" s="186"/>
      <c r="H55" s="187"/>
    </row>
    <row r="56" spans="1:8" x14ac:dyDescent="0.3">
      <c r="A56" s="185"/>
      <c r="B56" s="186"/>
      <c r="C56" s="186"/>
      <c r="D56" s="186"/>
      <c r="E56" s="186"/>
      <c r="F56" s="186"/>
      <c r="G56" s="186"/>
      <c r="H56" s="187"/>
    </row>
    <row r="57" spans="1:8" x14ac:dyDescent="0.3">
      <c r="A57" s="185"/>
      <c r="B57" s="186"/>
      <c r="C57" s="186"/>
      <c r="D57" s="186"/>
      <c r="E57" s="186"/>
      <c r="F57" s="186"/>
      <c r="G57" s="186"/>
      <c r="H57" s="187"/>
    </row>
    <row r="58" spans="1:8" x14ac:dyDescent="0.3">
      <c r="A58" s="185"/>
      <c r="B58" s="186"/>
      <c r="C58" s="186"/>
      <c r="D58" s="186"/>
      <c r="E58" s="186"/>
      <c r="F58" s="186"/>
      <c r="G58" s="186"/>
      <c r="H58" s="187"/>
    </row>
    <row r="59" spans="1:8" x14ac:dyDescent="0.3">
      <c r="A59" s="185"/>
      <c r="B59" s="186"/>
      <c r="C59" s="186"/>
      <c r="D59" s="186"/>
      <c r="E59" s="186"/>
      <c r="F59" s="186"/>
      <c r="G59" s="186"/>
      <c r="H59" s="187"/>
    </row>
    <row r="60" spans="1:8" x14ac:dyDescent="0.3">
      <c r="A60" s="185"/>
      <c r="B60" s="186"/>
      <c r="C60" s="186"/>
      <c r="D60" s="186"/>
      <c r="E60" s="186"/>
      <c r="F60" s="186"/>
      <c r="G60" s="186"/>
      <c r="H60" s="187"/>
    </row>
    <row r="61" spans="1:8" x14ac:dyDescent="0.3">
      <c r="A61" s="185"/>
      <c r="B61" s="186"/>
      <c r="C61" s="186"/>
      <c r="D61" s="186"/>
      <c r="E61" s="186"/>
      <c r="F61" s="186"/>
      <c r="G61" s="186"/>
      <c r="H61" s="187"/>
    </row>
    <row r="62" spans="1:8" x14ac:dyDescent="0.3">
      <c r="A62" s="185"/>
      <c r="B62" s="186"/>
      <c r="C62" s="186"/>
      <c r="D62" s="186"/>
      <c r="E62" s="186"/>
      <c r="F62" s="186"/>
      <c r="G62" s="186"/>
      <c r="H62" s="187"/>
    </row>
    <row r="63" spans="1:8" x14ac:dyDescent="0.3">
      <c r="A63" s="185"/>
      <c r="B63" s="186"/>
      <c r="C63" s="186"/>
      <c r="D63" s="186"/>
      <c r="E63" s="186"/>
      <c r="F63" s="186"/>
      <c r="G63" s="186"/>
      <c r="H63" s="187"/>
    </row>
    <row r="64" spans="1:8" x14ac:dyDescent="0.3">
      <c r="A64" s="185"/>
      <c r="B64" s="186"/>
      <c r="C64" s="186"/>
      <c r="D64" s="186"/>
      <c r="E64" s="186"/>
      <c r="F64" s="186"/>
      <c r="G64" s="186"/>
      <c r="H64" s="187"/>
    </row>
    <row r="65" spans="1:8" x14ac:dyDescent="0.3">
      <c r="A65" s="185"/>
      <c r="B65" s="186"/>
      <c r="C65" s="186"/>
      <c r="D65" s="186"/>
      <c r="E65" s="186"/>
      <c r="F65" s="186"/>
      <c r="G65" s="186"/>
      <c r="H65" s="187"/>
    </row>
    <row r="66" spans="1:8" x14ac:dyDescent="0.3">
      <c r="A66" s="185"/>
      <c r="B66" s="186"/>
      <c r="C66" s="186"/>
      <c r="D66" s="186"/>
      <c r="E66" s="186"/>
      <c r="F66" s="186"/>
      <c r="G66" s="186"/>
      <c r="H66" s="187"/>
    </row>
    <row r="67" spans="1:8" x14ac:dyDescent="0.3">
      <c r="A67" s="185"/>
      <c r="B67" s="186"/>
      <c r="C67" s="186"/>
      <c r="D67" s="186"/>
      <c r="E67" s="186"/>
      <c r="F67" s="186"/>
      <c r="G67" s="186"/>
      <c r="H67" s="187"/>
    </row>
    <row r="68" spans="1:8" x14ac:dyDescent="0.3">
      <c r="A68" s="185"/>
      <c r="B68" s="186"/>
      <c r="C68" s="186"/>
      <c r="D68" s="186"/>
      <c r="E68" s="186"/>
      <c r="F68" s="186"/>
      <c r="G68" s="186"/>
      <c r="H68" s="187"/>
    </row>
    <row r="69" spans="1:8" x14ac:dyDescent="0.3">
      <c r="A69" s="185"/>
      <c r="B69" s="186"/>
      <c r="C69" s="186"/>
      <c r="D69" s="186"/>
      <c r="E69" s="186"/>
      <c r="F69" s="186"/>
      <c r="G69" s="186"/>
      <c r="H69" s="187"/>
    </row>
    <row r="70" spans="1:8" x14ac:dyDescent="0.3">
      <c r="A70" s="185"/>
      <c r="B70" s="186"/>
      <c r="C70" s="186"/>
      <c r="D70" s="186"/>
      <c r="E70" s="186"/>
      <c r="F70" s="186"/>
      <c r="G70" s="186"/>
      <c r="H70" s="187"/>
    </row>
    <row r="71" spans="1:8" x14ac:dyDescent="0.3">
      <c r="A71" s="185"/>
      <c r="B71" s="186"/>
      <c r="C71" s="186"/>
      <c r="D71" s="186"/>
      <c r="E71" s="186"/>
      <c r="F71" s="186"/>
      <c r="G71" s="186"/>
      <c r="H71" s="187"/>
    </row>
    <row r="72" spans="1:8" x14ac:dyDescent="0.3">
      <c r="A72" s="185"/>
      <c r="B72" s="186"/>
      <c r="C72" s="186"/>
      <c r="D72" s="186"/>
      <c r="E72" s="186"/>
      <c r="F72" s="186"/>
      <c r="G72" s="186"/>
      <c r="H72" s="187"/>
    </row>
    <row r="73" spans="1:8" x14ac:dyDescent="0.3">
      <c r="A73" s="185"/>
      <c r="B73" s="186"/>
      <c r="C73" s="186"/>
      <c r="D73" s="186"/>
      <c r="E73" s="186"/>
      <c r="F73" s="186"/>
      <c r="G73" s="186"/>
      <c r="H73" s="187"/>
    </row>
    <row r="74" spans="1:8" x14ac:dyDescent="0.3">
      <c r="A74" s="185"/>
      <c r="B74" s="186"/>
      <c r="C74" s="186"/>
      <c r="D74" s="186"/>
      <c r="E74" s="186"/>
      <c r="F74" s="186"/>
      <c r="G74" s="186"/>
      <c r="H74" s="187"/>
    </row>
    <row r="75" spans="1:8" ht="15" thickBot="1" x14ac:dyDescent="0.35">
      <c r="A75" s="188"/>
      <c r="B75" s="189"/>
      <c r="C75" s="189"/>
      <c r="D75" s="189"/>
      <c r="E75" s="189"/>
      <c r="F75" s="189"/>
      <c r="G75" s="189"/>
      <c r="H75" s="190"/>
    </row>
    <row r="78" spans="1:8" x14ac:dyDescent="0.3">
      <c r="E78" t="s">
        <v>185</v>
      </c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770D-D66F-4225-A958-C24FAF115338}">
  <dimension ref="A1:K95"/>
  <sheetViews>
    <sheetView topLeftCell="A9" zoomScale="80" zoomScaleNormal="80" workbookViewId="0">
      <selection activeCell="G15" sqref="G15:K15"/>
    </sheetView>
  </sheetViews>
  <sheetFormatPr defaultRowHeight="14.4" x14ac:dyDescent="0.3"/>
  <cols>
    <col min="1" max="1" width="5.77734375" customWidth="1"/>
    <col min="2" max="2" width="35.44140625" customWidth="1"/>
    <col min="6" max="6" width="9.88671875" customWidth="1"/>
    <col min="7" max="7" width="39.6640625" customWidth="1"/>
    <col min="9" max="9" width="10" customWidth="1"/>
    <col min="10" max="10" width="13.44140625" customWidth="1"/>
    <col min="11" max="11" width="16.109375" customWidth="1"/>
  </cols>
  <sheetData>
    <row r="1" spans="1:11" s="92" customFormat="1" ht="13.8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11" s="92" customFormat="1" ht="15" customHeight="1" x14ac:dyDescent="0.3">
      <c r="A2" s="214" t="s">
        <v>155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s="92" customFormat="1" ht="13.8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92" customFormat="1" ht="13.8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s="93" customFormat="1" ht="96.6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7" spans="1:11" ht="48" customHeight="1" x14ac:dyDescent="0.3">
      <c r="B7" s="22" t="s">
        <v>70</v>
      </c>
      <c r="C7" s="30" t="s">
        <v>71</v>
      </c>
      <c r="D7" s="44">
        <v>45</v>
      </c>
      <c r="E7" s="132">
        <v>31</v>
      </c>
      <c r="F7" s="132">
        <f>D7*E7</f>
        <v>1395</v>
      </c>
      <c r="G7" s="22" t="s">
        <v>127</v>
      </c>
      <c r="H7" s="51" t="s">
        <v>73</v>
      </c>
      <c r="I7" s="133">
        <v>37</v>
      </c>
      <c r="J7" s="132">
        <v>24</v>
      </c>
      <c r="K7" s="39">
        <f t="shared" ref="K7:K19" si="0">J7*I7</f>
        <v>888</v>
      </c>
    </row>
    <row r="8" spans="1:11" ht="48" customHeight="1" x14ac:dyDescent="0.3">
      <c r="B8" s="22"/>
      <c r="C8" s="30"/>
      <c r="D8" s="44"/>
      <c r="E8" s="132"/>
      <c r="F8" s="132"/>
      <c r="G8" s="22" t="s">
        <v>74</v>
      </c>
      <c r="H8" s="51" t="s">
        <v>73</v>
      </c>
      <c r="I8" s="133">
        <v>4</v>
      </c>
      <c r="J8" s="132">
        <v>65</v>
      </c>
      <c r="K8" s="39">
        <f t="shared" si="0"/>
        <v>260</v>
      </c>
    </row>
    <row r="9" spans="1:11" x14ac:dyDescent="0.3">
      <c r="B9" s="29"/>
      <c r="C9" s="29"/>
      <c r="D9" s="29"/>
      <c r="E9" s="29"/>
      <c r="F9" s="29"/>
      <c r="G9" s="52" t="s">
        <v>75</v>
      </c>
      <c r="H9" s="48" t="s">
        <v>73</v>
      </c>
      <c r="I9" s="53">
        <v>4</v>
      </c>
      <c r="J9" s="54">
        <f>98*0.8</f>
        <v>78.400000000000006</v>
      </c>
      <c r="K9" s="44">
        <f t="shared" si="0"/>
        <v>313.60000000000002</v>
      </c>
    </row>
    <row r="10" spans="1:11" ht="27.6" x14ac:dyDescent="0.3">
      <c r="B10" s="22" t="s">
        <v>78</v>
      </c>
      <c r="C10" s="51" t="s">
        <v>71</v>
      </c>
      <c r="D10" s="44">
        <v>35</v>
      </c>
      <c r="E10" s="132">
        <v>20</v>
      </c>
      <c r="F10" s="132">
        <f>D10*E10</f>
        <v>700</v>
      </c>
      <c r="G10" s="72" t="s">
        <v>128</v>
      </c>
      <c r="H10" s="134" t="s">
        <v>62</v>
      </c>
      <c r="I10" s="132">
        <v>0.7</v>
      </c>
      <c r="J10" s="132">
        <v>347.5</v>
      </c>
      <c r="K10" s="39">
        <f t="shared" si="0"/>
        <v>243.24999999999997</v>
      </c>
    </row>
    <row r="11" spans="1:11" ht="41.4" x14ac:dyDescent="0.3">
      <c r="B11" s="23" t="s">
        <v>84</v>
      </c>
      <c r="C11" s="77" t="s">
        <v>81</v>
      </c>
      <c r="D11" s="44">
        <v>1</v>
      </c>
      <c r="E11" s="44">
        <v>500</v>
      </c>
      <c r="F11" s="47">
        <f t="shared" ref="F11" si="1">D11*E11</f>
        <v>500</v>
      </c>
      <c r="G11" s="135" t="s">
        <v>129</v>
      </c>
      <c r="H11" s="136" t="s">
        <v>130</v>
      </c>
      <c r="I11" s="133">
        <v>1</v>
      </c>
      <c r="J11" s="132">
        <v>830</v>
      </c>
      <c r="K11" s="39">
        <f t="shared" si="0"/>
        <v>830</v>
      </c>
    </row>
    <row r="12" spans="1:11" ht="27.6" x14ac:dyDescent="0.3">
      <c r="B12" s="23"/>
      <c r="C12" s="77"/>
      <c r="D12" s="44"/>
      <c r="E12" s="44"/>
      <c r="F12" s="47"/>
      <c r="G12" s="192" t="s">
        <v>170</v>
      </c>
      <c r="H12" s="193" t="s">
        <v>62</v>
      </c>
      <c r="I12" s="194">
        <v>1</v>
      </c>
      <c r="J12" s="195" t="s">
        <v>167</v>
      </c>
      <c r="K12" s="194">
        <v>0</v>
      </c>
    </row>
    <row r="13" spans="1:11" x14ac:dyDescent="0.3">
      <c r="B13" s="23"/>
      <c r="C13" s="77"/>
      <c r="D13" s="44"/>
      <c r="E13" s="44"/>
      <c r="F13" s="47"/>
      <c r="G13" s="58" t="s">
        <v>131</v>
      </c>
      <c r="H13" s="137" t="s">
        <v>130</v>
      </c>
      <c r="I13" s="138">
        <v>1</v>
      </c>
      <c r="J13" s="139">
        <v>500</v>
      </c>
      <c r="K13" s="140">
        <f t="shared" si="0"/>
        <v>500</v>
      </c>
    </row>
    <row r="14" spans="1:11" ht="27.6" x14ac:dyDescent="0.3">
      <c r="B14" s="23" t="s">
        <v>163</v>
      </c>
      <c r="C14" s="40" t="s">
        <v>81</v>
      </c>
      <c r="D14" s="44">
        <v>1</v>
      </c>
      <c r="E14" s="44">
        <v>2500</v>
      </c>
      <c r="F14" s="47">
        <f t="shared" ref="F14:F17" si="2">D14*E14</f>
        <v>2500</v>
      </c>
      <c r="G14" s="58" t="s">
        <v>83</v>
      </c>
      <c r="H14" s="61" t="s">
        <v>62</v>
      </c>
      <c r="I14" s="44">
        <v>2</v>
      </c>
      <c r="J14" s="44">
        <f>640*0.8</f>
        <v>512</v>
      </c>
      <c r="K14" s="44">
        <f t="shared" si="0"/>
        <v>1024</v>
      </c>
    </row>
    <row r="15" spans="1:11" ht="27.6" x14ac:dyDescent="0.3">
      <c r="B15" s="23"/>
      <c r="C15" s="40"/>
      <c r="D15" s="44"/>
      <c r="E15" s="44"/>
      <c r="F15" s="47"/>
      <c r="G15" s="192" t="s">
        <v>166</v>
      </c>
      <c r="H15" s="193" t="s">
        <v>62</v>
      </c>
      <c r="I15" s="194">
        <v>1</v>
      </c>
      <c r="J15" s="195" t="s">
        <v>167</v>
      </c>
      <c r="K15" s="194">
        <v>0</v>
      </c>
    </row>
    <row r="16" spans="1:11" x14ac:dyDescent="0.3">
      <c r="B16" s="23"/>
      <c r="C16" s="40"/>
      <c r="D16" s="44"/>
      <c r="E16" s="44"/>
      <c r="F16" s="47"/>
      <c r="G16" s="141" t="s">
        <v>132</v>
      </c>
      <c r="H16" s="138" t="s">
        <v>62</v>
      </c>
      <c r="I16" s="138">
        <v>1</v>
      </c>
      <c r="J16" s="139">
        <v>53.24</v>
      </c>
      <c r="K16" s="140">
        <f t="shared" si="0"/>
        <v>53.24</v>
      </c>
    </row>
    <row r="17" spans="2:11" ht="27.6" x14ac:dyDescent="0.3">
      <c r="B17" s="23" t="s">
        <v>85</v>
      </c>
      <c r="C17" s="40" t="s">
        <v>81</v>
      </c>
      <c r="D17" s="44">
        <v>1</v>
      </c>
      <c r="E17" s="44">
        <v>1500</v>
      </c>
      <c r="F17" s="47">
        <f t="shared" si="2"/>
        <v>1500</v>
      </c>
      <c r="G17" s="58" t="s">
        <v>86</v>
      </c>
      <c r="H17" s="61" t="s">
        <v>62</v>
      </c>
      <c r="I17" s="44">
        <v>1</v>
      </c>
      <c r="J17" s="44">
        <f>300*0.8</f>
        <v>240</v>
      </c>
      <c r="K17" s="21">
        <f t="shared" ref="K17" si="3">I17*J17</f>
        <v>240</v>
      </c>
    </row>
    <row r="18" spans="2:11" x14ac:dyDescent="0.3">
      <c r="B18" s="50"/>
      <c r="C18" s="51"/>
      <c r="D18" s="47"/>
      <c r="E18" s="132"/>
      <c r="F18" s="132"/>
      <c r="G18" s="142" t="s">
        <v>133</v>
      </c>
      <c r="H18" s="143" t="s">
        <v>62</v>
      </c>
      <c r="I18" s="144">
        <v>1</v>
      </c>
      <c r="J18" s="145">
        <v>42</v>
      </c>
      <c r="K18" s="39">
        <f t="shared" si="0"/>
        <v>42</v>
      </c>
    </row>
    <row r="19" spans="2:11" x14ac:dyDescent="0.3">
      <c r="B19" s="50" t="s">
        <v>134</v>
      </c>
      <c r="C19" s="51" t="s">
        <v>135</v>
      </c>
      <c r="D19" s="47">
        <v>4</v>
      </c>
      <c r="E19" s="132">
        <v>40</v>
      </c>
      <c r="F19" s="132">
        <v>160</v>
      </c>
      <c r="G19" s="146" t="s">
        <v>136</v>
      </c>
      <c r="H19" s="147" t="s">
        <v>62</v>
      </c>
      <c r="I19" s="148">
        <v>2</v>
      </c>
      <c r="J19" s="149">
        <v>76</v>
      </c>
      <c r="K19" s="39">
        <f t="shared" si="0"/>
        <v>152</v>
      </c>
    </row>
    <row r="20" spans="2:11" x14ac:dyDescent="0.3">
      <c r="B20" s="50"/>
      <c r="C20" s="51"/>
      <c r="D20" s="47"/>
      <c r="E20" s="132"/>
      <c r="F20" s="132"/>
      <c r="G20" s="146"/>
      <c r="H20" s="147"/>
      <c r="I20" s="148"/>
      <c r="J20" s="149"/>
      <c r="K20" s="39"/>
    </row>
    <row r="21" spans="2:11" ht="27.6" x14ac:dyDescent="0.3">
      <c r="B21" s="50" t="s">
        <v>137</v>
      </c>
      <c r="C21" s="77" t="s">
        <v>81</v>
      </c>
      <c r="D21" s="77">
        <v>1</v>
      </c>
      <c r="E21" s="77">
        <v>200</v>
      </c>
      <c r="F21" s="132">
        <f>D21*E21</f>
        <v>200</v>
      </c>
      <c r="G21" s="150"/>
      <c r="H21" s="147"/>
      <c r="I21" s="148"/>
      <c r="J21" s="149"/>
      <c r="K21" s="39"/>
    </row>
    <row r="22" spans="2:11" x14ac:dyDescent="0.3">
      <c r="B22" s="50"/>
      <c r="C22" s="51"/>
      <c r="D22" s="47"/>
      <c r="E22" s="132"/>
      <c r="F22" s="132"/>
      <c r="G22" s="55"/>
      <c r="H22" s="134"/>
      <c r="I22" s="148"/>
      <c r="J22" s="149"/>
      <c r="K22" s="39"/>
    </row>
    <row r="23" spans="2:11" ht="27.6" x14ac:dyDescent="0.3">
      <c r="B23" s="151" t="s">
        <v>138</v>
      </c>
      <c r="C23" s="152" t="s">
        <v>62</v>
      </c>
      <c r="D23" s="44">
        <v>8</v>
      </c>
      <c r="E23" s="39">
        <v>180</v>
      </c>
      <c r="F23" s="132">
        <f>D23*E23</f>
        <v>1440</v>
      </c>
      <c r="G23" s="153" t="s">
        <v>139</v>
      </c>
      <c r="H23" s="152" t="s">
        <v>62</v>
      </c>
      <c r="I23" s="154">
        <v>8</v>
      </c>
      <c r="J23" s="155">
        <v>618</v>
      </c>
      <c r="K23" s="156">
        <f>J23*I23</f>
        <v>4944</v>
      </c>
    </row>
    <row r="24" spans="2:11" ht="27.6" x14ac:dyDescent="0.3">
      <c r="B24" s="151"/>
      <c r="C24" s="152"/>
      <c r="D24" s="44"/>
      <c r="E24" s="39"/>
      <c r="F24" s="132"/>
      <c r="G24" s="58" t="s">
        <v>140</v>
      </c>
      <c r="H24" s="137" t="s">
        <v>62</v>
      </c>
      <c r="I24" s="157">
        <v>2</v>
      </c>
      <c r="J24" s="158">
        <v>25</v>
      </c>
      <c r="K24" s="39">
        <f t="shared" ref="K24:K25" si="4">I24*J24</f>
        <v>50</v>
      </c>
    </row>
    <row r="25" spans="2:11" ht="27.6" x14ac:dyDescent="0.3">
      <c r="B25" s="151"/>
      <c r="C25" s="152"/>
      <c r="D25" s="44"/>
      <c r="E25" s="39"/>
      <c r="F25" s="132"/>
      <c r="G25" s="58" t="s">
        <v>141</v>
      </c>
      <c r="H25" s="137" t="s">
        <v>62</v>
      </c>
      <c r="I25" s="157">
        <v>16</v>
      </c>
      <c r="J25" s="158">
        <v>23.34</v>
      </c>
      <c r="K25" s="39">
        <f t="shared" si="4"/>
        <v>373.44</v>
      </c>
    </row>
    <row r="26" spans="2:11" ht="27.6" x14ac:dyDescent="0.3">
      <c r="B26" s="23" t="s">
        <v>142</v>
      </c>
      <c r="C26" s="40" t="s">
        <v>62</v>
      </c>
      <c r="D26" s="44">
        <v>1</v>
      </c>
      <c r="E26" s="44">
        <v>100</v>
      </c>
      <c r="F26" s="47">
        <f>D26*E26</f>
        <v>100</v>
      </c>
      <c r="G26" s="74" t="s">
        <v>143</v>
      </c>
      <c r="H26" s="77" t="s">
        <v>62</v>
      </c>
      <c r="I26" s="44">
        <v>1</v>
      </c>
      <c r="J26" s="158">
        <v>51.3</v>
      </c>
      <c r="K26" s="44">
        <f t="shared" ref="K26" si="5">J26*I26</f>
        <v>51.3</v>
      </c>
    </row>
    <row r="27" spans="2:11" ht="41.4" x14ac:dyDescent="0.3">
      <c r="B27" s="23" t="s">
        <v>94</v>
      </c>
      <c r="C27" s="40" t="s">
        <v>62</v>
      </c>
      <c r="D27" s="44">
        <v>1</v>
      </c>
      <c r="E27" s="44">
        <v>138</v>
      </c>
      <c r="F27" s="44">
        <f t="shared" ref="F27" si="6">D27*E27</f>
        <v>138</v>
      </c>
      <c r="G27" s="74" t="s">
        <v>175</v>
      </c>
      <c r="H27" s="77" t="s">
        <v>62</v>
      </c>
      <c r="I27" s="205">
        <f>D27</f>
        <v>1</v>
      </c>
      <c r="J27" s="43">
        <v>128.34</v>
      </c>
      <c r="K27" s="21">
        <f t="shared" ref="K27:K28" si="7">I27*J27</f>
        <v>128.34</v>
      </c>
    </row>
    <row r="28" spans="2:11" ht="41.4" x14ac:dyDescent="0.3">
      <c r="B28" s="22"/>
      <c r="C28" s="51"/>
      <c r="D28" s="77"/>
      <c r="E28" s="77"/>
      <c r="F28" s="132"/>
      <c r="G28" s="62" t="s">
        <v>95</v>
      </c>
      <c r="H28" s="63" t="s">
        <v>62</v>
      </c>
      <c r="I28" s="49">
        <v>1</v>
      </c>
      <c r="J28" s="43">
        <v>154</v>
      </c>
      <c r="K28" s="21">
        <f t="shared" si="7"/>
        <v>154</v>
      </c>
    </row>
    <row r="29" spans="2:11" ht="28.8" x14ac:dyDescent="0.3">
      <c r="B29" s="159" t="s">
        <v>144</v>
      </c>
      <c r="C29" s="160"/>
      <c r="D29" s="161"/>
      <c r="E29" s="162"/>
      <c r="F29" s="162">
        <f>SUM(F6:F28)</f>
        <v>8633</v>
      </c>
      <c r="G29" s="163" t="s">
        <v>145</v>
      </c>
      <c r="H29" s="164"/>
      <c r="I29" s="165"/>
      <c r="J29" s="166"/>
      <c r="K29" s="167">
        <f>SUM(K6:K28)</f>
        <v>10247.17</v>
      </c>
    </row>
    <row r="30" spans="2:11" ht="28.8" x14ac:dyDescent="0.3">
      <c r="B30" s="168" t="s">
        <v>106</v>
      </c>
      <c r="C30" s="168"/>
      <c r="D30" s="169"/>
      <c r="E30" s="165"/>
      <c r="F30" s="167">
        <f>F29</f>
        <v>8633</v>
      </c>
      <c r="G30" s="168" t="s">
        <v>105</v>
      </c>
      <c r="H30" s="168"/>
      <c r="I30" s="165"/>
      <c r="J30" s="165"/>
      <c r="K30" s="167">
        <f>K29</f>
        <v>10247.17</v>
      </c>
    </row>
    <row r="31" spans="2:11" x14ac:dyDescent="0.3">
      <c r="B31" s="168"/>
      <c r="C31" s="168"/>
      <c r="D31" s="169"/>
      <c r="E31" s="165"/>
      <c r="F31" s="167"/>
      <c r="G31" s="170" t="s">
        <v>107</v>
      </c>
      <c r="H31" s="171">
        <v>0.03</v>
      </c>
      <c r="I31" s="172"/>
      <c r="J31" s="173"/>
      <c r="K31" s="174">
        <f>SUM(K30*H31)</f>
        <v>307.4151</v>
      </c>
    </row>
    <row r="32" spans="2:11" x14ac:dyDescent="0.3">
      <c r="B32" s="175" t="s">
        <v>109</v>
      </c>
      <c r="C32" s="176"/>
      <c r="D32" s="169"/>
      <c r="E32" s="165"/>
      <c r="F32" s="167">
        <f>F30</f>
        <v>8633</v>
      </c>
      <c r="G32" s="175" t="s">
        <v>108</v>
      </c>
      <c r="H32" s="168"/>
      <c r="I32" s="165"/>
      <c r="J32" s="165"/>
      <c r="K32" s="167">
        <f>K30+K31</f>
        <v>10554.5851</v>
      </c>
    </row>
    <row r="33" spans="1:11" x14ac:dyDescent="0.3">
      <c r="B33" s="175"/>
      <c r="C33" s="176"/>
      <c r="D33" s="176"/>
      <c r="E33" s="165"/>
      <c r="F33" s="167"/>
      <c r="G33" s="175" t="s">
        <v>146</v>
      </c>
      <c r="H33" s="175"/>
      <c r="I33" s="165"/>
      <c r="J33" s="165"/>
      <c r="K33" s="167">
        <f>F32+K32</f>
        <v>19187.5851</v>
      </c>
    </row>
    <row r="34" spans="1:11" x14ac:dyDescent="0.3">
      <c r="B34" s="175"/>
      <c r="C34" s="175"/>
      <c r="D34" s="176"/>
      <c r="E34" s="165"/>
      <c r="F34" s="167"/>
      <c r="G34" s="175" t="s">
        <v>147</v>
      </c>
      <c r="H34" s="175"/>
      <c r="I34" s="165"/>
      <c r="J34" s="165"/>
      <c r="K34" s="167">
        <f>K33*0.2</f>
        <v>3837.5170200000002</v>
      </c>
    </row>
    <row r="35" spans="1:11" x14ac:dyDescent="0.3">
      <c r="B35" s="175"/>
      <c r="C35" s="175"/>
      <c r="D35" s="176"/>
      <c r="E35" s="165"/>
      <c r="F35" s="167"/>
      <c r="G35" s="175" t="s">
        <v>148</v>
      </c>
      <c r="H35" s="175"/>
      <c r="I35" s="165"/>
      <c r="J35" s="165"/>
      <c r="K35" s="167">
        <f>K33+K34-0.01</f>
        <v>23025.092120000001</v>
      </c>
    </row>
    <row r="40" spans="1:11" ht="15" thickBot="1" x14ac:dyDescent="0.35"/>
    <row r="41" spans="1:11" x14ac:dyDescent="0.3">
      <c r="A41" s="182"/>
      <c r="B41" s="183"/>
      <c r="C41" s="183"/>
      <c r="D41" s="183"/>
      <c r="E41" s="183"/>
      <c r="F41" s="183"/>
      <c r="G41" s="184"/>
    </row>
    <row r="42" spans="1:11" x14ac:dyDescent="0.3">
      <c r="A42" s="185"/>
      <c r="B42" s="186"/>
      <c r="C42" s="186"/>
      <c r="D42" s="186"/>
      <c r="E42" s="186"/>
      <c r="F42" s="186"/>
      <c r="G42" s="187"/>
    </row>
    <row r="43" spans="1:11" x14ac:dyDescent="0.3">
      <c r="A43" s="185"/>
      <c r="B43" s="186"/>
      <c r="C43" s="186"/>
      <c r="D43" s="186"/>
      <c r="E43" s="186"/>
      <c r="F43" s="186"/>
      <c r="G43" s="187"/>
    </row>
    <row r="44" spans="1:11" x14ac:dyDescent="0.3">
      <c r="A44" s="185"/>
      <c r="B44" s="186"/>
      <c r="C44" s="186"/>
      <c r="D44" s="186"/>
      <c r="E44" s="186"/>
      <c r="F44" s="186"/>
      <c r="G44" s="187"/>
    </row>
    <row r="45" spans="1:11" x14ac:dyDescent="0.3">
      <c r="A45" s="185"/>
      <c r="B45" s="186"/>
      <c r="C45" s="186"/>
      <c r="D45" s="186"/>
      <c r="E45" s="186"/>
      <c r="F45" s="186"/>
      <c r="G45" s="187"/>
    </row>
    <row r="46" spans="1:11" x14ac:dyDescent="0.3">
      <c r="A46" s="185"/>
      <c r="B46" s="186"/>
      <c r="C46" s="186"/>
      <c r="D46" s="186"/>
      <c r="E46" s="186"/>
      <c r="F46" s="186"/>
      <c r="G46" s="187"/>
    </row>
    <row r="47" spans="1:11" x14ac:dyDescent="0.3">
      <c r="A47" s="185"/>
      <c r="B47" s="186"/>
      <c r="C47" s="186"/>
      <c r="D47" s="186"/>
      <c r="E47" s="186"/>
      <c r="F47" s="186"/>
      <c r="G47" s="187"/>
    </row>
    <row r="48" spans="1:11" x14ac:dyDescent="0.3">
      <c r="A48" s="185"/>
      <c r="B48" s="186"/>
      <c r="C48" s="186"/>
      <c r="D48" s="186"/>
      <c r="E48" s="186"/>
      <c r="F48" s="186"/>
      <c r="G48" s="187"/>
    </row>
    <row r="49" spans="1:7" x14ac:dyDescent="0.3">
      <c r="A49" s="185"/>
      <c r="B49" s="186"/>
      <c r="C49" s="186"/>
      <c r="D49" s="186"/>
      <c r="E49" s="186"/>
      <c r="F49" s="186"/>
      <c r="G49" s="187"/>
    </row>
    <row r="50" spans="1:7" x14ac:dyDescent="0.3">
      <c r="A50" s="185"/>
      <c r="B50" s="186"/>
      <c r="C50" s="186"/>
      <c r="D50" s="186"/>
      <c r="E50" s="186"/>
      <c r="F50" s="186"/>
      <c r="G50" s="187"/>
    </row>
    <row r="51" spans="1:7" x14ac:dyDescent="0.3">
      <c r="A51" s="185"/>
      <c r="B51" s="186"/>
      <c r="C51" s="186"/>
      <c r="D51" s="186"/>
      <c r="E51" s="186"/>
      <c r="F51" s="186"/>
      <c r="G51" s="187"/>
    </row>
    <row r="52" spans="1:7" x14ac:dyDescent="0.3">
      <c r="A52" s="185"/>
      <c r="B52" s="186"/>
      <c r="C52" s="186"/>
      <c r="D52" s="186"/>
      <c r="E52" s="186"/>
      <c r="F52" s="186"/>
      <c r="G52" s="187"/>
    </row>
    <row r="53" spans="1:7" x14ac:dyDescent="0.3">
      <c r="A53" s="185"/>
      <c r="B53" s="186"/>
      <c r="C53" s="186"/>
      <c r="D53" s="186"/>
      <c r="E53" s="186"/>
      <c r="F53" s="186"/>
      <c r="G53" s="187"/>
    </row>
    <row r="54" spans="1:7" x14ac:dyDescent="0.3">
      <c r="A54" s="185"/>
      <c r="B54" s="186"/>
      <c r="C54" s="186"/>
      <c r="D54" s="186"/>
      <c r="E54" s="186"/>
      <c r="F54" s="186"/>
      <c r="G54" s="187"/>
    </row>
    <row r="55" spans="1:7" x14ac:dyDescent="0.3">
      <c r="A55" s="185"/>
      <c r="B55" s="186"/>
      <c r="C55" s="186"/>
      <c r="D55" s="186"/>
      <c r="E55" s="186"/>
      <c r="F55" s="186"/>
      <c r="G55" s="187"/>
    </row>
    <row r="56" spans="1:7" x14ac:dyDescent="0.3">
      <c r="A56" s="185"/>
      <c r="B56" s="186"/>
      <c r="C56" s="186"/>
      <c r="D56" s="186"/>
      <c r="E56" s="186"/>
      <c r="F56" s="186"/>
      <c r="G56" s="187"/>
    </row>
    <row r="57" spans="1:7" x14ac:dyDescent="0.3">
      <c r="A57" s="185"/>
      <c r="B57" s="186"/>
      <c r="C57" s="186"/>
      <c r="D57" s="186"/>
      <c r="E57" s="186"/>
      <c r="F57" s="186"/>
      <c r="G57" s="187"/>
    </row>
    <row r="58" spans="1:7" x14ac:dyDescent="0.3">
      <c r="A58" s="185"/>
      <c r="B58" s="186"/>
      <c r="C58" s="186"/>
      <c r="D58" s="186"/>
      <c r="E58" s="186"/>
      <c r="F58" s="186"/>
      <c r="G58" s="187"/>
    </row>
    <row r="59" spans="1:7" x14ac:dyDescent="0.3">
      <c r="A59" s="185"/>
      <c r="B59" s="186"/>
      <c r="C59" s="186"/>
      <c r="D59" s="186"/>
      <c r="E59" s="186"/>
      <c r="F59" s="186"/>
      <c r="G59" s="187"/>
    </row>
    <row r="60" spans="1:7" x14ac:dyDescent="0.3">
      <c r="A60" s="185"/>
      <c r="B60" s="186"/>
      <c r="C60" s="186"/>
      <c r="D60" s="186"/>
      <c r="E60" s="186"/>
      <c r="F60" s="186"/>
      <c r="G60" s="187"/>
    </row>
    <row r="61" spans="1:7" x14ac:dyDescent="0.3">
      <c r="A61" s="185"/>
      <c r="B61" s="186"/>
      <c r="C61" s="186"/>
      <c r="D61" s="186"/>
      <c r="E61" s="186"/>
      <c r="F61" s="186"/>
      <c r="G61" s="187"/>
    </row>
    <row r="62" spans="1:7" x14ac:dyDescent="0.3">
      <c r="A62" s="185"/>
      <c r="B62" s="186"/>
      <c r="C62" s="186"/>
      <c r="D62" s="186"/>
      <c r="E62" s="186"/>
      <c r="F62" s="186"/>
      <c r="G62" s="187"/>
    </row>
    <row r="63" spans="1:7" x14ac:dyDescent="0.3">
      <c r="A63" s="185"/>
      <c r="B63" s="186"/>
      <c r="C63" s="186"/>
      <c r="D63" s="186"/>
      <c r="E63" s="186"/>
      <c r="F63" s="186"/>
      <c r="G63" s="187"/>
    </row>
    <row r="64" spans="1:7" x14ac:dyDescent="0.3">
      <c r="A64" s="185"/>
      <c r="B64" s="186"/>
      <c r="C64" s="186"/>
      <c r="D64" s="186"/>
      <c r="E64" s="186"/>
      <c r="F64" s="186"/>
      <c r="G64" s="187"/>
    </row>
    <row r="65" spans="1:7" x14ac:dyDescent="0.3">
      <c r="A65" s="185"/>
      <c r="B65" s="186"/>
      <c r="C65" s="186"/>
      <c r="D65" s="186"/>
      <c r="E65" s="186"/>
      <c r="F65" s="186"/>
      <c r="G65" s="187"/>
    </row>
    <row r="66" spans="1:7" x14ac:dyDescent="0.3">
      <c r="A66" s="185"/>
      <c r="B66" s="186"/>
      <c r="C66" s="186"/>
      <c r="D66" s="186"/>
      <c r="E66" s="186"/>
      <c r="F66" s="186"/>
      <c r="G66" s="187"/>
    </row>
    <row r="67" spans="1:7" x14ac:dyDescent="0.3">
      <c r="A67" s="185"/>
      <c r="B67" s="186"/>
      <c r="C67" s="186"/>
      <c r="D67" s="186"/>
      <c r="E67" s="186"/>
      <c r="F67" s="186"/>
      <c r="G67" s="187"/>
    </row>
    <row r="68" spans="1:7" x14ac:dyDescent="0.3">
      <c r="A68" s="185"/>
      <c r="B68" s="186"/>
      <c r="C68" s="186"/>
      <c r="D68" s="186"/>
      <c r="E68" s="186"/>
      <c r="F68" s="186"/>
      <c r="G68" s="187"/>
    </row>
    <row r="69" spans="1:7" x14ac:dyDescent="0.3">
      <c r="A69" s="185"/>
      <c r="B69" s="186"/>
      <c r="C69" s="186"/>
      <c r="D69" s="186"/>
      <c r="E69" s="186"/>
      <c r="F69" s="186"/>
      <c r="G69" s="187"/>
    </row>
    <row r="70" spans="1:7" x14ac:dyDescent="0.3">
      <c r="A70" s="185"/>
      <c r="B70" s="186"/>
      <c r="C70" s="186"/>
      <c r="D70" s="186"/>
      <c r="E70" s="186"/>
      <c r="F70" s="186"/>
      <c r="G70" s="187"/>
    </row>
    <row r="71" spans="1:7" x14ac:dyDescent="0.3">
      <c r="A71" s="185"/>
      <c r="B71" s="186"/>
      <c r="C71" s="186"/>
      <c r="D71" s="186"/>
      <c r="E71" s="186"/>
      <c r="F71" s="186"/>
      <c r="G71" s="187"/>
    </row>
    <row r="72" spans="1:7" x14ac:dyDescent="0.3">
      <c r="A72" s="185"/>
      <c r="B72" s="186"/>
      <c r="C72" s="186"/>
      <c r="D72" s="186"/>
      <c r="E72" s="186"/>
      <c r="F72" s="186"/>
      <c r="G72" s="187"/>
    </row>
    <row r="73" spans="1:7" x14ac:dyDescent="0.3">
      <c r="A73" s="185"/>
      <c r="B73" s="186"/>
      <c r="C73" s="186"/>
      <c r="D73" s="186"/>
      <c r="E73" s="186"/>
      <c r="F73" s="186"/>
      <c r="G73" s="187"/>
    </row>
    <row r="74" spans="1:7" x14ac:dyDescent="0.3">
      <c r="A74" s="185"/>
      <c r="B74" s="186"/>
      <c r="C74" s="186"/>
      <c r="D74" s="186"/>
      <c r="E74" s="186"/>
      <c r="F74" s="186"/>
      <c r="G74" s="187"/>
    </row>
    <row r="75" spans="1:7" x14ac:dyDescent="0.3">
      <c r="A75" s="185"/>
      <c r="B75" s="186"/>
      <c r="C75" s="186"/>
      <c r="D75" s="186"/>
      <c r="E75" s="186"/>
      <c r="F75" s="186"/>
      <c r="G75" s="187"/>
    </row>
    <row r="76" spans="1:7" x14ac:dyDescent="0.3">
      <c r="A76" s="185"/>
      <c r="B76" s="186"/>
      <c r="C76" s="186"/>
      <c r="D76" s="186"/>
      <c r="E76" s="186"/>
      <c r="F76" s="186"/>
      <c r="G76" s="187"/>
    </row>
    <row r="77" spans="1:7" x14ac:dyDescent="0.3">
      <c r="A77" s="185"/>
      <c r="B77" s="186"/>
      <c r="C77" s="186"/>
      <c r="D77" s="186"/>
      <c r="E77" s="186"/>
      <c r="F77" s="186"/>
      <c r="G77" s="187"/>
    </row>
    <row r="78" spans="1:7" x14ac:dyDescent="0.3">
      <c r="A78" s="185"/>
      <c r="B78" s="186"/>
      <c r="C78" s="186"/>
      <c r="D78" s="186"/>
      <c r="E78" s="186"/>
      <c r="F78" s="186"/>
      <c r="G78" s="187"/>
    </row>
    <row r="79" spans="1:7" x14ac:dyDescent="0.3">
      <c r="A79" s="185"/>
      <c r="B79" s="186"/>
      <c r="C79" s="186"/>
      <c r="D79" s="186"/>
      <c r="E79" s="186"/>
      <c r="F79" s="186"/>
      <c r="G79" s="187"/>
    </row>
    <row r="80" spans="1:7" x14ac:dyDescent="0.3">
      <c r="A80" s="185"/>
      <c r="B80" s="186"/>
      <c r="C80" s="186"/>
      <c r="D80" s="186"/>
      <c r="E80" s="186"/>
      <c r="F80" s="186"/>
      <c r="G80" s="187"/>
    </row>
    <row r="81" spans="1:7" x14ac:dyDescent="0.3">
      <c r="A81" s="185"/>
      <c r="B81" s="186"/>
      <c r="C81" s="186"/>
      <c r="D81" s="186"/>
      <c r="E81" s="186"/>
      <c r="F81" s="186"/>
      <c r="G81" s="187"/>
    </row>
    <row r="82" spans="1:7" x14ac:dyDescent="0.3">
      <c r="A82" s="185"/>
      <c r="B82" s="186"/>
      <c r="C82" s="186"/>
      <c r="D82" s="186"/>
      <c r="E82" s="186"/>
      <c r="F82" s="186"/>
      <c r="G82" s="187"/>
    </row>
    <row r="83" spans="1:7" x14ac:dyDescent="0.3">
      <c r="A83" s="185"/>
      <c r="B83" s="186"/>
      <c r="C83" s="186"/>
      <c r="D83" s="186"/>
      <c r="E83" s="186"/>
      <c r="F83" s="186"/>
      <c r="G83" s="187"/>
    </row>
    <row r="84" spans="1:7" x14ac:dyDescent="0.3">
      <c r="A84" s="185"/>
      <c r="B84" s="186"/>
      <c r="C84" s="186"/>
      <c r="D84" s="186"/>
      <c r="E84" s="186"/>
      <c r="F84" s="186"/>
      <c r="G84" s="187"/>
    </row>
    <row r="85" spans="1:7" x14ac:dyDescent="0.3">
      <c r="A85" s="185"/>
      <c r="B85" s="186"/>
      <c r="C85" s="186"/>
      <c r="D85" s="186"/>
      <c r="E85" s="186"/>
      <c r="F85" s="186"/>
      <c r="G85" s="187"/>
    </row>
    <row r="86" spans="1:7" x14ac:dyDescent="0.3">
      <c r="A86" s="185"/>
      <c r="B86" s="186"/>
      <c r="C86" s="186"/>
      <c r="D86" s="186"/>
      <c r="E86" s="186"/>
      <c r="F86" s="186"/>
      <c r="G86" s="187"/>
    </row>
    <row r="87" spans="1:7" x14ac:dyDescent="0.3">
      <c r="A87" s="185"/>
      <c r="B87" s="186"/>
      <c r="C87" s="186"/>
      <c r="D87" s="186"/>
      <c r="E87" s="186"/>
      <c r="F87" s="186"/>
      <c r="G87" s="187"/>
    </row>
    <row r="88" spans="1:7" ht="15" thickBot="1" x14ac:dyDescent="0.35">
      <c r="A88" s="188"/>
      <c r="B88" s="189"/>
      <c r="C88" s="189"/>
      <c r="D88" s="189"/>
      <c r="E88" s="189"/>
      <c r="F88" s="189"/>
      <c r="G88" s="190"/>
    </row>
    <row r="90" spans="1:7" x14ac:dyDescent="0.3">
      <c r="E90" t="s">
        <v>185</v>
      </c>
    </row>
    <row r="94" spans="1:7" x14ac:dyDescent="0.3">
      <c r="C94" t="s">
        <v>157</v>
      </c>
      <c r="D94" t="s">
        <v>156</v>
      </c>
      <c r="E94" t="s">
        <v>158</v>
      </c>
    </row>
    <row r="95" spans="1:7" ht="28.8" x14ac:dyDescent="0.3">
      <c r="B95" s="4" t="s">
        <v>139</v>
      </c>
      <c r="C95">
        <v>8</v>
      </c>
      <c r="D95">
        <v>36</v>
      </c>
      <c r="E95">
        <f>C95*D95</f>
        <v>288</v>
      </c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7F1B-3E79-4100-8A56-E3DAAB385036}">
  <sheetPr>
    <tabColor rgb="FFFF0000"/>
  </sheetPr>
  <dimension ref="A1:AI111"/>
  <sheetViews>
    <sheetView topLeftCell="A8" zoomScale="80" zoomScaleNormal="80" workbookViewId="0">
      <selection activeCell="I28" sqref="I28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178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60</v>
      </c>
      <c r="C7" s="25" t="s">
        <v>61</v>
      </c>
      <c r="D7" s="26">
        <v>5</v>
      </c>
      <c r="E7" s="27">
        <v>52</v>
      </c>
      <c r="F7" s="28">
        <f>D7*E7</f>
        <v>260</v>
      </c>
      <c r="G7" s="29"/>
      <c r="H7" s="29"/>
      <c r="I7" s="29"/>
      <c r="J7" s="29"/>
      <c r="K7" s="29"/>
    </row>
    <row r="8" spans="1:35" ht="27.6" x14ac:dyDescent="0.3">
      <c r="A8" s="23">
        <v>3</v>
      </c>
      <c r="B8" s="32" t="s">
        <v>63</v>
      </c>
      <c r="C8" s="33"/>
      <c r="D8" s="34"/>
      <c r="E8" s="34"/>
      <c r="F8" s="34">
        <f>SUM(F7:F7)</f>
        <v>260</v>
      </c>
      <c r="G8" s="32" t="s">
        <v>64</v>
      </c>
      <c r="H8" s="35"/>
      <c r="I8" s="34"/>
      <c r="J8" s="36"/>
      <c r="K8" s="37">
        <f>SUM(K7:K7)</f>
        <v>0</v>
      </c>
    </row>
    <row r="9" spans="1:35" ht="14.4" x14ac:dyDescent="0.3">
      <c r="A9" s="23">
        <v>4</v>
      </c>
      <c r="B9" s="18" t="s">
        <v>65</v>
      </c>
      <c r="C9" s="38"/>
      <c r="D9" s="39"/>
      <c r="E9" s="39"/>
      <c r="F9" s="39"/>
      <c r="G9" s="23"/>
      <c r="H9" s="40"/>
      <c r="I9" s="40"/>
      <c r="J9" s="40"/>
      <c r="K9" s="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94" customFormat="1" ht="14.4" x14ac:dyDescent="0.3">
      <c r="A10" s="23">
        <v>5</v>
      </c>
      <c r="B10" s="24" t="s">
        <v>66</v>
      </c>
      <c r="C10" s="38" t="s">
        <v>61</v>
      </c>
      <c r="D10" s="39">
        <v>5</v>
      </c>
      <c r="E10" s="39">
        <v>200</v>
      </c>
      <c r="F10" s="39">
        <f>D10*E10</f>
        <v>1000</v>
      </c>
      <c r="G10" s="42"/>
      <c r="H10" s="43"/>
      <c r="I10" s="43"/>
      <c r="J10" s="43"/>
      <c r="K10" s="41">
        <f t="shared" ref="K10" si="0">J10*I10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5" customFormat="1" ht="41.4" x14ac:dyDescent="0.3">
      <c r="A11" s="23">
        <v>7</v>
      </c>
      <c r="B11" s="32" t="s">
        <v>67</v>
      </c>
      <c r="C11" s="33"/>
      <c r="D11" s="34"/>
      <c r="E11" s="46"/>
      <c r="F11" s="34">
        <f>SUM(F10:F10)</f>
        <v>1000</v>
      </c>
      <c r="G11" s="32" t="s">
        <v>68</v>
      </c>
      <c r="H11" s="35"/>
      <c r="I11" s="34"/>
      <c r="J11" s="36"/>
      <c r="K11" s="37">
        <f>SUM(K9:K10)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14.4" x14ac:dyDescent="0.3">
      <c r="A12" s="23">
        <v>8</v>
      </c>
      <c r="B12" s="18" t="s">
        <v>69</v>
      </c>
      <c r="C12" s="30"/>
      <c r="D12" s="21"/>
      <c r="E12" s="21"/>
      <c r="F12" s="21"/>
      <c r="G12" s="23"/>
      <c r="H12" s="40"/>
      <c r="I12" s="41"/>
      <c r="J12" s="41"/>
      <c r="K12" s="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27.6" x14ac:dyDescent="0.3">
      <c r="A13" s="23">
        <v>9</v>
      </c>
      <c r="B13" s="22" t="s">
        <v>161</v>
      </c>
      <c r="C13" s="30" t="s">
        <v>71</v>
      </c>
      <c r="D13" s="44">
        <f>I13+I15+I14</f>
        <v>130</v>
      </c>
      <c r="E13" s="47">
        <v>31</v>
      </c>
      <c r="F13" s="47">
        <f>D13*E13</f>
        <v>4030</v>
      </c>
      <c r="G13" s="23" t="s">
        <v>72</v>
      </c>
      <c r="H13" s="48" t="s">
        <v>73</v>
      </c>
      <c r="I13" s="49">
        <v>75</v>
      </c>
      <c r="J13" s="47">
        <f>30*0.8</f>
        <v>24</v>
      </c>
      <c r="K13" s="44">
        <f t="shared" ref="K13:K37" si="1">J13*I13</f>
        <v>1800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6" customFormat="1" ht="14.4" x14ac:dyDescent="0.3">
      <c r="A14" s="23">
        <v>10</v>
      </c>
      <c r="B14" s="50"/>
      <c r="C14" s="51"/>
      <c r="D14" s="47"/>
      <c r="E14" s="47"/>
      <c r="F14" s="47"/>
      <c r="G14" s="23" t="s">
        <v>74</v>
      </c>
      <c r="H14" s="48" t="s">
        <v>73</v>
      </c>
      <c r="I14" s="49">
        <v>45</v>
      </c>
      <c r="J14" s="47">
        <v>55</v>
      </c>
      <c r="K14" s="44">
        <f t="shared" si="1"/>
        <v>2475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11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10</v>
      </c>
      <c r="J15" s="54">
        <f>98*0.8</f>
        <v>78.400000000000006</v>
      </c>
      <c r="K15" s="44">
        <f t="shared" si="1"/>
        <v>784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12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1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13</v>
      </c>
      <c r="B17" s="22" t="s">
        <v>78</v>
      </c>
      <c r="C17" s="51" t="s">
        <v>71</v>
      </c>
      <c r="D17" s="44">
        <v>50</v>
      </c>
      <c r="E17" s="47">
        <v>25</v>
      </c>
      <c r="F17" s="47">
        <f t="shared" ref="F17:F36" si="2">D17*E17</f>
        <v>1250</v>
      </c>
      <c r="G17" s="58" t="s">
        <v>79</v>
      </c>
      <c r="H17" s="56" t="s">
        <v>62</v>
      </c>
      <c r="I17" s="47">
        <f>D17/50</f>
        <v>1</v>
      </c>
      <c r="J17" s="194">
        <v>380</v>
      </c>
      <c r="K17" s="44">
        <f t="shared" si="1"/>
        <v>380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14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1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15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2"/>
        <v>2500</v>
      </c>
      <c r="G19" s="58" t="s">
        <v>82</v>
      </c>
      <c r="H19" s="61" t="s">
        <v>62</v>
      </c>
      <c r="I19" s="44">
        <v>1</v>
      </c>
      <c r="J19" s="44">
        <v>4500</v>
      </c>
      <c r="K19" s="44">
        <f t="shared" si="1"/>
        <v>4500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/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17</v>
      </c>
      <c r="B21" s="23" t="s">
        <v>84</v>
      </c>
      <c r="C21" s="40" t="s">
        <v>81</v>
      </c>
      <c r="D21" s="44">
        <v>1</v>
      </c>
      <c r="E21" s="44">
        <v>500</v>
      </c>
      <c r="F21" s="47">
        <f t="shared" si="2"/>
        <v>500</v>
      </c>
      <c r="G21" s="58" t="s">
        <v>169</v>
      </c>
      <c r="H21" s="61" t="s">
        <v>165</v>
      </c>
      <c r="I21" s="44">
        <v>1</v>
      </c>
      <c r="J21" s="44">
        <v>835</v>
      </c>
      <c r="K21" s="21">
        <f t="shared" ref="K21:K34" si="3">I21*J21</f>
        <v>835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/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27.6" x14ac:dyDescent="0.3">
      <c r="A23" s="23">
        <v>18</v>
      </c>
      <c r="B23" s="23" t="s">
        <v>171</v>
      </c>
      <c r="C23" s="40" t="s">
        <v>81</v>
      </c>
      <c r="D23" s="44">
        <v>1</v>
      </c>
      <c r="E23" s="44">
        <v>1500</v>
      </c>
      <c r="F23" s="47">
        <f t="shared" si="2"/>
        <v>1500</v>
      </c>
      <c r="G23" s="58" t="s">
        <v>86</v>
      </c>
      <c r="H23" s="61" t="s">
        <v>62</v>
      </c>
      <c r="I23" s="44">
        <v>1</v>
      </c>
      <c r="J23" s="44">
        <f>300*0.8</f>
        <v>240</v>
      </c>
      <c r="K23" s="21">
        <f t="shared" si="3"/>
        <v>240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19</v>
      </c>
      <c r="B24" s="23"/>
      <c r="C24" s="40"/>
      <c r="D24" s="44"/>
      <c r="E24" s="44"/>
      <c r="F24" s="47"/>
      <c r="G24" s="58" t="s">
        <v>87</v>
      </c>
      <c r="H24" s="61" t="s">
        <v>62</v>
      </c>
      <c r="I24" s="44">
        <v>1</v>
      </c>
      <c r="J24" s="44">
        <f>298*0.8</f>
        <v>238.4</v>
      </c>
      <c r="K24" s="21">
        <f t="shared" si="3"/>
        <v>238.4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14.4" x14ac:dyDescent="0.3">
      <c r="A25" s="23"/>
      <c r="B25" s="23"/>
      <c r="C25" s="40"/>
      <c r="D25" s="44"/>
      <c r="E25" s="44"/>
      <c r="F25" s="47"/>
      <c r="G25" s="58" t="s">
        <v>179</v>
      </c>
      <c r="H25" s="61" t="s">
        <v>62</v>
      </c>
      <c r="I25" s="44">
        <v>1</v>
      </c>
      <c r="J25" s="44">
        <v>807.5</v>
      </c>
      <c r="K25" s="21">
        <f t="shared" si="3"/>
        <v>807.5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14.4" x14ac:dyDescent="0.3">
      <c r="A26" s="23"/>
      <c r="B26" s="23"/>
      <c r="C26" s="40"/>
      <c r="D26" s="44"/>
      <c r="E26" s="44"/>
      <c r="F26" s="47"/>
      <c r="G26" s="58" t="s">
        <v>83</v>
      </c>
      <c r="H26" s="61" t="s">
        <v>62</v>
      </c>
      <c r="I26" s="44">
        <v>2</v>
      </c>
      <c r="J26" s="44">
        <f>640*0.8</f>
        <v>512</v>
      </c>
      <c r="K26" s="44">
        <f t="shared" ref="K26:K27" si="4">J26*I26</f>
        <v>1024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14.4" x14ac:dyDescent="0.3">
      <c r="A27" s="23"/>
      <c r="B27" s="23"/>
      <c r="C27" s="40"/>
      <c r="D27" s="44"/>
      <c r="E27" s="44"/>
      <c r="F27" s="47"/>
      <c r="G27" s="58" t="s">
        <v>180</v>
      </c>
      <c r="H27" s="61" t="s">
        <v>62</v>
      </c>
      <c r="I27" s="44">
        <v>1</v>
      </c>
      <c r="J27" s="44">
        <v>161.66999999999999</v>
      </c>
      <c r="K27" s="44">
        <f t="shared" si="4"/>
        <v>161.66999999999999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14.4" x14ac:dyDescent="0.3">
      <c r="A28" s="23">
        <v>20</v>
      </c>
      <c r="B28" s="23"/>
      <c r="C28" s="40"/>
      <c r="D28" s="44"/>
      <c r="E28" s="44"/>
      <c r="F28" s="47"/>
      <c r="G28" s="58" t="s">
        <v>88</v>
      </c>
      <c r="H28" s="61" t="s">
        <v>62</v>
      </c>
      <c r="I28" s="44">
        <v>2</v>
      </c>
      <c r="J28" s="44">
        <f>1778*0.8</f>
        <v>1422.4</v>
      </c>
      <c r="K28" s="21">
        <f t="shared" si="3"/>
        <v>2844.8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27.6" x14ac:dyDescent="0.3">
      <c r="A29" s="23">
        <v>21</v>
      </c>
      <c r="B29" s="23" t="s">
        <v>89</v>
      </c>
      <c r="C29" s="40" t="s">
        <v>62</v>
      </c>
      <c r="D29" s="44">
        <v>15</v>
      </c>
      <c r="E29" s="44">
        <v>189</v>
      </c>
      <c r="F29" s="47">
        <f>D29*E29</f>
        <v>2835</v>
      </c>
      <c r="G29" s="62" t="s">
        <v>90</v>
      </c>
      <c r="H29" s="63" t="s">
        <v>62</v>
      </c>
      <c r="I29" s="194">
        <v>15</v>
      </c>
      <c r="J29" s="195" t="s">
        <v>167</v>
      </c>
      <c r="K29" s="194"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27.6" x14ac:dyDescent="0.3">
      <c r="A30" s="23">
        <v>22</v>
      </c>
      <c r="B30" s="23"/>
      <c r="C30" s="40"/>
      <c r="D30" s="44"/>
      <c r="E30" s="44"/>
      <c r="F30" s="47"/>
      <c r="G30" s="62" t="s">
        <v>91</v>
      </c>
      <c r="H30" s="63" t="s">
        <v>62</v>
      </c>
      <c r="I30" s="49">
        <v>5</v>
      </c>
      <c r="J30" s="43">
        <v>85.9</v>
      </c>
      <c r="K30" s="21">
        <f t="shared" si="3"/>
        <v>429.5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6" customFormat="1" ht="14.4" x14ac:dyDescent="0.3">
      <c r="A31" s="23">
        <v>23</v>
      </c>
      <c r="B31" s="23"/>
      <c r="C31" s="40"/>
      <c r="D31" s="44"/>
      <c r="E31" s="44"/>
      <c r="F31" s="47"/>
      <c r="G31" s="62" t="s">
        <v>174</v>
      </c>
      <c r="H31" s="63" t="s">
        <v>62</v>
      </c>
      <c r="I31" s="49">
        <v>34</v>
      </c>
      <c r="J31" s="43">
        <v>25</v>
      </c>
      <c r="K31" s="21">
        <f t="shared" si="3"/>
        <v>850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6" customFormat="1" ht="14.4" x14ac:dyDescent="0.3">
      <c r="A32" s="23">
        <v>24</v>
      </c>
      <c r="B32" s="23"/>
      <c r="C32" s="40"/>
      <c r="D32" s="44"/>
      <c r="E32" s="44"/>
      <c r="F32" s="47"/>
      <c r="G32" s="62" t="s">
        <v>93</v>
      </c>
      <c r="H32" s="63" t="s">
        <v>62</v>
      </c>
      <c r="I32" s="49">
        <f>I29*2</f>
        <v>30</v>
      </c>
      <c r="J32" s="43">
        <v>15</v>
      </c>
      <c r="K32" s="21">
        <f t="shared" si="3"/>
        <v>450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6" customFormat="1" ht="27.6" x14ac:dyDescent="0.3">
      <c r="A33" s="23">
        <v>25</v>
      </c>
      <c r="B33" s="23" t="s">
        <v>94</v>
      </c>
      <c r="C33" s="40" t="s">
        <v>62</v>
      </c>
      <c r="D33" s="44">
        <v>1</v>
      </c>
      <c r="E33" s="44">
        <v>138</v>
      </c>
      <c r="F33" s="44">
        <f t="shared" ref="F33" si="5">D33*E33</f>
        <v>138</v>
      </c>
      <c r="G33" s="74" t="s">
        <v>175</v>
      </c>
      <c r="H33" s="77" t="s">
        <v>62</v>
      </c>
      <c r="I33" s="205">
        <f>D33</f>
        <v>1</v>
      </c>
      <c r="J33" s="43">
        <v>128.34</v>
      </c>
      <c r="K33" s="21">
        <f t="shared" si="3"/>
        <v>128.34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6" customFormat="1" ht="27.6" x14ac:dyDescent="0.3">
      <c r="A34" s="23">
        <v>26</v>
      </c>
      <c r="B34" s="23"/>
      <c r="C34" s="40"/>
      <c r="D34" s="44"/>
      <c r="E34" s="44"/>
      <c r="F34" s="47"/>
      <c r="G34" s="62" t="s">
        <v>95</v>
      </c>
      <c r="H34" s="63" t="s">
        <v>62</v>
      </c>
      <c r="I34" s="49">
        <v>1</v>
      </c>
      <c r="J34" s="200">
        <v>128.34</v>
      </c>
      <c r="K34" s="21">
        <f t="shared" si="3"/>
        <v>128.34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96" customFormat="1" ht="14.4" x14ac:dyDescent="0.3">
      <c r="A35" s="23">
        <v>27</v>
      </c>
      <c r="B35" s="22" t="s">
        <v>96</v>
      </c>
      <c r="C35" s="30" t="s">
        <v>71</v>
      </c>
      <c r="D35" s="44">
        <v>12</v>
      </c>
      <c r="E35" s="39">
        <v>25</v>
      </c>
      <c r="F35" s="47">
        <f t="shared" si="2"/>
        <v>300</v>
      </c>
      <c r="G35" s="62" t="s">
        <v>176</v>
      </c>
      <c r="H35" s="63" t="s">
        <v>62</v>
      </c>
      <c r="I35" s="49">
        <v>6</v>
      </c>
      <c r="J35" s="43">
        <v>50.84</v>
      </c>
      <c r="K35" s="44">
        <f t="shared" si="1"/>
        <v>305.04000000000002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96" customFormat="1" ht="27.6" x14ac:dyDescent="0.3">
      <c r="A36" s="23">
        <v>28</v>
      </c>
      <c r="B36" s="22" t="s">
        <v>98</v>
      </c>
      <c r="C36" s="30" t="s">
        <v>62</v>
      </c>
      <c r="D36" s="44">
        <v>2</v>
      </c>
      <c r="E36" s="44">
        <v>138</v>
      </c>
      <c r="F36" s="47">
        <f t="shared" si="2"/>
        <v>276</v>
      </c>
      <c r="G36" s="64" t="s">
        <v>99</v>
      </c>
      <c r="H36" s="30" t="s">
        <v>62</v>
      </c>
      <c r="I36" s="194">
        <v>2</v>
      </c>
      <c r="J36" s="39">
        <v>131.05000000000001</v>
      </c>
      <c r="K36" s="39">
        <f t="shared" si="1"/>
        <v>262.10000000000002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6" customFormat="1" ht="27.6" x14ac:dyDescent="0.3">
      <c r="A37" s="23">
        <v>29</v>
      </c>
      <c r="B37" s="65"/>
      <c r="C37" s="65"/>
      <c r="D37" s="29"/>
      <c r="E37" s="29"/>
      <c r="F37" s="47"/>
      <c r="G37" s="62" t="s">
        <v>95</v>
      </c>
      <c r="H37" s="63" t="s">
        <v>62</v>
      </c>
      <c r="I37" s="201">
        <v>2</v>
      </c>
      <c r="J37" s="200">
        <v>128.34</v>
      </c>
      <c r="K37" s="44">
        <f t="shared" si="1"/>
        <v>256.68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4" customFormat="1" ht="43.2" customHeight="1" x14ac:dyDescent="0.3">
      <c r="A38" s="23">
        <v>30</v>
      </c>
      <c r="B38" s="66" t="s">
        <v>100</v>
      </c>
      <c r="C38" s="67"/>
      <c r="D38" s="67"/>
      <c r="E38" s="68"/>
      <c r="F38" s="69">
        <f>SUM(F13:F37)</f>
        <v>13329</v>
      </c>
      <c r="G38" s="70" t="s">
        <v>101</v>
      </c>
      <c r="H38" s="67"/>
      <c r="I38" s="67"/>
      <c r="J38" s="67"/>
      <c r="K38" s="69">
        <f>SUM(K13:K37)</f>
        <v>19085.37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4" x14ac:dyDescent="0.3">
      <c r="A39" s="23">
        <v>31</v>
      </c>
      <c r="B39" s="18" t="s">
        <v>102</v>
      </c>
      <c r="C39" s="30"/>
      <c r="D39" s="21"/>
      <c r="E39" s="21"/>
      <c r="F39" s="71"/>
      <c r="G39" s="72"/>
      <c r="H39" s="73"/>
      <c r="I39" s="21"/>
      <c r="J39" s="21"/>
      <c r="K39" s="21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7" customFormat="1" ht="14.4" x14ac:dyDescent="0.3">
      <c r="A40" s="23">
        <v>32</v>
      </c>
      <c r="B40" s="74"/>
      <c r="C40" s="40"/>
      <c r="D40" s="75"/>
      <c r="E40" s="44"/>
      <c r="F40" s="44">
        <f t="shared" ref="F40" si="6">D40*E40</f>
        <v>0</v>
      </c>
      <c r="G40" s="58"/>
      <c r="H40" s="61"/>
      <c r="I40" s="44"/>
      <c r="J40" s="39"/>
      <c r="K40" s="39">
        <f t="shared" ref="K40" si="7">I40*J40</f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7" customFormat="1" ht="27.6" x14ac:dyDescent="0.3">
      <c r="A41" s="23">
        <v>33</v>
      </c>
      <c r="B41" s="32" t="s">
        <v>103</v>
      </c>
      <c r="C41" s="33"/>
      <c r="D41" s="34"/>
      <c r="E41" s="34"/>
      <c r="F41" s="34">
        <f>SUM(F40:F40)</f>
        <v>0</v>
      </c>
      <c r="G41" s="70" t="s">
        <v>104</v>
      </c>
      <c r="H41" s="35"/>
      <c r="I41" s="34"/>
      <c r="J41" s="46"/>
      <c r="K41" s="69">
        <f>SUM(K40:K40)</f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4" x14ac:dyDescent="0.3">
      <c r="A42" s="23">
        <v>34</v>
      </c>
      <c r="B42" s="76"/>
      <c r="C42" s="77"/>
      <c r="D42" s="76"/>
      <c r="E42" s="77"/>
      <c r="F42" s="78"/>
      <c r="G42" s="79" t="s">
        <v>105</v>
      </c>
      <c r="H42" s="80"/>
      <c r="I42" s="81"/>
      <c r="J42" s="81"/>
      <c r="K42" s="82">
        <f>K41+K38+K11+K8</f>
        <v>19085.37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t="14.4" x14ac:dyDescent="0.3">
      <c r="A43" s="23">
        <v>35</v>
      </c>
      <c r="B43" s="79" t="s">
        <v>106</v>
      </c>
      <c r="C43" s="80"/>
      <c r="D43" s="83"/>
      <c r="E43" s="78"/>
      <c r="F43" s="84">
        <f>F8+F41+F38+F11</f>
        <v>14589</v>
      </c>
      <c r="G43" s="85" t="s">
        <v>107</v>
      </c>
      <c r="H43" s="86">
        <v>0.03</v>
      </c>
      <c r="I43" s="81"/>
      <c r="J43" s="81"/>
      <c r="K43" s="82">
        <f>K42*H43</f>
        <v>572.5610999999999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6" customFormat="1" ht="14.4" x14ac:dyDescent="0.3">
      <c r="A44" s="23">
        <v>36</v>
      </c>
      <c r="B44" s="85"/>
      <c r="C44" s="87"/>
      <c r="D44" s="83"/>
      <c r="E44" s="78"/>
      <c r="F44" s="84"/>
      <c r="G44" s="88" t="s">
        <v>108</v>
      </c>
      <c r="H44" s="80"/>
      <c r="I44" s="81"/>
      <c r="J44" s="81"/>
      <c r="K44" s="82">
        <f>K42+K43</f>
        <v>19657.931099999998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6" customFormat="1" ht="14.4" x14ac:dyDescent="0.3">
      <c r="A45" s="23">
        <v>37</v>
      </c>
      <c r="B45" s="88" t="s">
        <v>109</v>
      </c>
      <c r="C45" s="89"/>
      <c r="D45" s="83"/>
      <c r="E45" s="21"/>
      <c r="F45" s="84">
        <f>F43</f>
        <v>14589</v>
      </c>
      <c r="G45" s="88" t="s">
        <v>110</v>
      </c>
      <c r="H45" s="89"/>
      <c r="I45" s="81"/>
      <c r="J45" s="81"/>
      <c r="K45" s="82">
        <f>F45+K44</f>
        <v>34246.931100000002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23">
        <v>38</v>
      </c>
      <c r="B46" s="90"/>
      <c r="C46" s="89"/>
      <c r="D46" s="90"/>
      <c r="E46" s="89"/>
      <c r="F46" s="90"/>
      <c r="G46" s="88" t="s">
        <v>111</v>
      </c>
      <c r="H46" s="89"/>
      <c r="I46" s="81"/>
      <c r="J46" s="81"/>
      <c r="K46" s="82">
        <f>K47/6</f>
        <v>6849.3862200000003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7" customFormat="1" ht="14.4" x14ac:dyDescent="0.3">
      <c r="A47" s="23">
        <v>39</v>
      </c>
      <c r="B47" s="90"/>
      <c r="C47" s="89"/>
      <c r="D47" s="90"/>
      <c r="E47" s="89"/>
      <c r="F47" s="90"/>
      <c r="G47" s="88" t="s">
        <v>112</v>
      </c>
      <c r="H47" s="89"/>
      <c r="I47" s="81"/>
      <c r="J47" s="81"/>
      <c r="K47" s="82">
        <f>K45*1.2</f>
        <v>41096.317320000002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4" customFormat="1" ht="15.6" x14ac:dyDescent="0.3">
      <c r="A48" s="98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4" customFormat="1" ht="15.6" x14ac:dyDescent="0.3">
      <c r="A49" s="98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4" customFormat="1" ht="16.2" thickBot="1" x14ac:dyDescent="0.35">
      <c r="A50" s="98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4" customFormat="1" ht="15.6" x14ac:dyDescent="0.3">
      <c r="A51" s="126"/>
      <c r="B51" s="112"/>
      <c r="C51" s="112"/>
      <c r="D51" s="112"/>
      <c r="E51" s="112"/>
      <c r="F51" s="112"/>
      <c r="G51" s="113"/>
      <c r="H51" s="92"/>
      <c r="I51" s="92"/>
      <c r="J51" s="92"/>
      <c r="K51" s="9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96" customFormat="1" ht="15.6" x14ac:dyDescent="0.3">
      <c r="A52" s="127"/>
      <c r="B52" s="115"/>
      <c r="C52" s="115"/>
      <c r="D52" s="115"/>
      <c r="E52" s="115"/>
      <c r="F52" s="115"/>
      <c r="G52" s="116"/>
      <c r="H52" s="92"/>
      <c r="I52" s="92"/>
      <c r="J52" s="92"/>
      <c r="K52" s="9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97" customFormat="1" ht="14.4" x14ac:dyDescent="0.3">
      <c r="A53" s="114"/>
      <c r="B53" s="115"/>
      <c r="C53" s="115"/>
      <c r="D53" s="115"/>
      <c r="E53" s="115"/>
      <c r="F53" s="115"/>
      <c r="G53" s="116"/>
      <c r="H53" s="92"/>
      <c r="I53" s="92"/>
      <c r="J53" s="92"/>
      <c r="K53" s="9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97" customFormat="1" ht="14.4" x14ac:dyDescent="0.3">
      <c r="A54" s="114"/>
      <c r="B54" s="115"/>
      <c r="C54" s="115"/>
      <c r="D54" s="115"/>
      <c r="E54" s="115"/>
      <c r="F54" s="115"/>
      <c r="G54" s="116"/>
      <c r="H54" s="92"/>
      <c r="I54" s="92"/>
      <c r="J54" s="92"/>
      <c r="K54" s="92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97" customFormat="1" ht="14.4" x14ac:dyDescent="0.3">
      <c r="A55" s="114"/>
      <c r="B55" s="115"/>
      <c r="C55" s="115"/>
      <c r="D55" s="115"/>
      <c r="E55" s="115"/>
      <c r="F55" s="115"/>
      <c r="G55" s="116"/>
      <c r="H55" s="92"/>
      <c r="I55" s="92"/>
      <c r="J55" s="92"/>
      <c r="K55" s="92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97" customFormat="1" ht="14.4" x14ac:dyDescent="0.3">
      <c r="A56" s="114"/>
      <c r="B56" s="115"/>
      <c r="C56" s="115"/>
      <c r="D56" s="115"/>
      <c r="E56" s="115"/>
      <c r="F56" s="115"/>
      <c r="G56" s="116"/>
      <c r="H56" s="92"/>
      <c r="I56" s="92"/>
      <c r="J56" s="92"/>
      <c r="K56" s="92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97" customFormat="1" ht="14.4" x14ac:dyDescent="0.3">
      <c r="A57" s="114"/>
      <c r="B57" s="115"/>
      <c r="C57" s="115"/>
      <c r="D57" s="115"/>
      <c r="E57" s="115"/>
      <c r="F57" s="115"/>
      <c r="G57" s="116"/>
      <c r="H57" s="92"/>
      <c r="I57" s="92"/>
      <c r="J57" s="92"/>
      <c r="K57" s="92"/>
      <c r="L57" s="100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97" customFormat="1" ht="14.4" x14ac:dyDescent="0.3">
      <c r="A58" s="114"/>
      <c r="B58" s="115"/>
      <c r="C58" s="115"/>
      <c r="D58" s="115"/>
      <c r="E58" s="115"/>
      <c r="F58" s="115"/>
      <c r="G58" s="116"/>
      <c r="H58" s="92"/>
      <c r="I58" s="92"/>
      <c r="J58" s="92"/>
      <c r="K58" s="92"/>
      <c r="L58" s="101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101" customFormat="1" x14ac:dyDescent="0.25">
      <c r="A59" s="114"/>
      <c r="B59" s="115"/>
      <c r="C59" s="115"/>
      <c r="D59" s="115"/>
      <c r="E59" s="115"/>
      <c r="F59" s="115"/>
      <c r="G59" s="116"/>
      <c r="H59" s="92"/>
      <c r="I59" s="92"/>
      <c r="J59" s="92"/>
      <c r="K59" s="92"/>
    </row>
    <row r="60" spans="1:35" s="101" customFormat="1" x14ac:dyDescent="0.25">
      <c r="A60" s="114"/>
      <c r="B60" s="115"/>
      <c r="C60" s="115"/>
      <c r="D60" s="115"/>
      <c r="E60" s="115"/>
      <c r="F60" s="115"/>
      <c r="G60" s="116"/>
      <c r="H60" s="92"/>
      <c r="I60" s="92"/>
      <c r="J60" s="92"/>
      <c r="K60" s="92"/>
    </row>
    <row r="61" spans="1:35" s="101" customFormat="1" x14ac:dyDescent="0.25">
      <c r="A61" s="114"/>
      <c r="B61" s="115"/>
      <c r="C61" s="115"/>
      <c r="D61" s="115"/>
      <c r="E61" s="115"/>
      <c r="F61" s="115"/>
      <c r="G61" s="116"/>
      <c r="H61" s="92"/>
      <c r="I61" s="92"/>
      <c r="J61" s="92"/>
      <c r="K61" s="92"/>
    </row>
    <row r="62" spans="1:35" s="101" customFormat="1" x14ac:dyDescent="0.25">
      <c r="A62" s="114"/>
      <c r="B62" s="115"/>
      <c r="C62" s="115"/>
      <c r="D62" s="115"/>
      <c r="E62" s="115"/>
      <c r="F62" s="115"/>
      <c r="G62" s="116"/>
      <c r="H62" s="92"/>
      <c r="I62" s="92"/>
      <c r="J62" s="92"/>
      <c r="K62" s="92"/>
    </row>
    <row r="63" spans="1:35" s="101" customFormat="1" x14ac:dyDescent="0.25">
      <c r="A63" s="114"/>
      <c r="B63" s="115"/>
      <c r="C63" s="115"/>
      <c r="D63" s="115"/>
      <c r="E63" s="115"/>
      <c r="F63" s="115"/>
      <c r="G63" s="116"/>
      <c r="H63" s="92"/>
      <c r="I63" s="92"/>
      <c r="J63" s="92"/>
      <c r="K63" s="92"/>
      <c r="M63" s="100"/>
    </row>
    <row r="64" spans="1:35" s="101" customFormat="1" x14ac:dyDescent="0.25">
      <c r="A64" s="114"/>
      <c r="B64" s="115"/>
      <c r="C64" s="115"/>
      <c r="D64" s="115"/>
      <c r="E64" s="115"/>
      <c r="F64" s="115"/>
      <c r="G64" s="116"/>
      <c r="H64" s="92"/>
      <c r="I64" s="92"/>
      <c r="J64" s="92"/>
      <c r="K64" s="92"/>
      <c r="L64" s="92"/>
      <c r="M64" s="102"/>
    </row>
    <row r="65" spans="1:15" s="101" customFormat="1" ht="31.5" customHeight="1" x14ac:dyDescent="0.25">
      <c r="A65" s="114"/>
      <c r="B65" s="115"/>
      <c r="C65" s="115"/>
      <c r="D65" s="115"/>
      <c r="E65" s="115"/>
      <c r="F65" s="115"/>
      <c r="G65" s="116"/>
      <c r="H65" s="92"/>
      <c r="I65" s="92"/>
      <c r="J65" s="92"/>
      <c r="K65" s="92"/>
      <c r="L65" s="92"/>
    </row>
    <row r="66" spans="1:15" ht="14.4" x14ac:dyDescent="0.3">
      <c r="A66" s="114"/>
      <c r="B66" s="115"/>
      <c r="C66" s="115"/>
      <c r="D66" s="115"/>
      <c r="E66" s="115"/>
      <c r="F66" s="115"/>
      <c r="G66" s="116"/>
      <c r="O66"/>
    </row>
    <row r="67" spans="1:15" x14ac:dyDescent="0.3">
      <c r="A67" s="114"/>
      <c r="B67" s="115"/>
      <c r="C67" s="115"/>
      <c r="D67" s="115"/>
      <c r="E67" s="115"/>
      <c r="F67" s="115"/>
      <c r="G67" s="116"/>
    </row>
    <row r="68" spans="1:15" x14ac:dyDescent="0.3">
      <c r="A68" s="117"/>
      <c r="B68" s="115"/>
      <c r="C68" s="115"/>
      <c r="D68" s="115"/>
      <c r="E68" s="118"/>
      <c r="F68" s="115"/>
      <c r="G68" s="116"/>
    </row>
    <row r="69" spans="1:15" x14ac:dyDescent="0.3">
      <c r="A69" s="119"/>
      <c r="B69" s="115"/>
      <c r="C69" s="115"/>
      <c r="D69" s="115"/>
      <c r="E69" s="118"/>
      <c r="F69" s="115"/>
      <c r="G69" s="116"/>
    </row>
    <row r="70" spans="1:15" x14ac:dyDescent="0.3">
      <c r="A70" s="120"/>
      <c r="B70" s="115"/>
      <c r="C70" s="115"/>
      <c r="D70" s="115"/>
      <c r="E70" s="118"/>
      <c r="F70" s="115"/>
      <c r="G70" s="116"/>
    </row>
    <row r="71" spans="1:15" x14ac:dyDescent="0.3">
      <c r="A71" s="120"/>
      <c r="B71" s="115"/>
      <c r="C71" s="115"/>
      <c r="D71" s="115"/>
      <c r="E71" s="118"/>
      <c r="F71" s="115"/>
      <c r="G71" s="116"/>
    </row>
    <row r="72" spans="1:15" x14ac:dyDescent="0.3">
      <c r="A72" s="120"/>
      <c r="B72" s="115"/>
      <c r="C72" s="115"/>
      <c r="D72" s="115"/>
      <c r="E72" s="118"/>
      <c r="F72" s="115"/>
      <c r="G72" s="116"/>
    </row>
    <row r="73" spans="1:15" x14ac:dyDescent="0.3">
      <c r="A73" s="121"/>
      <c r="B73" s="115"/>
      <c r="C73" s="115"/>
      <c r="D73" s="115"/>
      <c r="E73" s="118"/>
      <c r="F73" s="115"/>
      <c r="G73" s="116"/>
    </row>
    <row r="74" spans="1:15" x14ac:dyDescent="0.3">
      <c r="A74" s="121"/>
      <c r="B74" s="115"/>
      <c r="C74" s="115"/>
      <c r="D74" s="115"/>
      <c r="E74" s="118"/>
      <c r="F74" s="115"/>
      <c r="G74" s="116"/>
    </row>
    <row r="75" spans="1:15" x14ac:dyDescent="0.3">
      <c r="A75" s="120"/>
      <c r="B75" s="115"/>
      <c r="C75" s="115"/>
      <c r="D75" s="115"/>
      <c r="E75" s="118"/>
      <c r="F75" s="115"/>
      <c r="G75" s="116"/>
    </row>
    <row r="76" spans="1:15" x14ac:dyDescent="0.3">
      <c r="A76" s="120"/>
      <c r="B76" s="115"/>
      <c r="C76" s="115"/>
      <c r="D76" s="115"/>
      <c r="E76" s="118"/>
      <c r="F76" s="115"/>
      <c r="G76" s="116"/>
    </row>
    <row r="77" spans="1:15" x14ac:dyDescent="0.3">
      <c r="A77" s="120"/>
      <c r="B77" s="115"/>
      <c r="C77" s="115"/>
      <c r="D77" s="115"/>
      <c r="E77" s="118"/>
      <c r="F77" s="115"/>
      <c r="G77" s="116"/>
    </row>
    <row r="78" spans="1:15" x14ac:dyDescent="0.3">
      <c r="A78" s="120"/>
      <c r="B78" s="115"/>
      <c r="C78" s="115"/>
      <c r="D78" s="115"/>
      <c r="E78" s="118"/>
      <c r="F78" s="115"/>
      <c r="G78" s="116"/>
    </row>
    <row r="79" spans="1:15" x14ac:dyDescent="0.3">
      <c r="A79" s="120"/>
      <c r="B79" s="115"/>
      <c r="C79" s="115"/>
      <c r="D79" s="115"/>
      <c r="E79" s="118"/>
      <c r="F79" s="115"/>
      <c r="G79" s="116"/>
    </row>
    <row r="80" spans="1:15" x14ac:dyDescent="0.3">
      <c r="A80" s="120"/>
      <c r="B80" s="115"/>
      <c r="C80" s="115"/>
      <c r="D80" s="115"/>
      <c r="E80" s="118"/>
      <c r="F80" s="115"/>
      <c r="G80" s="116"/>
    </row>
    <row r="81" spans="1:12" x14ac:dyDescent="0.3">
      <c r="A81" s="120"/>
      <c r="B81" s="115"/>
      <c r="C81" s="115"/>
      <c r="D81" s="115"/>
      <c r="E81" s="118"/>
      <c r="F81" s="115"/>
      <c r="G81" s="116"/>
    </row>
    <row r="82" spans="1:12" x14ac:dyDescent="0.3">
      <c r="A82" s="120"/>
      <c r="B82" s="115"/>
      <c r="C82" s="115"/>
      <c r="D82" s="115"/>
      <c r="E82" s="118"/>
      <c r="F82" s="115"/>
      <c r="G82" s="116"/>
    </row>
    <row r="83" spans="1:12" ht="14.4" thickBot="1" x14ac:dyDescent="0.35">
      <c r="A83" s="122"/>
      <c r="B83" s="123"/>
      <c r="C83" s="123"/>
      <c r="D83" s="123"/>
      <c r="E83" s="124"/>
      <c r="F83" s="123"/>
      <c r="G83" s="125"/>
    </row>
    <row r="86" spans="1:12" x14ac:dyDescent="0.3">
      <c r="D86" s="92" t="s">
        <v>185</v>
      </c>
    </row>
    <row r="95" spans="1:12" x14ac:dyDescent="0.3">
      <c r="L95" s="95"/>
    </row>
    <row r="96" spans="1:12" x14ac:dyDescent="0.3">
      <c r="L96" s="95"/>
    </row>
    <row r="97" spans="1:15" s="95" customForma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O97" s="92"/>
    </row>
    <row r="98" spans="1:15" s="95" customForma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</row>
    <row r="99" spans="1:15" s="95" customForma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</row>
    <row r="100" spans="1:15" s="95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L100" s="97"/>
    </row>
    <row r="101" spans="1:15" s="95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L101" s="97"/>
    </row>
    <row r="102" spans="1:15" s="97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105"/>
      <c r="O102" s="95"/>
    </row>
    <row r="103" spans="1:15" s="97" customForma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L103" s="105"/>
    </row>
    <row r="104" spans="1:15" s="105" customFormat="1" ht="29.4" customHeight="1" x14ac:dyDescent="0.3">
      <c r="A104" s="93"/>
      <c r="B104" s="92"/>
      <c r="C104" s="92"/>
      <c r="D104" s="92"/>
      <c r="E104" s="93"/>
      <c r="F104" s="92"/>
      <c r="G104" s="92"/>
      <c r="H104" s="92"/>
      <c r="I104" s="92"/>
      <c r="J104" s="92"/>
      <c r="K104" s="92"/>
      <c r="O104" s="97"/>
    </row>
    <row r="105" spans="1:15" s="105" customFormat="1" ht="29.4" customHeight="1" x14ac:dyDescent="0.3">
      <c r="A105" s="93"/>
      <c r="B105" s="92"/>
      <c r="C105" s="92"/>
      <c r="D105" s="92"/>
      <c r="E105" s="93"/>
      <c r="F105" s="92"/>
      <c r="G105" s="92"/>
      <c r="H105" s="92"/>
      <c r="I105" s="92"/>
      <c r="J105" s="92"/>
      <c r="K105" s="92"/>
      <c r="L105" s="92"/>
    </row>
    <row r="106" spans="1:15" s="105" customFormat="1" ht="29.4" customHeight="1" x14ac:dyDescent="0.3">
      <c r="A106" s="93"/>
      <c r="B106" s="92"/>
      <c r="C106" s="92"/>
      <c r="D106" s="92"/>
      <c r="E106" s="93"/>
      <c r="F106" s="92"/>
      <c r="G106" s="92"/>
      <c r="H106" s="92"/>
      <c r="I106" s="92"/>
      <c r="J106" s="92"/>
      <c r="K106" s="92"/>
      <c r="L106" s="103"/>
    </row>
    <row r="107" spans="1:15" x14ac:dyDescent="0.3">
      <c r="L107" s="103"/>
      <c r="O107" s="105"/>
    </row>
    <row r="108" spans="1:15" s="103" customFormat="1" x14ac:dyDescent="0.3">
      <c r="A108" s="93"/>
      <c r="B108" s="92"/>
      <c r="C108" s="92"/>
      <c r="D108" s="92"/>
      <c r="E108" s="93"/>
      <c r="F108" s="92"/>
      <c r="G108" s="92"/>
      <c r="H108" s="92"/>
      <c r="I108" s="92"/>
      <c r="J108" s="92"/>
      <c r="K108" s="92"/>
      <c r="O108" s="92"/>
    </row>
    <row r="109" spans="1:15" s="103" customFormat="1" x14ac:dyDescent="0.3">
      <c r="A109" s="93"/>
      <c r="B109" s="92"/>
      <c r="C109" s="92"/>
      <c r="D109" s="92"/>
      <c r="E109" s="93"/>
      <c r="F109" s="92"/>
      <c r="G109" s="92"/>
      <c r="H109" s="92"/>
      <c r="I109" s="92"/>
      <c r="J109" s="92"/>
      <c r="K109" s="92"/>
      <c r="L109" s="92"/>
    </row>
    <row r="110" spans="1:15" s="103" customFormat="1" x14ac:dyDescent="0.3">
      <c r="A110" s="93"/>
      <c r="B110" s="92"/>
      <c r="C110" s="92"/>
      <c r="D110" s="92"/>
      <c r="E110" s="93"/>
      <c r="F110" s="92"/>
      <c r="G110" s="92"/>
      <c r="H110" s="92"/>
      <c r="I110" s="92"/>
      <c r="J110" s="92"/>
      <c r="K110" s="92"/>
      <c r="L110" s="92"/>
    </row>
    <row r="111" spans="1:15" x14ac:dyDescent="0.3">
      <c r="O111" s="103"/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25B0-60B1-4D52-A2DE-D975ED00173F}">
  <dimension ref="A1:AI108"/>
  <sheetViews>
    <sheetView topLeftCell="A50" zoomScale="55" zoomScaleNormal="55" workbookViewId="0">
      <selection activeCell="P67" sqref="P67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182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ht="27.6" x14ac:dyDescent="0.3">
      <c r="A7" s="23">
        <v>1</v>
      </c>
      <c r="B7" s="24" t="s">
        <v>183</v>
      </c>
      <c r="C7" s="25" t="s">
        <v>61</v>
      </c>
      <c r="D7" s="26">
        <v>10</v>
      </c>
      <c r="E7" s="27">
        <v>52</v>
      </c>
      <c r="F7" s="28">
        <f>D7*E7</f>
        <v>520</v>
      </c>
      <c r="G7" s="29"/>
      <c r="H7" s="29"/>
      <c r="I7" s="29"/>
      <c r="J7" s="29"/>
      <c r="K7" s="29"/>
    </row>
    <row r="8" spans="1:35" ht="27.6" x14ac:dyDescent="0.3">
      <c r="A8" s="23">
        <v>3</v>
      </c>
      <c r="B8" s="32" t="s">
        <v>63</v>
      </c>
      <c r="C8" s="33"/>
      <c r="D8" s="34"/>
      <c r="E8" s="34"/>
      <c r="F8" s="34">
        <f>SUM(F7:F7)</f>
        <v>520</v>
      </c>
      <c r="G8" s="32" t="s">
        <v>64</v>
      </c>
      <c r="H8" s="35"/>
      <c r="I8" s="34"/>
      <c r="J8" s="36"/>
      <c r="K8" s="37">
        <f>SUM(K7:K7)</f>
        <v>0</v>
      </c>
    </row>
    <row r="9" spans="1:35" ht="14.4" x14ac:dyDescent="0.3">
      <c r="A9" s="23">
        <v>4</v>
      </c>
      <c r="B9" s="18" t="s">
        <v>65</v>
      </c>
      <c r="C9" s="38"/>
      <c r="D9" s="39"/>
      <c r="E9" s="39"/>
      <c r="F9" s="39"/>
      <c r="G9" s="23"/>
      <c r="H9" s="40"/>
      <c r="I9" s="40"/>
      <c r="J9" s="40"/>
      <c r="K9" s="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94" customFormat="1" ht="27.6" x14ac:dyDescent="0.3">
      <c r="A10" s="23">
        <v>5</v>
      </c>
      <c r="B10" s="24" t="s">
        <v>184</v>
      </c>
      <c r="C10" s="38" t="s">
        <v>61</v>
      </c>
      <c r="D10" s="39">
        <v>10</v>
      </c>
      <c r="E10" s="39">
        <v>200</v>
      </c>
      <c r="F10" s="39">
        <f>D10*E10</f>
        <v>2000</v>
      </c>
      <c r="G10" s="42"/>
      <c r="H10" s="43"/>
      <c r="I10" s="43"/>
      <c r="J10" s="43"/>
      <c r="K10" s="41">
        <f t="shared" ref="K10" si="0">J10*I10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5" customFormat="1" ht="41.4" x14ac:dyDescent="0.3">
      <c r="A11" s="23">
        <v>7</v>
      </c>
      <c r="B11" s="32" t="s">
        <v>67</v>
      </c>
      <c r="C11" s="33"/>
      <c r="D11" s="34"/>
      <c r="E11" s="46"/>
      <c r="F11" s="34">
        <f>SUM(F10:F10)</f>
        <v>2000</v>
      </c>
      <c r="G11" s="32" t="s">
        <v>68</v>
      </c>
      <c r="H11" s="35"/>
      <c r="I11" s="34"/>
      <c r="J11" s="36"/>
      <c r="K11" s="37">
        <f>SUM(K9:K10)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14.4" x14ac:dyDescent="0.3">
      <c r="A12" s="23">
        <v>8</v>
      </c>
      <c r="B12" s="18" t="s">
        <v>69</v>
      </c>
      <c r="C12" s="30"/>
      <c r="D12" s="21"/>
      <c r="E12" s="21"/>
      <c r="F12" s="21"/>
      <c r="G12" s="23"/>
      <c r="H12" s="40"/>
      <c r="I12" s="41"/>
      <c r="J12" s="41"/>
      <c r="K12" s="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27.6" x14ac:dyDescent="0.3">
      <c r="A13" s="23">
        <v>9</v>
      </c>
      <c r="B13" s="22" t="s">
        <v>161</v>
      </c>
      <c r="C13" s="30" t="s">
        <v>71</v>
      </c>
      <c r="D13" s="44">
        <f>I13+I15+I14</f>
        <v>115</v>
      </c>
      <c r="E13" s="47">
        <v>31</v>
      </c>
      <c r="F13" s="47">
        <f>D13*E13</f>
        <v>3565</v>
      </c>
      <c r="G13" s="23" t="s">
        <v>72</v>
      </c>
      <c r="H13" s="48" t="s">
        <v>73</v>
      </c>
      <c r="I13" s="49">
        <v>70</v>
      </c>
      <c r="J13" s="47">
        <f>30*0.8</f>
        <v>24</v>
      </c>
      <c r="K13" s="44">
        <f t="shared" ref="K13:K34" si="1">J13*I13</f>
        <v>1680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6" customFormat="1" ht="14.4" x14ac:dyDescent="0.3">
      <c r="A14" s="23">
        <v>10</v>
      </c>
      <c r="B14" s="50"/>
      <c r="C14" s="51"/>
      <c r="D14" s="47"/>
      <c r="E14" s="47"/>
      <c r="F14" s="47"/>
      <c r="G14" s="23" t="s">
        <v>152</v>
      </c>
      <c r="H14" s="48" t="s">
        <v>73</v>
      </c>
      <c r="I14" s="49">
        <v>15</v>
      </c>
      <c r="J14" s="47">
        <v>45</v>
      </c>
      <c r="K14" s="44">
        <f t="shared" si="1"/>
        <v>675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11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30</v>
      </c>
      <c r="J15" s="54">
        <f>98*0.8</f>
        <v>78.400000000000006</v>
      </c>
      <c r="K15" s="44">
        <f t="shared" si="1"/>
        <v>2352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12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1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13</v>
      </c>
      <c r="B17" s="22" t="s">
        <v>78</v>
      </c>
      <c r="C17" s="51" t="s">
        <v>71</v>
      </c>
      <c r="D17" s="44">
        <v>100</v>
      </c>
      <c r="E17" s="47">
        <v>25</v>
      </c>
      <c r="F17" s="47">
        <f t="shared" ref="F17:F33" si="2">D17*E17</f>
        <v>2500</v>
      </c>
      <c r="G17" s="58" t="s">
        <v>79</v>
      </c>
      <c r="H17" s="56" t="s">
        <v>62</v>
      </c>
      <c r="I17" s="47">
        <f>D17/50</f>
        <v>2</v>
      </c>
      <c r="J17" s="194">
        <v>380</v>
      </c>
      <c r="K17" s="44">
        <f t="shared" si="1"/>
        <v>760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14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1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15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2"/>
        <v>2500</v>
      </c>
      <c r="G19" s="72" t="s">
        <v>164</v>
      </c>
      <c r="H19" s="73" t="s">
        <v>165</v>
      </c>
      <c r="I19" s="191">
        <v>1</v>
      </c>
      <c r="J19" s="138">
        <v>53.24</v>
      </c>
      <c r="K19" s="44">
        <f t="shared" si="1"/>
        <v>53.24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/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17</v>
      </c>
      <c r="B21" s="23" t="s">
        <v>84</v>
      </c>
      <c r="C21" s="40" t="s">
        <v>81</v>
      </c>
      <c r="D21" s="44">
        <v>1</v>
      </c>
      <c r="E21" s="44">
        <v>500</v>
      </c>
      <c r="F21" s="47">
        <f t="shared" si="2"/>
        <v>500</v>
      </c>
      <c r="G21" s="58" t="s">
        <v>169</v>
      </c>
      <c r="H21" s="61" t="s">
        <v>165</v>
      </c>
      <c r="I21" s="44">
        <v>1</v>
      </c>
      <c r="J21" s="44">
        <v>835</v>
      </c>
      <c r="K21" s="21">
        <f t="shared" ref="K21:K31" si="3">I21*J21</f>
        <v>835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/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27.6" x14ac:dyDescent="0.3">
      <c r="A23" s="23">
        <v>18</v>
      </c>
      <c r="B23" s="23" t="s">
        <v>171</v>
      </c>
      <c r="C23" s="40" t="s">
        <v>81</v>
      </c>
      <c r="D23" s="44">
        <v>1</v>
      </c>
      <c r="E23" s="44">
        <v>1500</v>
      </c>
      <c r="F23" s="47">
        <f t="shared" si="2"/>
        <v>1500</v>
      </c>
      <c r="G23" s="58" t="s">
        <v>86</v>
      </c>
      <c r="H23" s="61" t="s">
        <v>62</v>
      </c>
      <c r="I23" s="44">
        <v>1</v>
      </c>
      <c r="J23" s="44">
        <f>300*0.8</f>
        <v>240</v>
      </c>
      <c r="K23" s="21">
        <f t="shared" si="3"/>
        <v>240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14.4" x14ac:dyDescent="0.3">
      <c r="A24" s="23"/>
      <c r="B24" s="23"/>
      <c r="C24" s="40"/>
      <c r="D24" s="44"/>
      <c r="E24" s="44"/>
      <c r="F24" s="47"/>
      <c r="G24" s="58" t="s">
        <v>83</v>
      </c>
      <c r="H24" s="61" t="s">
        <v>62</v>
      </c>
      <c r="I24" s="44">
        <v>2</v>
      </c>
      <c r="J24" s="44">
        <f>640*0.8</f>
        <v>512</v>
      </c>
      <c r="K24" s="44">
        <f t="shared" ref="K24:K26" si="4">J24*I24</f>
        <v>1024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14.4" x14ac:dyDescent="0.3">
      <c r="A25" s="23"/>
      <c r="B25" s="23"/>
      <c r="C25" s="40"/>
      <c r="D25" s="44"/>
      <c r="E25" s="44"/>
      <c r="F25" s="47"/>
      <c r="G25" s="58" t="s">
        <v>180</v>
      </c>
      <c r="H25" s="61" t="s">
        <v>62</v>
      </c>
      <c r="I25" s="44">
        <v>2</v>
      </c>
      <c r="J25" s="44">
        <v>161.66999999999999</v>
      </c>
      <c r="K25" s="44">
        <f>J25*I25</f>
        <v>323.33999999999997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27.6" x14ac:dyDescent="0.3">
      <c r="A26" s="23">
        <v>21</v>
      </c>
      <c r="B26" s="23" t="s">
        <v>89</v>
      </c>
      <c r="C26" s="40" t="s">
        <v>62</v>
      </c>
      <c r="D26" s="44">
        <v>13</v>
      </c>
      <c r="E26" s="44">
        <v>189</v>
      </c>
      <c r="F26" s="47">
        <f>D26*E26</f>
        <v>2457</v>
      </c>
      <c r="G26" s="62" t="s">
        <v>90</v>
      </c>
      <c r="H26" s="63" t="s">
        <v>62</v>
      </c>
      <c r="I26" s="194">
        <v>13</v>
      </c>
      <c r="J26" s="43">
        <v>515</v>
      </c>
      <c r="K26" s="44">
        <f t="shared" si="4"/>
        <v>6695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27.6" x14ac:dyDescent="0.3">
      <c r="A27" s="23">
        <v>22</v>
      </c>
      <c r="B27" s="23"/>
      <c r="C27" s="40"/>
      <c r="D27" s="44"/>
      <c r="E27" s="44"/>
      <c r="F27" s="47"/>
      <c r="G27" s="62" t="s">
        <v>91</v>
      </c>
      <c r="H27" s="63" t="s">
        <v>62</v>
      </c>
      <c r="I27" s="49">
        <v>5</v>
      </c>
      <c r="J27" s="43">
        <v>85.9</v>
      </c>
      <c r="K27" s="21">
        <f t="shared" si="3"/>
        <v>429.5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14.4" x14ac:dyDescent="0.3">
      <c r="A28" s="23">
        <v>23</v>
      </c>
      <c r="B28" s="23"/>
      <c r="C28" s="40"/>
      <c r="D28" s="44"/>
      <c r="E28" s="44"/>
      <c r="F28" s="47"/>
      <c r="G28" s="62" t="s">
        <v>174</v>
      </c>
      <c r="H28" s="63" t="s">
        <v>62</v>
      </c>
      <c r="I28" s="49">
        <v>34</v>
      </c>
      <c r="J28" s="43">
        <v>25</v>
      </c>
      <c r="K28" s="21">
        <f t="shared" si="3"/>
        <v>850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14.4" x14ac:dyDescent="0.3">
      <c r="A29" s="23">
        <v>24</v>
      </c>
      <c r="B29" s="23"/>
      <c r="C29" s="40"/>
      <c r="D29" s="44"/>
      <c r="E29" s="44"/>
      <c r="F29" s="47"/>
      <c r="G29" s="62" t="s">
        <v>93</v>
      </c>
      <c r="H29" s="63" t="s">
        <v>62</v>
      </c>
      <c r="I29" s="49">
        <f>I26*2</f>
        <v>26</v>
      </c>
      <c r="J29" s="43">
        <v>15</v>
      </c>
      <c r="K29" s="21">
        <f t="shared" si="3"/>
        <v>390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27.6" x14ac:dyDescent="0.3">
      <c r="A30" s="23">
        <v>25</v>
      </c>
      <c r="B30" s="23" t="s">
        <v>94</v>
      </c>
      <c r="C30" s="40" t="s">
        <v>62</v>
      </c>
      <c r="D30" s="44">
        <v>1</v>
      </c>
      <c r="E30" s="44">
        <v>138</v>
      </c>
      <c r="F30" s="47">
        <f t="shared" ref="F30" si="5">D30*E30</f>
        <v>138</v>
      </c>
      <c r="G30" s="62" t="s">
        <v>175</v>
      </c>
      <c r="H30" s="63" t="s">
        <v>62</v>
      </c>
      <c r="I30" s="49">
        <f>D30</f>
        <v>1</v>
      </c>
      <c r="J30" s="200">
        <v>128.34</v>
      </c>
      <c r="K30" s="21">
        <f t="shared" si="3"/>
        <v>128.34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6" customFormat="1" ht="27.6" x14ac:dyDescent="0.3">
      <c r="A31" s="23">
        <v>26</v>
      </c>
      <c r="B31" s="23"/>
      <c r="C31" s="40"/>
      <c r="D31" s="44"/>
      <c r="E31" s="44"/>
      <c r="F31" s="47"/>
      <c r="G31" s="62" t="s">
        <v>95</v>
      </c>
      <c r="H31" s="63" t="s">
        <v>62</v>
      </c>
      <c r="I31" s="49">
        <v>1</v>
      </c>
      <c r="J31" s="200">
        <v>128.34</v>
      </c>
      <c r="K31" s="21">
        <f t="shared" si="3"/>
        <v>128.34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6" customFormat="1" ht="14.4" x14ac:dyDescent="0.3">
      <c r="A32" s="23">
        <v>27</v>
      </c>
      <c r="B32" s="22" t="s">
        <v>96</v>
      </c>
      <c r="C32" s="30" t="s">
        <v>71</v>
      </c>
      <c r="D32" s="44">
        <v>6</v>
      </c>
      <c r="E32" s="39">
        <v>25</v>
      </c>
      <c r="F32" s="47">
        <f t="shared" si="2"/>
        <v>150</v>
      </c>
      <c r="G32" s="62" t="s">
        <v>176</v>
      </c>
      <c r="H32" s="63" t="s">
        <v>62</v>
      </c>
      <c r="I32" s="49">
        <v>3</v>
      </c>
      <c r="J32" s="43">
        <v>50.84</v>
      </c>
      <c r="K32" s="44">
        <f t="shared" si="1"/>
        <v>152.52000000000001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6" customFormat="1" ht="27.6" x14ac:dyDescent="0.3">
      <c r="A33" s="23">
        <v>28</v>
      </c>
      <c r="B33" s="22" t="s">
        <v>98</v>
      </c>
      <c r="C33" s="30" t="s">
        <v>62</v>
      </c>
      <c r="D33" s="44">
        <v>1</v>
      </c>
      <c r="E33" s="44">
        <v>138</v>
      </c>
      <c r="F33" s="47">
        <f t="shared" si="2"/>
        <v>138</v>
      </c>
      <c r="G33" s="64" t="s">
        <v>99</v>
      </c>
      <c r="H33" s="30" t="s">
        <v>62</v>
      </c>
      <c r="I33" s="194">
        <v>1</v>
      </c>
      <c r="J33" s="39">
        <v>131.05000000000001</v>
      </c>
      <c r="K33" s="39">
        <f t="shared" si="1"/>
        <v>131.05000000000001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6" customFormat="1" ht="27.6" x14ac:dyDescent="0.3">
      <c r="A34" s="23">
        <v>29</v>
      </c>
      <c r="B34" s="65"/>
      <c r="C34" s="65"/>
      <c r="D34" s="29"/>
      <c r="E34" s="29"/>
      <c r="F34" s="47"/>
      <c r="G34" s="62" t="s">
        <v>95</v>
      </c>
      <c r="H34" s="63" t="s">
        <v>62</v>
      </c>
      <c r="I34" s="201">
        <v>1</v>
      </c>
      <c r="J34" s="200">
        <v>128.34</v>
      </c>
      <c r="K34" s="44">
        <f t="shared" si="1"/>
        <v>128.34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94" customFormat="1" ht="43.2" customHeight="1" x14ac:dyDescent="0.3">
      <c r="A35" s="23">
        <v>30</v>
      </c>
      <c r="B35" s="66" t="s">
        <v>100</v>
      </c>
      <c r="C35" s="67"/>
      <c r="D35" s="67"/>
      <c r="E35" s="68"/>
      <c r="F35" s="69">
        <f>SUM(F13:F34)</f>
        <v>13448</v>
      </c>
      <c r="G35" s="70" t="s">
        <v>101</v>
      </c>
      <c r="H35" s="67"/>
      <c r="I35" s="67"/>
      <c r="J35" s="67"/>
      <c r="K35" s="69">
        <f>SUM(K13:K34)</f>
        <v>17160.670000000002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4" x14ac:dyDescent="0.3">
      <c r="A36" s="23">
        <v>31</v>
      </c>
      <c r="B36" s="18" t="s">
        <v>102</v>
      </c>
      <c r="C36" s="30"/>
      <c r="D36" s="21"/>
      <c r="E36" s="21"/>
      <c r="F36" s="71"/>
      <c r="G36" s="72"/>
      <c r="H36" s="73"/>
      <c r="I36" s="21"/>
      <c r="J36" s="21"/>
      <c r="K36" s="21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7" customFormat="1" ht="14.4" x14ac:dyDescent="0.3">
      <c r="A37" s="23">
        <v>32</v>
      </c>
      <c r="B37" s="74"/>
      <c r="C37" s="40"/>
      <c r="D37" s="75"/>
      <c r="E37" s="44"/>
      <c r="F37" s="44">
        <f t="shared" ref="F37" si="6">D37*E37</f>
        <v>0</v>
      </c>
      <c r="G37" s="58"/>
      <c r="H37" s="61"/>
      <c r="I37" s="44"/>
      <c r="J37" s="39"/>
      <c r="K37" s="39">
        <f t="shared" ref="K37" si="7">I37*J37</f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7" customFormat="1" ht="27.6" x14ac:dyDescent="0.3">
      <c r="A38" s="23">
        <v>33</v>
      </c>
      <c r="B38" s="32" t="s">
        <v>103</v>
      </c>
      <c r="C38" s="33"/>
      <c r="D38" s="34"/>
      <c r="E38" s="34"/>
      <c r="F38" s="34">
        <f>SUM(F37:F37)</f>
        <v>0</v>
      </c>
      <c r="G38" s="70" t="s">
        <v>104</v>
      </c>
      <c r="H38" s="35"/>
      <c r="I38" s="34"/>
      <c r="J38" s="46"/>
      <c r="K38" s="69">
        <f>SUM(K37:K37)</f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4" x14ac:dyDescent="0.3">
      <c r="A39" s="23">
        <v>34</v>
      </c>
      <c r="B39" s="76"/>
      <c r="C39" s="77"/>
      <c r="D39" s="76"/>
      <c r="E39" s="77"/>
      <c r="F39" s="78"/>
      <c r="G39" s="79" t="s">
        <v>105</v>
      </c>
      <c r="H39" s="80"/>
      <c r="I39" s="81"/>
      <c r="J39" s="81"/>
      <c r="K39" s="82">
        <f>K38+K35+K11+K8</f>
        <v>17160.670000000002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4" x14ac:dyDescent="0.3">
      <c r="A40" s="23">
        <v>35</v>
      </c>
      <c r="B40" s="79" t="s">
        <v>106</v>
      </c>
      <c r="C40" s="80"/>
      <c r="D40" s="83"/>
      <c r="E40" s="78"/>
      <c r="F40" s="84">
        <f>F8+F38+F35+F11</f>
        <v>15968</v>
      </c>
      <c r="G40" s="85" t="s">
        <v>107</v>
      </c>
      <c r="H40" s="86">
        <v>0.03</v>
      </c>
      <c r="I40" s="81"/>
      <c r="J40" s="81"/>
      <c r="K40" s="82">
        <f>K39*H40</f>
        <v>514.82010000000002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6" customFormat="1" ht="14.4" x14ac:dyDescent="0.3">
      <c r="A41" s="23">
        <v>36</v>
      </c>
      <c r="B41" s="85"/>
      <c r="C41" s="87"/>
      <c r="D41" s="83"/>
      <c r="E41" s="78"/>
      <c r="F41" s="84"/>
      <c r="G41" s="88" t="s">
        <v>108</v>
      </c>
      <c r="H41" s="80"/>
      <c r="I41" s="81"/>
      <c r="J41" s="81"/>
      <c r="K41" s="82">
        <f>K39+K40</f>
        <v>17675.490100000003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6" customFormat="1" ht="14.4" x14ac:dyDescent="0.3">
      <c r="A42" s="23">
        <v>37</v>
      </c>
      <c r="B42" s="88" t="s">
        <v>109</v>
      </c>
      <c r="C42" s="89"/>
      <c r="D42" s="83"/>
      <c r="E42" s="21"/>
      <c r="F42" s="84">
        <f>F40</f>
        <v>15968</v>
      </c>
      <c r="G42" s="88" t="s">
        <v>110</v>
      </c>
      <c r="H42" s="89"/>
      <c r="I42" s="81"/>
      <c r="J42" s="81"/>
      <c r="K42" s="82">
        <f>F42+K41</f>
        <v>33643.490100000003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7" customFormat="1" ht="14.4" x14ac:dyDescent="0.3">
      <c r="A43" s="23">
        <v>38</v>
      </c>
      <c r="B43" s="90"/>
      <c r="C43" s="89"/>
      <c r="D43" s="90"/>
      <c r="E43" s="89"/>
      <c r="F43" s="90"/>
      <c r="G43" s="88" t="s">
        <v>111</v>
      </c>
      <c r="H43" s="89"/>
      <c r="I43" s="81"/>
      <c r="J43" s="81"/>
      <c r="K43" s="82">
        <f>K44/6</f>
        <v>6728.6980199999998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7" customFormat="1" ht="14.4" x14ac:dyDescent="0.3">
      <c r="A44" s="23">
        <v>39</v>
      </c>
      <c r="B44" s="90"/>
      <c r="C44" s="89"/>
      <c r="D44" s="90"/>
      <c r="E44" s="89"/>
      <c r="F44" s="90"/>
      <c r="G44" s="88" t="s">
        <v>112</v>
      </c>
      <c r="H44" s="89"/>
      <c r="I44" s="81"/>
      <c r="J44" s="81"/>
      <c r="K44" s="82">
        <f>K42*1.2</f>
        <v>40372.188119999999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4" customFormat="1" ht="15.6" x14ac:dyDescent="0.3">
      <c r="A45" s="98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4" customFormat="1" ht="15.6" x14ac:dyDescent="0.3">
      <c r="A46" s="98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4" customFormat="1" ht="16.2" thickBot="1" x14ac:dyDescent="0.35">
      <c r="A47" s="98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4" customFormat="1" ht="15.6" x14ac:dyDescent="0.3">
      <c r="A48" s="126"/>
      <c r="B48" s="112"/>
      <c r="C48" s="112"/>
      <c r="D48" s="112"/>
      <c r="E48" s="112"/>
      <c r="F48" s="112"/>
      <c r="G48" s="113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6" customFormat="1" ht="15.6" x14ac:dyDescent="0.3">
      <c r="A49" s="127"/>
      <c r="B49" s="115"/>
      <c r="C49" s="115"/>
      <c r="D49" s="115"/>
      <c r="E49" s="115"/>
      <c r="F49" s="115"/>
      <c r="G49" s="116"/>
      <c r="H49" s="92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114"/>
      <c r="B50" s="115"/>
      <c r="C50" s="115"/>
      <c r="D50" s="115"/>
      <c r="E50" s="115"/>
      <c r="F50" s="115"/>
      <c r="G50" s="116"/>
      <c r="H50" s="92"/>
      <c r="I50" s="92"/>
      <c r="J50" s="92"/>
      <c r="K50" s="9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7" customFormat="1" ht="14.4" x14ac:dyDescent="0.3">
      <c r="A51" s="114"/>
      <c r="B51" s="115"/>
      <c r="C51" s="115"/>
      <c r="D51" s="115"/>
      <c r="E51" s="115"/>
      <c r="F51" s="115"/>
      <c r="G51" s="116"/>
      <c r="H51" s="92"/>
      <c r="I51" s="92"/>
      <c r="J51" s="92"/>
      <c r="K51" s="9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97" customFormat="1" ht="14.4" x14ac:dyDescent="0.3">
      <c r="A52" s="114"/>
      <c r="B52" s="115"/>
      <c r="C52" s="115"/>
      <c r="D52" s="115"/>
      <c r="E52" s="115"/>
      <c r="F52" s="115"/>
      <c r="G52" s="116"/>
      <c r="H52" s="92"/>
      <c r="I52" s="92"/>
      <c r="J52" s="92"/>
      <c r="K52" s="9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97" customFormat="1" ht="14.4" x14ac:dyDescent="0.3">
      <c r="A53" s="114"/>
      <c r="B53" s="115"/>
      <c r="C53" s="115"/>
      <c r="D53" s="115"/>
      <c r="E53" s="115"/>
      <c r="F53" s="115"/>
      <c r="G53" s="116"/>
      <c r="H53" s="92"/>
      <c r="I53" s="92"/>
      <c r="J53" s="92"/>
      <c r="K53" s="9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97" customFormat="1" ht="14.4" x14ac:dyDescent="0.3">
      <c r="A54" s="114"/>
      <c r="B54" s="115"/>
      <c r="C54" s="115"/>
      <c r="D54" s="115"/>
      <c r="E54" s="115"/>
      <c r="F54" s="115"/>
      <c r="G54" s="116"/>
      <c r="H54" s="92"/>
      <c r="I54" s="92"/>
      <c r="J54" s="92"/>
      <c r="K54" s="92"/>
      <c r="L54" s="100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97" customFormat="1" ht="14.4" x14ac:dyDescent="0.3">
      <c r="A55" s="114"/>
      <c r="B55" s="115"/>
      <c r="C55" s="115"/>
      <c r="D55" s="115"/>
      <c r="E55" s="115"/>
      <c r="F55" s="115"/>
      <c r="G55" s="116"/>
      <c r="H55" s="92"/>
      <c r="I55" s="92"/>
      <c r="J55" s="92"/>
      <c r="K55" s="92"/>
      <c r="L55" s="101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101" customFormat="1" x14ac:dyDescent="0.25">
      <c r="A56" s="114"/>
      <c r="B56" s="115"/>
      <c r="C56" s="115"/>
      <c r="D56" s="115"/>
      <c r="E56" s="115"/>
      <c r="F56" s="115"/>
      <c r="G56" s="116"/>
      <c r="H56" s="92"/>
      <c r="I56" s="92"/>
      <c r="J56" s="92"/>
      <c r="K56" s="92"/>
    </row>
    <row r="57" spans="1:35" s="101" customFormat="1" x14ac:dyDescent="0.25">
      <c r="A57" s="114"/>
      <c r="B57" s="115"/>
      <c r="C57" s="115"/>
      <c r="D57" s="115"/>
      <c r="E57" s="115"/>
      <c r="F57" s="115"/>
      <c r="G57" s="116"/>
      <c r="H57" s="92"/>
      <c r="I57" s="92"/>
      <c r="J57" s="92"/>
      <c r="K57" s="92"/>
    </row>
    <row r="58" spans="1:35" s="101" customFormat="1" x14ac:dyDescent="0.25">
      <c r="A58" s="114"/>
      <c r="B58" s="115"/>
      <c r="C58" s="115"/>
      <c r="D58" s="115"/>
      <c r="E58" s="115"/>
      <c r="F58" s="115"/>
      <c r="G58" s="116"/>
      <c r="H58" s="92"/>
      <c r="I58" s="92"/>
      <c r="J58" s="92"/>
      <c r="K58" s="92"/>
    </row>
    <row r="59" spans="1:35" s="101" customFormat="1" x14ac:dyDescent="0.25">
      <c r="A59" s="114"/>
      <c r="B59" s="115"/>
      <c r="C59" s="115"/>
      <c r="D59" s="115"/>
      <c r="E59" s="115"/>
      <c r="F59" s="115"/>
      <c r="G59" s="116"/>
      <c r="H59" s="92"/>
      <c r="I59" s="92"/>
      <c r="J59" s="92"/>
      <c r="K59" s="92"/>
    </row>
    <row r="60" spans="1:35" s="101" customFormat="1" x14ac:dyDescent="0.25">
      <c r="A60" s="114"/>
      <c r="B60" s="115"/>
      <c r="C60" s="115"/>
      <c r="D60" s="115"/>
      <c r="E60" s="115"/>
      <c r="F60" s="115"/>
      <c r="G60" s="116"/>
      <c r="H60" s="92"/>
      <c r="I60" s="92"/>
      <c r="J60" s="92"/>
      <c r="K60" s="92"/>
      <c r="M60" s="100"/>
    </row>
    <row r="61" spans="1:35" s="101" customFormat="1" x14ac:dyDescent="0.25">
      <c r="A61" s="114"/>
      <c r="B61" s="115"/>
      <c r="C61" s="115"/>
      <c r="D61" s="115"/>
      <c r="E61" s="115"/>
      <c r="F61" s="115"/>
      <c r="G61" s="116"/>
      <c r="H61" s="92"/>
      <c r="I61" s="92"/>
      <c r="J61" s="92"/>
      <c r="K61" s="92"/>
      <c r="L61" s="92"/>
      <c r="M61" s="102"/>
    </row>
    <row r="62" spans="1:35" s="101" customFormat="1" ht="31.5" customHeight="1" x14ac:dyDescent="0.25">
      <c r="A62" s="114"/>
      <c r="B62" s="115"/>
      <c r="C62" s="115"/>
      <c r="D62" s="115"/>
      <c r="E62" s="115"/>
      <c r="F62" s="115"/>
      <c r="G62" s="116"/>
      <c r="H62" s="92"/>
      <c r="I62" s="92"/>
      <c r="J62" s="92"/>
      <c r="K62" s="92"/>
      <c r="L62" s="92"/>
    </row>
    <row r="63" spans="1:35" ht="14.4" x14ac:dyDescent="0.3">
      <c r="A63" s="114"/>
      <c r="B63" s="115"/>
      <c r="C63" s="115"/>
      <c r="D63" s="115"/>
      <c r="E63" s="115"/>
      <c r="F63" s="115"/>
      <c r="G63" s="116"/>
      <c r="O63"/>
    </row>
    <row r="64" spans="1:35" x14ac:dyDescent="0.3">
      <c r="A64" s="114"/>
      <c r="B64" s="115"/>
      <c r="C64" s="115"/>
      <c r="D64" s="115"/>
      <c r="E64" s="115"/>
      <c r="F64" s="115"/>
      <c r="G64" s="116"/>
    </row>
    <row r="65" spans="1:7" x14ac:dyDescent="0.3">
      <c r="A65" s="117"/>
      <c r="B65" s="115"/>
      <c r="C65" s="115"/>
      <c r="D65" s="115"/>
      <c r="E65" s="118"/>
      <c r="F65" s="115"/>
      <c r="G65" s="116"/>
    </row>
    <row r="66" spans="1:7" x14ac:dyDescent="0.3">
      <c r="A66" s="119"/>
      <c r="B66" s="115"/>
      <c r="C66" s="115"/>
      <c r="D66" s="115"/>
      <c r="E66" s="118"/>
      <c r="F66" s="115"/>
      <c r="G66" s="116"/>
    </row>
    <row r="67" spans="1:7" x14ac:dyDescent="0.3">
      <c r="A67" s="120"/>
      <c r="B67" s="115"/>
      <c r="C67" s="115"/>
      <c r="D67" s="115"/>
      <c r="E67" s="118"/>
      <c r="F67" s="115"/>
      <c r="G67" s="116"/>
    </row>
    <row r="68" spans="1:7" x14ac:dyDescent="0.3">
      <c r="A68" s="120"/>
      <c r="B68" s="115"/>
      <c r="C68" s="115"/>
      <c r="D68" s="115"/>
      <c r="E68" s="118"/>
      <c r="F68" s="115"/>
      <c r="G68" s="116"/>
    </row>
    <row r="69" spans="1:7" x14ac:dyDescent="0.3">
      <c r="A69" s="120"/>
      <c r="B69" s="115"/>
      <c r="C69" s="115"/>
      <c r="D69" s="115"/>
      <c r="E69" s="118"/>
      <c r="F69" s="115"/>
      <c r="G69" s="116"/>
    </row>
    <row r="70" spans="1:7" x14ac:dyDescent="0.3">
      <c r="A70" s="121"/>
      <c r="B70" s="115"/>
      <c r="C70" s="115"/>
      <c r="D70" s="115"/>
      <c r="E70" s="118"/>
      <c r="F70" s="115"/>
      <c r="G70" s="116"/>
    </row>
    <row r="71" spans="1:7" x14ac:dyDescent="0.3">
      <c r="A71" s="121"/>
      <c r="B71" s="115"/>
      <c r="C71" s="115"/>
      <c r="D71" s="115"/>
      <c r="E71" s="118"/>
      <c r="F71" s="115"/>
      <c r="G71" s="116"/>
    </row>
    <row r="72" spans="1:7" x14ac:dyDescent="0.3">
      <c r="A72" s="120"/>
      <c r="B72" s="115"/>
      <c r="C72" s="115"/>
      <c r="D72" s="115"/>
      <c r="E72" s="118"/>
      <c r="F72" s="115"/>
      <c r="G72" s="116"/>
    </row>
    <row r="73" spans="1:7" x14ac:dyDescent="0.3">
      <c r="A73" s="120"/>
      <c r="B73" s="115"/>
      <c r="C73" s="115"/>
      <c r="D73" s="115"/>
      <c r="E73" s="118"/>
      <c r="F73" s="115"/>
      <c r="G73" s="116"/>
    </row>
    <row r="74" spans="1:7" x14ac:dyDescent="0.3">
      <c r="A74" s="120"/>
      <c r="B74" s="115"/>
      <c r="C74" s="115"/>
      <c r="D74" s="115"/>
      <c r="E74" s="118"/>
      <c r="F74" s="115"/>
      <c r="G74" s="116"/>
    </row>
    <row r="75" spans="1:7" x14ac:dyDescent="0.3">
      <c r="A75" s="120"/>
      <c r="B75" s="115"/>
      <c r="C75" s="115"/>
      <c r="D75" s="115"/>
      <c r="E75" s="118"/>
      <c r="F75" s="115"/>
      <c r="G75" s="116"/>
    </row>
    <row r="76" spans="1:7" x14ac:dyDescent="0.3">
      <c r="A76" s="120"/>
      <c r="B76" s="115"/>
      <c r="C76" s="115"/>
      <c r="D76" s="115"/>
      <c r="E76" s="118"/>
      <c r="F76" s="115"/>
      <c r="G76" s="116"/>
    </row>
    <row r="77" spans="1:7" x14ac:dyDescent="0.3">
      <c r="A77" s="120"/>
      <c r="B77" s="115"/>
      <c r="C77" s="115"/>
      <c r="D77" s="115"/>
      <c r="E77" s="118"/>
      <c r="F77" s="115"/>
      <c r="G77" s="116"/>
    </row>
    <row r="78" spans="1:7" x14ac:dyDescent="0.3">
      <c r="A78" s="120"/>
      <c r="B78" s="115"/>
      <c r="C78" s="115"/>
      <c r="D78" s="115"/>
      <c r="E78" s="118"/>
      <c r="F78" s="115"/>
      <c r="G78" s="116"/>
    </row>
    <row r="79" spans="1:7" x14ac:dyDescent="0.3">
      <c r="A79" s="120"/>
      <c r="B79" s="115"/>
      <c r="C79" s="115"/>
      <c r="D79" s="115"/>
      <c r="E79" s="118"/>
      <c r="F79" s="115"/>
      <c r="G79" s="116"/>
    </row>
    <row r="80" spans="1:7" x14ac:dyDescent="0.3">
      <c r="A80" s="120"/>
      <c r="B80" s="115"/>
      <c r="C80" s="115"/>
      <c r="D80" s="115"/>
      <c r="E80" s="118"/>
      <c r="F80" s="115"/>
      <c r="G80" s="116"/>
    </row>
    <row r="81" spans="1:15" x14ac:dyDescent="0.3">
      <c r="A81" s="120"/>
      <c r="B81" s="115"/>
      <c r="C81" s="115"/>
      <c r="D81" s="115"/>
      <c r="E81" s="118"/>
      <c r="F81" s="115"/>
      <c r="G81" s="116"/>
    </row>
    <row r="82" spans="1:15" ht="14.4" thickBot="1" x14ac:dyDescent="0.35">
      <c r="A82" s="122"/>
      <c r="B82" s="123"/>
      <c r="C82" s="123"/>
      <c r="D82" s="123"/>
      <c r="E82" s="124"/>
      <c r="F82" s="123"/>
      <c r="G82" s="125"/>
    </row>
    <row r="87" spans="1:15" x14ac:dyDescent="0.3">
      <c r="D87" s="92" t="s">
        <v>185</v>
      </c>
    </row>
    <row r="92" spans="1:15" x14ac:dyDescent="0.3">
      <c r="L92" s="95"/>
    </row>
    <row r="93" spans="1:15" x14ac:dyDescent="0.3">
      <c r="L93" s="95"/>
    </row>
    <row r="94" spans="1:15" s="95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O94" s="92"/>
    </row>
    <row r="95" spans="1:15" s="95" customFormat="1" x14ac:dyDescent="0.3">
      <c r="A95" s="93"/>
      <c r="B95" s="92"/>
      <c r="C95" s="92"/>
      <c r="D95" s="92"/>
      <c r="E95" s="93"/>
      <c r="F95" s="92"/>
      <c r="G95" s="92"/>
      <c r="H95" s="92"/>
      <c r="I95" s="92"/>
      <c r="J95" s="92"/>
      <c r="K95" s="92"/>
    </row>
    <row r="96" spans="1:15" s="95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</row>
    <row r="97" spans="1:15" s="95" customForma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L97" s="97"/>
    </row>
    <row r="98" spans="1:15" s="95" customForma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97"/>
    </row>
    <row r="99" spans="1:15" s="97" customForma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105"/>
      <c r="O99" s="95"/>
    </row>
    <row r="100" spans="1:15" s="97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L100" s="105"/>
    </row>
    <row r="101" spans="1:15" s="105" customFormat="1" ht="29.4" customHeigh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O101" s="97"/>
    </row>
    <row r="102" spans="1:15" s="105" customFormat="1" ht="29.4" customHeigh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s="105" customFormat="1" ht="29.4" customHeigh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L103" s="103"/>
    </row>
    <row r="104" spans="1:15" x14ac:dyDescent="0.3">
      <c r="L104" s="103"/>
      <c r="O104" s="105"/>
    </row>
    <row r="105" spans="1:15" s="103" customFormat="1" x14ac:dyDescent="0.3">
      <c r="A105" s="93"/>
      <c r="B105" s="92"/>
      <c r="C105" s="92"/>
      <c r="D105" s="92"/>
      <c r="E105" s="93"/>
      <c r="F105" s="92"/>
      <c r="G105" s="92"/>
      <c r="H105" s="92"/>
      <c r="I105" s="92"/>
      <c r="J105" s="92"/>
      <c r="K105" s="92"/>
      <c r="O105" s="92"/>
    </row>
    <row r="106" spans="1:15" s="103" customFormat="1" x14ac:dyDescent="0.3">
      <c r="A106" s="93"/>
      <c r="B106" s="92"/>
      <c r="C106" s="92"/>
      <c r="D106" s="92"/>
      <c r="E106" s="93"/>
      <c r="F106" s="92"/>
      <c r="G106" s="92"/>
      <c r="H106" s="92"/>
      <c r="I106" s="92"/>
      <c r="J106" s="92"/>
      <c r="K106" s="92"/>
      <c r="L106" s="92"/>
    </row>
    <row r="107" spans="1:15" s="103" customFormat="1" x14ac:dyDescent="0.3">
      <c r="A107" s="93"/>
      <c r="B107" s="92"/>
      <c r="C107" s="92"/>
      <c r="D107" s="92"/>
      <c r="E107" s="93"/>
      <c r="F107" s="92"/>
      <c r="G107" s="92"/>
      <c r="H107" s="92"/>
      <c r="I107" s="92"/>
      <c r="J107" s="92"/>
      <c r="K107" s="92"/>
      <c r="L107" s="92"/>
    </row>
    <row r="108" spans="1:15" x14ac:dyDescent="0.3">
      <c r="O108" s="103"/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2884-2D1F-4194-A0BE-0D58111F7125}">
  <dimension ref="A1:AI110"/>
  <sheetViews>
    <sheetView topLeftCell="A5" zoomScale="55" zoomScaleNormal="55" workbookViewId="0">
      <selection activeCell="B19" sqref="B19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181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60</v>
      </c>
      <c r="C7" s="25" t="s">
        <v>61</v>
      </c>
      <c r="D7" s="26">
        <v>5</v>
      </c>
      <c r="E7" s="27">
        <v>52</v>
      </c>
      <c r="F7" s="28">
        <f>D7*E7</f>
        <v>260</v>
      </c>
      <c r="G7" s="29"/>
      <c r="H7" s="29"/>
      <c r="I7" s="29"/>
      <c r="J7" s="29"/>
      <c r="K7" s="29"/>
    </row>
    <row r="8" spans="1:35" ht="27.6" x14ac:dyDescent="0.3">
      <c r="A8" s="23">
        <v>3</v>
      </c>
      <c r="B8" s="32" t="s">
        <v>63</v>
      </c>
      <c r="C8" s="33"/>
      <c r="D8" s="34"/>
      <c r="E8" s="34"/>
      <c r="F8" s="34">
        <f>SUM(F7:F7)</f>
        <v>260</v>
      </c>
      <c r="G8" s="32" t="s">
        <v>64</v>
      </c>
      <c r="H8" s="35"/>
      <c r="I8" s="34"/>
      <c r="J8" s="36"/>
      <c r="K8" s="37">
        <f>SUM(K7:K7)</f>
        <v>0</v>
      </c>
    </row>
    <row r="9" spans="1:35" ht="14.4" x14ac:dyDescent="0.3">
      <c r="A9" s="23">
        <v>4</v>
      </c>
      <c r="B9" s="18" t="s">
        <v>65</v>
      </c>
      <c r="C9" s="38"/>
      <c r="D9" s="39"/>
      <c r="E9" s="39"/>
      <c r="F9" s="39"/>
      <c r="G9" s="23"/>
      <c r="H9" s="40"/>
      <c r="I9" s="40"/>
      <c r="J9" s="40"/>
      <c r="K9" s="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94" customFormat="1" ht="14.4" x14ac:dyDescent="0.3">
      <c r="A10" s="23">
        <v>5</v>
      </c>
      <c r="B10" s="24" t="s">
        <v>66</v>
      </c>
      <c r="C10" s="38" t="s">
        <v>61</v>
      </c>
      <c r="D10" s="39">
        <v>5</v>
      </c>
      <c r="E10" s="39">
        <v>200</v>
      </c>
      <c r="F10" s="39">
        <f>D10*E10</f>
        <v>1000</v>
      </c>
      <c r="G10" s="42"/>
      <c r="H10" s="43"/>
      <c r="I10" s="43"/>
      <c r="J10" s="43"/>
      <c r="K10" s="41">
        <f t="shared" ref="K10" si="0">J10*I10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5" customFormat="1" ht="41.4" x14ac:dyDescent="0.3">
      <c r="A11" s="23">
        <v>7</v>
      </c>
      <c r="B11" s="32" t="s">
        <v>67</v>
      </c>
      <c r="C11" s="33"/>
      <c r="D11" s="34"/>
      <c r="E11" s="46"/>
      <c r="F11" s="34">
        <f>SUM(F10:F10)</f>
        <v>1000</v>
      </c>
      <c r="G11" s="32" t="s">
        <v>68</v>
      </c>
      <c r="H11" s="35"/>
      <c r="I11" s="34"/>
      <c r="J11" s="36"/>
      <c r="K11" s="37">
        <f>SUM(K9:K10)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14.4" x14ac:dyDescent="0.3">
      <c r="A12" s="23">
        <v>8</v>
      </c>
      <c r="B12" s="18" t="s">
        <v>69</v>
      </c>
      <c r="C12" s="30"/>
      <c r="D12" s="21"/>
      <c r="E12" s="21"/>
      <c r="F12" s="21"/>
      <c r="G12" s="23"/>
      <c r="H12" s="40"/>
      <c r="I12" s="41"/>
      <c r="J12" s="41"/>
      <c r="K12" s="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27.6" x14ac:dyDescent="0.3">
      <c r="A13" s="23">
        <v>9</v>
      </c>
      <c r="B13" s="22" t="s">
        <v>161</v>
      </c>
      <c r="C13" s="30" t="s">
        <v>71</v>
      </c>
      <c r="D13" s="44">
        <f>I13+I15+I14</f>
        <v>85</v>
      </c>
      <c r="E13" s="47">
        <v>31</v>
      </c>
      <c r="F13" s="47">
        <f>D13*E13</f>
        <v>2635</v>
      </c>
      <c r="G13" s="23" t="s">
        <v>72</v>
      </c>
      <c r="H13" s="48" t="s">
        <v>73</v>
      </c>
      <c r="I13" s="49">
        <v>65</v>
      </c>
      <c r="J13" s="47">
        <f>30*0.8</f>
        <v>24</v>
      </c>
      <c r="K13" s="44">
        <f t="shared" ref="K13:K36" si="1">J13*I13</f>
        <v>1560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6" customFormat="1" ht="14.4" x14ac:dyDescent="0.3">
      <c r="A14" s="23">
        <v>10</v>
      </c>
      <c r="B14" s="50"/>
      <c r="C14" s="51"/>
      <c r="D14" s="47"/>
      <c r="E14" s="47"/>
      <c r="F14" s="47"/>
      <c r="G14" s="23" t="s">
        <v>74</v>
      </c>
      <c r="H14" s="48" t="s">
        <v>73</v>
      </c>
      <c r="I14" s="49">
        <v>10</v>
      </c>
      <c r="J14" s="47">
        <v>55</v>
      </c>
      <c r="K14" s="44">
        <f t="shared" si="1"/>
        <v>550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11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10</v>
      </c>
      <c r="J15" s="54">
        <f>98*0.8</f>
        <v>78.400000000000006</v>
      </c>
      <c r="K15" s="44">
        <f t="shared" si="1"/>
        <v>784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12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1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13</v>
      </c>
      <c r="B17" s="22" t="s">
        <v>78</v>
      </c>
      <c r="C17" s="51" t="s">
        <v>71</v>
      </c>
      <c r="D17" s="44">
        <v>85</v>
      </c>
      <c r="E17" s="47">
        <v>25</v>
      </c>
      <c r="F17" s="47">
        <f t="shared" ref="F17:F35" si="2">D17*E17</f>
        <v>2125</v>
      </c>
      <c r="G17" s="58" t="s">
        <v>79</v>
      </c>
      <c r="H17" s="56" t="s">
        <v>62</v>
      </c>
      <c r="I17" s="47">
        <f>D17/50</f>
        <v>1.7</v>
      </c>
      <c r="J17" s="194">
        <v>380</v>
      </c>
      <c r="K17" s="44">
        <f t="shared" si="1"/>
        <v>646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14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1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15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2"/>
        <v>2500</v>
      </c>
      <c r="G19" s="58" t="s">
        <v>82</v>
      </c>
      <c r="H19" s="61" t="s">
        <v>62</v>
      </c>
      <c r="I19" s="44">
        <v>1</v>
      </c>
      <c r="J19" s="44">
        <v>4500</v>
      </c>
      <c r="K19" s="44">
        <f t="shared" si="1"/>
        <v>4500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/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17</v>
      </c>
      <c r="B21" s="23" t="s">
        <v>84</v>
      </c>
      <c r="C21" s="40" t="s">
        <v>81</v>
      </c>
      <c r="D21" s="44">
        <v>1</v>
      </c>
      <c r="E21" s="44">
        <v>500</v>
      </c>
      <c r="F21" s="47">
        <f t="shared" si="2"/>
        <v>500</v>
      </c>
      <c r="G21" s="58" t="s">
        <v>169</v>
      </c>
      <c r="H21" s="61" t="s">
        <v>165</v>
      </c>
      <c r="I21" s="44">
        <v>1</v>
      </c>
      <c r="J21" s="44">
        <v>835</v>
      </c>
      <c r="K21" s="21">
        <f t="shared" ref="K21:K33" si="3">I21*J21</f>
        <v>835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/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27.6" x14ac:dyDescent="0.3">
      <c r="A23" s="23">
        <v>18</v>
      </c>
      <c r="B23" s="23" t="s">
        <v>171</v>
      </c>
      <c r="C23" s="40" t="s">
        <v>81</v>
      </c>
      <c r="D23" s="44">
        <v>1</v>
      </c>
      <c r="E23" s="44">
        <v>1500</v>
      </c>
      <c r="F23" s="47">
        <f t="shared" si="2"/>
        <v>1500</v>
      </c>
      <c r="G23" s="58" t="s">
        <v>86</v>
      </c>
      <c r="H23" s="61" t="s">
        <v>62</v>
      </c>
      <c r="I23" s="44">
        <v>1</v>
      </c>
      <c r="J23" s="44">
        <f>300*0.8</f>
        <v>240</v>
      </c>
      <c r="K23" s="21">
        <f t="shared" si="3"/>
        <v>240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19</v>
      </c>
      <c r="B24" s="23"/>
      <c r="C24" s="40"/>
      <c r="D24" s="44"/>
      <c r="E24" s="44"/>
      <c r="F24" s="47"/>
      <c r="G24" s="58" t="s">
        <v>87</v>
      </c>
      <c r="H24" s="61" t="s">
        <v>62</v>
      </c>
      <c r="I24" s="44">
        <v>1</v>
      </c>
      <c r="J24" s="44">
        <f>298*0.8</f>
        <v>238.4</v>
      </c>
      <c r="K24" s="21">
        <f t="shared" si="3"/>
        <v>238.4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14.4" x14ac:dyDescent="0.3">
      <c r="A25" s="23"/>
      <c r="B25" s="23"/>
      <c r="C25" s="40"/>
      <c r="D25" s="44"/>
      <c r="E25" s="44"/>
      <c r="F25" s="47"/>
      <c r="G25" s="58" t="s">
        <v>83</v>
      </c>
      <c r="H25" s="61" t="s">
        <v>62</v>
      </c>
      <c r="I25" s="44">
        <v>2</v>
      </c>
      <c r="J25" s="44">
        <f>640*0.8</f>
        <v>512</v>
      </c>
      <c r="K25" s="44">
        <f t="shared" ref="K25:K26" si="4">J25*I25</f>
        <v>1024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14.4" x14ac:dyDescent="0.3">
      <c r="A26" s="23"/>
      <c r="B26" s="23"/>
      <c r="C26" s="40"/>
      <c r="D26" s="44"/>
      <c r="E26" s="44"/>
      <c r="F26" s="47"/>
      <c r="G26" s="58" t="s">
        <v>180</v>
      </c>
      <c r="H26" s="61" t="s">
        <v>62</v>
      </c>
      <c r="I26" s="44">
        <v>1</v>
      </c>
      <c r="J26" s="44">
        <v>161.66999999999999</v>
      </c>
      <c r="K26" s="44">
        <f t="shared" si="4"/>
        <v>161.66999999999999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14.4" x14ac:dyDescent="0.3">
      <c r="A27" s="23">
        <v>20</v>
      </c>
      <c r="B27" s="23"/>
      <c r="C27" s="40"/>
      <c r="D27" s="44"/>
      <c r="E27" s="44"/>
      <c r="F27" s="47"/>
      <c r="G27" s="58" t="s">
        <v>88</v>
      </c>
      <c r="H27" s="61" t="s">
        <v>62</v>
      </c>
      <c r="I27" s="44">
        <v>1</v>
      </c>
      <c r="J27" s="44">
        <f>1778*0.8</f>
        <v>1422.4</v>
      </c>
      <c r="K27" s="21">
        <f t="shared" si="3"/>
        <v>1422.4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27.6" x14ac:dyDescent="0.3">
      <c r="A28" s="23">
        <v>21</v>
      </c>
      <c r="B28" s="23" t="s">
        <v>89</v>
      </c>
      <c r="C28" s="40" t="s">
        <v>62</v>
      </c>
      <c r="D28" s="44">
        <v>12</v>
      </c>
      <c r="E28" s="44">
        <v>189</v>
      </c>
      <c r="F28" s="47">
        <f>D28*E28</f>
        <v>2268</v>
      </c>
      <c r="G28" s="62" t="s">
        <v>90</v>
      </c>
      <c r="H28" s="63" t="s">
        <v>62</v>
      </c>
      <c r="I28" s="194">
        <v>12</v>
      </c>
      <c r="J28" s="195" t="s">
        <v>167</v>
      </c>
      <c r="K28" s="194"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27.6" x14ac:dyDescent="0.3">
      <c r="A29" s="23">
        <v>22</v>
      </c>
      <c r="B29" s="23"/>
      <c r="C29" s="40"/>
      <c r="D29" s="44"/>
      <c r="E29" s="44"/>
      <c r="F29" s="47"/>
      <c r="G29" s="62" t="s">
        <v>91</v>
      </c>
      <c r="H29" s="63" t="s">
        <v>62</v>
      </c>
      <c r="I29" s="49">
        <v>5</v>
      </c>
      <c r="J29" s="43">
        <v>85.9</v>
      </c>
      <c r="K29" s="21">
        <f t="shared" si="3"/>
        <v>429.5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14.4" x14ac:dyDescent="0.3">
      <c r="A30" s="23">
        <v>23</v>
      </c>
      <c r="B30" s="23"/>
      <c r="C30" s="40"/>
      <c r="D30" s="44"/>
      <c r="E30" s="44"/>
      <c r="F30" s="47"/>
      <c r="G30" s="62" t="s">
        <v>174</v>
      </c>
      <c r="H30" s="63" t="s">
        <v>62</v>
      </c>
      <c r="I30" s="49">
        <v>34</v>
      </c>
      <c r="J30" s="43">
        <v>25</v>
      </c>
      <c r="K30" s="21">
        <f t="shared" si="3"/>
        <v>850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6" customFormat="1" ht="14.4" x14ac:dyDescent="0.3">
      <c r="A31" s="23">
        <v>24</v>
      </c>
      <c r="B31" s="23"/>
      <c r="C31" s="40"/>
      <c r="D31" s="44"/>
      <c r="E31" s="44"/>
      <c r="F31" s="47"/>
      <c r="G31" s="62" t="s">
        <v>93</v>
      </c>
      <c r="H31" s="63" t="s">
        <v>62</v>
      </c>
      <c r="I31" s="49">
        <f>I28*2</f>
        <v>24</v>
      </c>
      <c r="J31" s="43">
        <v>15</v>
      </c>
      <c r="K31" s="21">
        <f t="shared" si="3"/>
        <v>360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6" customFormat="1" ht="27.6" x14ac:dyDescent="0.3">
      <c r="A32" s="23">
        <v>25</v>
      </c>
      <c r="B32" s="23" t="s">
        <v>94</v>
      </c>
      <c r="C32" s="40" t="s">
        <v>62</v>
      </c>
      <c r="D32" s="44">
        <v>1</v>
      </c>
      <c r="E32" s="44">
        <v>138</v>
      </c>
      <c r="F32" s="47">
        <f t="shared" ref="F32" si="5">D32*E32</f>
        <v>138</v>
      </c>
      <c r="G32" s="62" t="s">
        <v>175</v>
      </c>
      <c r="H32" s="63" t="s">
        <v>62</v>
      </c>
      <c r="I32" s="49">
        <f>D32</f>
        <v>1</v>
      </c>
      <c r="J32" s="200">
        <v>128.34</v>
      </c>
      <c r="K32" s="21">
        <f t="shared" si="3"/>
        <v>128.34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6" customFormat="1" ht="27.6" x14ac:dyDescent="0.3">
      <c r="A33" s="23">
        <v>26</v>
      </c>
      <c r="B33" s="23"/>
      <c r="C33" s="40"/>
      <c r="D33" s="44"/>
      <c r="E33" s="44"/>
      <c r="F33" s="47"/>
      <c r="G33" s="62" t="s">
        <v>95</v>
      </c>
      <c r="H33" s="63" t="s">
        <v>62</v>
      </c>
      <c r="I33" s="49">
        <v>1</v>
      </c>
      <c r="J33" s="200">
        <v>128.34</v>
      </c>
      <c r="K33" s="21">
        <f t="shared" si="3"/>
        <v>128.34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6" customFormat="1" ht="14.4" x14ac:dyDescent="0.3">
      <c r="A34" s="23">
        <v>27</v>
      </c>
      <c r="B34" s="22" t="s">
        <v>96</v>
      </c>
      <c r="C34" s="30" t="s">
        <v>71</v>
      </c>
      <c r="D34" s="44">
        <v>4</v>
      </c>
      <c r="E34" s="39">
        <v>25</v>
      </c>
      <c r="F34" s="47">
        <f t="shared" si="2"/>
        <v>100</v>
      </c>
      <c r="G34" s="62" t="s">
        <v>176</v>
      </c>
      <c r="H34" s="63" t="s">
        <v>62</v>
      </c>
      <c r="I34" s="49">
        <v>2</v>
      </c>
      <c r="J34" s="43">
        <v>50.84</v>
      </c>
      <c r="K34" s="44">
        <f t="shared" si="1"/>
        <v>101.68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96" customFormat="1" ht="27.6" x14ac:dyDescent="0.3">
      <c r="A35" s="23">
        <v>28</v>
      </c>
      <c r="B35" s="22" t="s">
        <v>98</v>
      </c>
      <c r="C35" s="30" t="s">
        <v>62</v>
      </c>
      <c r="D35" s="44">
        <v>1</v>
      </c>
      <c r="E35" s="44">
        <v>138</v>
      </c>
      <c r="F35" s="47">
        <f t="shared" si="2"/>
        <v>138</v>
      </c>
      <c r="G35" s="64" t="s">
        <v>99</v>
      </c>
      <c r="H35" s="30" t="s">
        <v>62</v>
      </c>
      <c r="I35" s="194">
        <v>1</v>
      </c>
      <c r="J35" s="39">
        <v>131.05000000000001</v>
      </c>
      <c r="K35" s="39">
        <f t="shared" si="1"/>
        <v>131.05000000000001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96" customFormat="1" ht="27.6" x14ac:dyDescent="0.3">
      <c r="A36" s="23">
        <v>29</v>
      </c>
      <c r="B36" s="65"/>
      <c r="C36" s="65"/>
      <c r="D36" s="29"/>
      <c r="E36" s="29"/>
      <c r="F36" s="47"/>
      <c r="G36" s="62" t="s">
        <v>95</v>
      </c>
      <c r="H36" s="63" t="s">
        <v>62</v>
      </c>
      <c r="I36" s="201">
        <v>1</v>
      </c>
      <c r="J36" s="200">
        <v>128.34</v>
      </c>
      <c r="K36" s="44">
        <f t="shared" si="1"/>
        <v>128.34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4" customFormat="1" ht="43.2" customHeight="1" x14ac:dyDescent="0.3">
      <c r="A37" s="23">
        <v>30</v>
      </c>
      <c r="B37" s="66" t="s">
        <v>100</v>
      </c>
      <c r="C37" s="67"/>
      <c r="D37" s="67"/>
      <c r="E37" s="68"/>
      <c r="F37" s="69">
        <f>SUM(F13:F36)</f>
        <v>11904</v>
      </c>
      <c r="G37" s="70" t="s">
        <v>101</v>
      </c>
      <c r="H37" s="67"/>
      <c r="I37" s="67"/>
      <c r="J37" s="67"/>
      <c r="K37" s="69">
        <f>SUM(K13:K36)</f>
        <v>14403.72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4" x14ac:dyDescent="0.3">
      <c r="A38" s="23">
        <v>31</v>
      </c>
      <c r="B38" s="18" t="s">
        <v>102</v>
      </c>
      <c r="C38" s="30"/>
      <c r="D38" s="21"/>
      <c r="E38" s="21"/>
      <c r="F38" s="71"/>
      <c r="G38" s="72"/>
      <c r="H38" s="73"/>
      <c r="I38" s="21"/>
      <c r="J38" s="21"/>
      <c r="K38" s="21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97" customFormat="1" ht="14.4" x14ac:dyDescent="0.3">
      <c r="A39" s="23">
        <v>32</v>
      </c>
      <c r="B39" s="74"/>
      <c r="C39" s="40"/>
      <c r="D39" s="75"/>
      <c r="E39" s="44"/>
      <c r="F39" s="44">
        <f t="shared" ref="F39" si="6">D39*E39</f>
        <v>0</v>
      </c>
      <c r="G39" s="58"/>
      <c r="H39" s="61"/>
      <c r="I39" s="44"/>
      <c r="J39" s="39"/>
      <c r="K39" s="39">
        <f t="shared" ref="K39" si="7">I39*J39</f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7" customFormat="1" ht="27.6" x14ac:dyDescent="0.3">
      <c r="A40" s="23">
        <v>33</v>
      </c>
      <c r="B40" s="32" t="s">
        <v>103</v>
      </c>
      <c r="C40" s="33"/>
      <c r="D40" s="34"/>
      <c r="E40" s="34"/>
      <c r="F40" s="34">
        <f>SUM(F39:F39)</f>
        <v>0</v>
      </c>
      <c r="G40" s="70" t="s">
        <v>104</v>
      </c>
      <c r="H40" s="35"/>
      <c r="I40" s="34"/>
      <c r="J40" s="46"/>
      <c r="K40" s="69">
        <f>SUM(K39:K39)</f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4" x14ac:dyDescent="0.3">
      <c r="A41" s="23">
        <v>34</v>
      </c>
      <c r="B41" s="76"/>
      <c r="C41" s="77"/>
      <c r="D41" s="76"/>
      <c r="E41" s="77"/>
      <c r="F41" s="78"/>
      <c r="G41" s="79" t="s">
        <v>105</v>
      </c>
      <c r="H41" s="80"/>
      <c r="I41" s="81"/>
      <c r="J41" s="81"/>
      <c r="K41" s="82">
        <f>K40+K37+K11+K8</f>
        <v>14403.72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4" x14ac:dyDescent="0.3">
      <c r="A42" s="23">
        <v>35</v>
      </c>
      <c r="B42" s="79" t="s">
        <v>106</v>
      </c>
      <c r="C42" s="80"/>
      <c r="D42" s="83"/>
      <c r="E42" s="78"/>
      <c r="F42" s="84">
        <f>F8+F40+F37+F11</f>
        <v>13164</v>
      </c>
      <c r="G42" s="85" t="s">
        <v>107</v>
      </c>
      <c r="H42" s="86">
        <v>0.03</v>
      </c>
      <c r="I42" s="81"/>
      <c r="J42" s="81"/>
      <c r="K42" s="82">
        <f>K41*H42</f>
        <v>432.11159999999995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6" customFormat="1" ht="14.4" x14ac:dyDescent="0.3">
      <c r="A43" s="23">
        <v>36</v>
      </c>
      <c r="B43" s="85"/>
      <c r="C43" s="87"/>
      <c r="D43" s="83"/>
      <c r="E43" s="78"/>
      <c r="F43" s="84"/>
      <c r="G43" s="88" t="s">
        <v>108</v>
      </c>
      <c r="H43" s="80"/>
      <c r="I43" s="81"/>
      <c r="J43" s="81"/>
      <c r="K43" s="82">
        <f>K41+K42</f>
        <v>14835.8316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6" customFormat="1" ht="14.4" x14ac:dyDescent="0.3">
      <c r="A44" s="23">
        <v>37</v>
      </c>
      <c r="B44" s="88" t="s">
        <v>109</v>
      </c>
      <c r="C44" s="89"/>
      <c r="D44" s="83"/>
      <c r="E44" s="21"/>
      <c r="F44" s="84">
        <f>F42</f>
        <v>13164</v>
      </c>
      <c r="G44" s="88" t="s">
        <v>110</v>
      </c>
      <c r="H44" s="89"/>
      <c r="I44" s="81"/>
      <c r="J44" s="81"/>
      <c r="K44" s="82">
        <f>F44+K43</f>
        <v>27999.831599999998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7" customFormat="1" ht="14.4" x14ac:dyDescent="0.3">
      <c r="A45" s="23">
        <v>38</v>
      </c>
      <c r="B45" s="90"/>
      <c r="C45" s="89"/>
      <c r="D45" s="90"/>
      <c r="E45" s="89"/>
      <c r="F45" s="90"/>
      <c r="G45" s="88" t="s">
        <v>111</v>
      </c>
      <c r="H45" s="89"/>
      <c r="I45" s="81"/>
      <c r="J45" s="81"/>
      <c r="K45" s="82">
        <f>K46/6</f>
        <v>5599.9663199999995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23">
        <v>39</v>
      </c>
      <c r="B46" s="90"/>
      <c r="C46" s="89"/>
      <c r="D46" s="90"/>
      <c r="E46" s="89"/>
      <c r="F46" s="90"/>
      <c r="G46" s="88" t="s">
        <v>112</v>
      </c>
      <c r="H46" s="89"/>
      <c r="I46" s="81"/>
      <c r="J46" s="81"/>
      <c r="K46" s="82">
        <f>K44*1.2</f>
        <v>33599.797919999997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4" customFormat="1" ht="16.2" thickBot="1" x14ac:dyDescent="0.35">
      <c r="A47" s="98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4" customFormat="1" ht="15.6" x14ac:dyDescent="0.3">
      <c r="A48" s="126"/>
      <c r="B48" s="112"/>
      <c r="C48" s="112"/>
      <c r="D48" s="112"/>
      <c r="E48" s="112"/>
      <c r="F48" s="112"/>
      <c r="G48" s="113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4" customFormat="1" ht="15.6" x14ac:dyDescent="0.3">
      <c r="A49" s="127"/>
      <c r="B49" s="115"/>
      <c r="C49" s="115"/>
      <c r="D49" s="115"/>
      <c r="E49" s="115"/>
      <c r="F49" s="115"/>
      <c r="G49" s="116"/>
      <c r="H49" s="92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4" customFormat="1" ht="15.6" x14ac:dyDescent="0.3">
      <c r="A50" s="127"/>
      <c r="B50" s="115"/>
      <c r="C50" s="115"/>
      <c r="D50" s="115"/>
      <c r="E50" s="115"/>
      <c r="F50" s="115"/>
      <c r="G50" s="116"/>
      <c r="H50" s="92"/>
      <c r="I50" s="92"/>
      <c r="J50" s="92"/>
      <c r="K50" s="9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6" customFormat="1" ht="15.6" x14ac:dyDescent="0.3">
      <c r="A51" s="127"/>
      <c r="B51" s="115"/>
      <c r="C51" s="115"/>
      <c r="D51" s="115"/>
      <c r="E51" s="115"/>
      <c r="F51" s="115"/>
      <c r="G51" s="116"/>
      <c r="H51" s="92"/>
      <c r="I51" s="92"/>
      <c r="J51" s="92"/>
      <c r="K51" s="9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97" customFormat="1" ht="14.4" x14ac:dyDescent="0.3">
      <c r="A52" s="114"/>
      <c r="B52" s="115"/>
      <c r="C52" s="115"/>
      <c r="D52" s="115"/>
      <c r="E52" s="115"/>
      <c r="F52" s="115"/>
      <c r="G52" s="116"/>
      <c r="H52" s="92"/>
      <c r="I52" s="92"/>
      <c r="J52" s="92"/>
      <c r="K52" s="9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97" customFormat="1" ht="14.4" x14ac:dyDescent="0.3">
      <c r="A53" s="114"/>
      <c r="B53" s="115"/>
      <c r="C53" s="115"/>
      <c r="D53" s="115"/>
      <c r="E53" s="115"/>
      <c r="F53" s="115"/>
      <c r="G53" s="116"/>
      <c r="H53" s="92"/>
      <c r="I53" s="92"/>
      <c r="J53" s="92"/>
      <c r="K53" s="9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97" customFormat="1" ht="14.4" x14ac:dyDescent="0.3">
      <c r="A54" s="114"/>
      <c r="B54" s="115"/>
      <c r="C54" s="115"/>
      <c r="D54" s="115"/>
      <c r="E54" s="115"/>
      <c r="F54" s="115"/>
      <c r="G54" s="116"/>
      <c r="H54" s="92"/>
      <c r="I54" s="92"/>
      <c r="J54" s="92"/>
      <c r="K54" s="92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97" customFormat="1" ht="14.4" x14ac:dyDescent="0.3">
      <c r="A55" s="114"/>
      <c r="B55" s="115"/>
      <c r="C55" s="115"/>
      <c r="D55" s="115"/>
      <c r="E55" s="115"/>
      <c r="F55" s="115"/>
      <c r="G55" s="116"/>
      <c r="H55" s="92"/>
      <c r="I55" s="92"/>
      <c r="J55" s="92"/>
      <c r="K55" s="92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97" customFormat="1" ht="14.4" x14ac:dyDescent="0.3">
      <c r="A56" s="114"/>
      <c r="B56" s="115"/>
      <c r="C56" s="115"/>
      <c r="D56" s="115"/>
      <c r="E56" s="115"/>
      <c r="F56" s="115"/>
      <c r="G56" s="116"/>
      <c r="H56" s="92"/>
      <c r="I56" s="92"/>
      <c r="J56" s="92"/>
      <c r="K56" s="92"/>
      <c r="L56" s="100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97" customFormat="1" ht="14.4" x14ac:dyDescent="0.3">
      <c r="A57" s="114"/>
      <c r="B57" s="115"/>
      <c r="C57" s="115"/>
      <c r="D57" s="115"/>
      <c r="E57" s="115"/>
      <c r="F57" s="115"/>
      <c r="G57" s="116"/>
      <c r="H57" s="92"/>
      <c r="I57" s="92"/>
      <c r="J57" s="92"/>
      <c r="K57" s="92"/>
      <c r="L57" s="101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101" customFormat="1" x14ac:dyDescent="0.25">
      <c r="A58" s="114"/>
      <c r="B58" s="115"/>
      <c r="C58" s="115"/>
      <c r="D58" s="115"/>
      <c r="E58" s="115"/>
      <c r="F58" s="115"/>
      <c r="G58" s="116"/>
      <c r="H58" s="92"/>
      <c r="I58" s="92"/>
      <c r="J58" s="92"/>
      <c r="K58" s="92"/>
    </row>
    <row r="59" spans="1:35" s="101" customFormat="1" x14ac:dyDescent="0.25">
      <c r="A59" s="114"/>
      <c r="B59" s="115"/>
      <c r="C59" s="115"/>
      <c r="D59" s="115"/>
      <c r="E59" s="115"/>
      <c r="F59" s="115"/>
      <c r="G59" s="116"/>
      <c r="H59" s="92"/>
      <c r="I59" s="92"/>
      <c r="J59" s="92"/>
      <c r="K59" s="92"/>
    </row>
    <row r="60" spans="1:35" s="101" customFormat="1" x14ac:dyDescent="0.25">
      <c r="A60" s="114"/>
      <c r="B60" s="115"/>
      <c r="C60" s="115"/>
      <c r="D60" s="115"/>
      <c r="E60" s="115"/>
      <c r="F60" s="115"/>
      <c r="G60" s="116"/>
      <c r="H60" s="92"/>
      <c r="I60" s="92"/>
      <c r="J60" s="92"/>
      <c r="K60" s="92"/>
    </row>
    <row r="61" spans="1:35" s="101" customFormat="1" x14ac:dyDescent="0.25">
      <c r="A61" s="114"/>
      <c r="B61" s="115"/>
      <c r="C61" s="115"/>
      <c r="D61" s="115"/>
      <c r="E61" s="115"/>
      <c r="F61" s="115"/>
      <c r="G61" s="116"/>
      <c r="H61" s="92"/>
      <c r="I61" s="92"/>
      <c r="J61" s="92"/>
      <c r="K61" s="92"/>
    </row>
    <row r="62" spans="1:35" s="101" customFormat="1" x14ac:dyDescent="0.25">
      <c r="A62" s="114"/>
      <c r="B62" s="115"/>
      <c r="C62" s="115"/>
      <c r="D62" s="115"/>
      <c r="E62" s="115"/>
      <c r="F62" s="115"/>
      <c r="G62" s="116"/>
      <c r="H62" s="92"/>
      <c r="I62" s="92"/>
      <c r="J62" s="92"/>
      <c r="K62" s="92"/>
      <c r="M62" s="100"/>
    </row>
    <row r="63" spans="1:35" s="101" customFormat="1" x14ac:dyDescent="0.25">
      <c r="A63" s="114"/>
      <c r="B63" s="115"/>
      <c r="C63" s="115"/>
      <c r="D63" s="115"/>
      <c r="E63" s="115"/>
      <c r="F63" s="115"/>
      <c r="G63" s="116"/>
      <c r="H63" s="92"/>
      <c r="I63" s="92"/>
      <c r="J63" s="92"/>
      <c r="K63" s="92"/>
      <c r="L63" s="92"/>
      <c r="M63" s="102"/>
    </row>
    <row r="64" spans="1:35" s="101" customFormat="1" ht="31.5" customHeight="1" x14ac:dyDescent="0.25">
      <c r="A64" s="114"/>
      <c r="B64" s="115"/>
      <c r="C64" s="115"/>
      <c r="D64" s="115"/>
      <c r="E64" s="115"/>
      <c r="F64" s="115"/>
      <c r="G64" s="116"/>
      <c r="H64" s="92"/>
      <c r="I64" s="92"/>
      <c r="J64" s="92"/>
      <c r="K64" s="92"/>
      <c r="L64" s="92"/>
    </row>
    <row r="65" spans="1:15" ht="14.4" x14ac:dyDescent="0.3">
      <c r="A65" s="114"/>
      <c r="B65" s="115"/>
      <c r="C65" s="115"/>
      <c r="D65" s="115"/>
      <c r="E65" s="115"/>
      <c r="F65" s="115"/>
      <c r="G65" s="116"/>
      <c r="O65"/>
    </row>
    <row r="66" spans="1:15" x14ac:dyDescent="0.3">
      <c r="A66" s="114"/>
      <c r="B66" s="115"/>
      <c r="C66" s="115"/>
      <c r="D66" s="115"/>
      <c r="E66" s="115"/>
      <c r="F66" s="115"/>
      <c r="G66" s="116"/>
    </row>
    <row r="67" spans="1:15" x14ac:dyDescent="0.3">
      <c r="A67" s="117"/>
      <c r="B67" s="115"/>
      <c r="C67" s="115"/>
      <c r="D67" s="115"/>
      <c r="E67" s="118"/>
      <c r="F67" s="115"/>
      <c r="G67" s="116"/>
    </row>
    <row r="68" spans="1:15" x14ac:dyDescent="0.3">
      <c r="A68" s="119"/>
      <c r="B68" s="115"/>
      <c r="C68" s="115"/>
      <c r="D68" s="115"/>
      <c r="E68" s="118"/>
      <c r="F68" s="115"/>
      <c r="G68" s="116"/>
    </row>
    <row r="69" spans="1:15" x14ac:dyDescent="0.3">
      <c r="A69" s="120"/>
      <c r="B69" s="115"/>
      <c r="C69" s="115"/>
      <c r="D69" s="115"/>
      <c r="E69" s="118"/>
      <c r="F69" s="115"/>
      <c r="G69" s="116"/>
    </row>
    <row r="70" spans="1:15" x14ac:dyDescent="0.3">
      <c r="A70" s="120"/>
      <c r="B70" s="115"/>
      <c r="C70" s="115"/>
      <c r="D70" s="115"/>
      <c r="E70" s="118"/>
      <c r="F70" s="115"/>
      <c r="G70" s="116"/>
    </row>
    <row r="71" spans="1:15" x14ac:dyDescent="0.3">
      <c r="A71" s="120"/>
      <c r="B71" s="115"/>
      <c r="C71" s="115"/>
      <c r="D71" s="115"/>
      <c r="E71" s="118"/>
      <c r="F71" s="115"/>
      <c r="G71" s="116"/>
    </row>
    <row r="72" spans="1:15" x14ac:dyDescent="0.3">
      <c r="A72" s="121"/>
      <c r="B72" s="115"/>
      <c r="C72" s="115"/>
      <c r="D72" s="115"/>
      <c r="E72" s="118"/>
      <c r="F72" s="115"/>
      <c r="G72" s="116"/>
    </row>
    <row r="73" spans="1:15" x14ac:dyDescent="0.3">
      <c r="A73" s="121"/>
      <c r="B73" s="115"/>
      <c r="C73" s="115"/>
      <c r="D73" s="115"/>
      <c r="E73" s="118"/>
      <c r="F73" s="115"/>
      <c r="G73" s="116"/>
    </row>
    <row r="74" spans="1:15" x14ac:dyDescent="0.3">
      <c r="A74" s="120"/>
      <c r="B74" s="115"/>
      <c r="C74" s="115"/>
      <c r="D74" s="115"/>
      <c r="E74" s="118"/>
      <c r="F74" s="115"/>
      <c r="G74" s="116"/>
    </row>
    <row r="75" spans="1:15" x14ac:dyDescent="0.3">
      <c r="A75" s="120"/>
      <c r="B75" s="115"/>
      <c r="C75" s="115"/>
      <c r="D75" s="115"/>
      <c r="E75" s="118"/>
      <c r="F75" s="115"/>
      <c r="G75" s="116"/>
    </row>
    <row r="76" spans="1:15" x14ac:dyDescent="0.3">
      <c r="A76" s="120"/>
      <c r="B76" s="115"/>
      <c r="C76" s="115"/>
      <c r="D76" s="115"/>
      <c r="E76" s="118"/>
      <c r="F76" s="115"/>
      <c r="G76" s="116"/>
    </row>
    <row r="77" spans="1:15" x14ac:dyDescent="0.3">
      <c r="A77" s="120"/>
      <c r="B77" s="115"/>
      <c r="C77" s="115"/>
      <c r="D77" s="115"/>
      <c r="E77" s="118"/>
      <c r="F77" s="115"/>
      <c r="G77" s="116"/>
    </row>
    <row r="78" spans="1:15" x14ac:dyDescent="0.3">
      <c r="A78" s="120"/>
      <c r="B78" s="115"/>
      <c r="C78" s="115"/>
      <c r="D78" s="115"/>
      <c r="E78" s="118"/>
      <c r="F78" s="115"/>
      <c r="G78" s="116"/>
    </row>
    <row r="79" spans="1:15" x14ac:dyDescent="0.3">
      <c r="A79" s="120"/>
      <c r="B79" s="115"/>
      <c r="C79" s="115"/>
      <c r="D79" s="115"/>
      <c r="E79" s="118"/>
      <c r="F79" s="115"/>
      <c r="G79" s="116"/>
    </row>
    <row r="80" spans="1:15" x14ac:dyDescent="0.3">
      <c r="A80" s="120"/>
      <c r="B80" s="115"/>
      <c r="C80" s="115"/>
      <c r="D80" s="115"/>
      <c r="E80" s="118"/>
      <c r="F80" s="115"/>
      <c r="G80" s="116"/>
    </row>
    <row r="81" spans="1:15" x14ac:dyDescent="0.3">
      <c r="A81" s="120"/>
      <c r="B81" s="115"/>
      <c r="C81" s="115"/>
      <c r="D81" s="115"/>
      <c r="E81" s="118"/>
      <c r="F81" s="115"/>
      <c r="G81" s="116"/>
    </row>
    <row r="82" spans="1:15" x14ac:dyDescent="0.3">
      <c r="A82" s="120"/>
      <c r="B82" s="115"/>
      <c r="C82" s="115"/>
      <c r="D82" s="115"/>
      <c r="E82" s="118"/>
      <c r="F82" s="115"/>
      <c r="G82" s="116"/>
    </row>
    <row r="83" spans="1:15" x14ac:dyDescent="0.3">
      <c r="A83" s="120"/>
      <c r="B83" s="115"/>
      <c r="C83" s="115"/>
      <c r="D83" s="115"/>
      <c r="E83" s="118"/>
      <c r="F83" s="115"/>
      <c r="G83" s="116"/>
    </row>
    <row r="84" spans="1:15" x14ac:dyDescent="0.3">
      <c r="A84" s="120"/>
      <c r="B84" s="115"/>
      <c r="C84" s="115"/>
      <c r="D84" s="115"/>
      <c r="E84" s="118"/>
      <c r="F84" s="115"/>
      <c r="G84" s="116"/>
    </row>
    <row r="85" spans="1:15" x14ac:dyDescent="0.3">
      <c r="A85" s="120"/>
      <c r="B85" s="115"/>
      <c r="C85" s="115"/>
      <c r="D85" s="115"/>
      <c r="E85" s="118"/>
      <c r="F85" s="115"/>
      <c r="G85" s="116"/>
    </row>
    <row r="86" spans="1:15" x14ac:dyDescent="0.3">
      <c r="A86" s="120"/>
      <c r="B86" s="115"/>
      <c r="C86" s="115"/>
      <c r="D86" s="115"/>
      <c r="E86" s="118"/>
      <c r="F86" s="115"/>
      <c r="G86" s="116"/>
    </row>
    <row r="87" spans="1:15" x14ac:dyDescent="0.3">
      <c r="A87" s="120"/>
      <c r="B87" s="115"/>
      <c r="C87" s="115"/>
      <c r="D87" s="115"/>
      <c r="E87" s="118"/>
      <c r="F87" s="115"/>
      <c r="G87" s="116"/>
    </row>
    <row r="88" spans="1:15" x14ac:dyDescent="0.3">
      <c r="A88" s="120"/>
      <c r="B88" s="115"/>
      <c r="C88" s="115"/>
      <c r="D88" s="115"/>
      <c r="E88" s="118"/>
      <c r="F88" s="115"/>
      <c r="G88" s="116"/>
    </row>
    <row r="89" spans="1:15" x14ac:dyDescent="0.3">
      <c r="A89" s="120"/>
      <c r="B89" s="115"/>
      <c r="C89" s="115"/>
      <c r="D89" s="115"/>
      <c r="E89" s="118"/>
      <c r="F89" s="115"/>
      <c r="G89" s="116"/>
    </row>
    <row r="90" spans="1:15" x14ac:dyDescent="0.3">
      <c r="A90" s="120"/>
      <c r="B90" s="115"/>
      <c r="C90" s="115"/>
      <c r="D90" s="115"/>
      <c r="E90" s="118"/>
      <c r="F90" s="115"/>
      <c r="G90" s="116"/>
    </row>
    <row r="91" spans="1:15" ht="14.4" thickBot="1" x14ac:dyDescent="0.35">
      <c r="A91" s="122"/>
      <c r="B91" s="123"/>
      <c r="C91" s="123"/>
      <c r="D91" s="123"/>
      <c r="E91" s="124"/>
      <c r="F91" s="123"/>
      <c r="G91" s="125"/>
    </row>
    <row r="94" spans="1:15" x14ac:dyDescent="0.3">
      <c r="E94" s="93" t="s">
        <v>185</v>
      </c>
      <c r="L94" s="95"/>
    </row>
    <row r="95" spans="1:15" x14ac:dyDescent="0.3">
      <c r="L95" s="95"/>
    </row>
    <row r="96" spans="1:15" s="95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  <c r="O96" s="92"/>
    </row>
    <row r="97" spans="1:15" s="95" customForma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</row>
    <row r="98" spans="1:15" s="95" customForma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</row>
    <row r="99" spans="1:15" s="95" customForma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97"/>
    </row>
    <row r="100" spans="1:15" s="95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L100" s="97"/>
    </row>
    <row r="101" spans="1:15" s="97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L101" s="105"/>
      <c r="O101" s="95"/>
    </row>
    <row r="102" spans="1:15" s="97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105"/>
    </row>
    <row r="103" spans="1:15" s="105" customFormat="1" ht="29.4" customHeigh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O103" s="97"/>
    </row>
    <row r="104" spans="1:15" s="105" customFormat="1" ht="29.4" customHeight="1" x14ac:dyDescent="0.3">
      <c r="A104" s="93"/>
      <c r="B104" s="92"/>
      <c r="C104" s="92"/>
      <c r="D104" s="92"/>
      <c r="E104" s="93"/>
      <c r="F104" s="92"/>
      <c r="G104" s="92"/>
      <c r="H104" s="92"/>
      <c r="I104" s="92"/>
      <c r="J104" s="92"/>
      <c r="K104" s="92"/>
      <c r="L104" s="92"/>
    </row>
    <row r="105" spans="1:15" s="105" customFormat="1" ht="29.4" customHeight="1" x14ac:dyDescent="0.3">
      <c r="A105" s="93"/>
      <c r="B105" s="92"/>
      <c r="C105" s="92"/>
      <c r="D105" s="92"/>
      <c r="E105" s="93"/>
      <c r="F105" s="92"/>
      <c r="G105" s="92"/>
      <c r="H105" s="92"/>
      <c r="I105" s="92"/>
      <c r="J105" s="92"/>
      <c r="K105" s="92"/>
      <c r="L105" s="103"/>
    </row>
    <row r="106" spans="1:15" x14ac:dyDescent="0.3">
      <c r="L106" s="103"/>
      <c r="O106" s="105"/>
    </row>
    <row r="107" spans="1:15" s="103" customFormat="1" x14ac:dyDescent="0.3">
      <c r="A107" s="93"/>
      <c r="B107" s="92"/>
      <c r="C107" s="92"/>
      <c r="D107" s="92"/>
      <c r="E107" s="93"/>
      <c r="F107" s="92"/>
      <c r="G107" s="92"/>
      <c r="H107" s="92"/>
      <c r="I107" s="92"/>
      <c r="J107" s="92"/>
      <c r="K107" s="92"/>
      <c r="O107" s="92"/>
    </row>
    <row r="108" spans="1:15" s="103" customFormat="1" x14ac:dyDescent="0.3">
      <c r="A108" s="93"/>
      <c r="B108" s="92"/>
      <c r="C108" s="92"/>
      <c r="D108" s="92"/>
      <c r="E108" s="93"/>
      <c r="F108" s="92"/>
      <c r="G108" s="92"/>
      <c r="H108" s="92"/>
      <c r="I108" s="92"/>
      <c r="J108" s="92"/>
      <c r="K108" s="92"/>
      <c r="L108" s="92"/>
    </row>
    <row r="109" spans="1:15" s="103" customFormat="1" x14ac:dyDescent="0.3">
      <c r="A109" s="93"/>
      <c r="B109" s="92"/>
      <c r="C109" s="92"/>
      <c r="D109" s="92"/>
      <c r="E109" s="93"/>
      <c r="F109" s="92"/>
      <c r="G109" s="92"/>
      <c r="H109" s="92"/>
      <c r="I109" s="92"/>
      <c r="J109" s="92"/>
      <c r="K109" s="92"/>
      <c r="L109" s="92"/>
    </row>
    <row r="110" spans="1:15" x14ac:dyDescent="0.3">
      <c r="O110" s="103"/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40A8-22C1-440E-A59B-5F13DD303B0A}">
  <dimension ref="A1:AI110"/>
  <sheetViews>
    <sheetView topLeftCell="A35" zoomScale="55" zoomScaleNormal="55" workbookViewId="0">
      <selection activeCell="M73" sqref="M73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159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60</v>
      </c>
      <c r="C7" s="25" t="s">
        <v>61</v>
      </c>
      <c r="D7" s="26">
        <v>5</v>
      </c>
      <c r="E7" s="27">
        <v>52</v>
      </c>
      <c r="F7" s="28">
        <f>D7*E7</f>
        <v>260</v>
      </c>
      <c r="G7" s="29"/>
      <c r="H7" s="29"/>
      <c r="I7" s="29"/>
      <c r="J7" s="29"/>
      <c r="K7" s="29"/>
    </row>
    <row r="8" spans="1:35" ht="27.6" x14ac:dyDescent="0.3">
      <c r="A8" s="23">
        <v>2</v>
      </c>
      <c r="B8" s="22" t="s">
        <v>160</v>
      </c>
      <c r="C8" s="30" t="s">
        <v>62</v>
      </c>
      <c r="D8" s="31">
        <v>3</v>
      </c>
      <c r="E8" s="28">
        <v>63</v>
      </c>
      <c r="F8" s="28">
        <f t="shared" ref="F8" si="0">D8*E8</f>
        <v>189</v>
      </c>
      <c r="G8" s="29"/>
      <c r="H8" s="29"/>
      <c r="I8" s="29"/>
      <c r="J8" s="29"/>
      <c r="K8" s="29"/>
    </row>
    <row r="9" spans="1:35" ht="27.6" x14ac:dyDescent="0.3">
      <c r="A9" s="23">
        <v>3</v>
      </c>
      <c r="B9" s="32" t="s">
        <v>63</v>
      </c>
      <c r="C9" s="33"/>
      <c r="D9" s="34"/>
      <c r="E9" s="34"/>
      <c r="F9" s="34">
        <f>SUM(F7:F8)</f>
        <v>449</v>
      </c>
      <c r="G9" s="32" t="s">
        <v>64</v>
      </c>
      <c r="H9" s="35"/>
      <c r="I9" s="34"/>
      <c r="J9" s="36"/>
      <c r="K9" s="37">
        <f>SUM(K7:K8)</f>
        <v>0</v>
      </c>
    </row>
    <row r="10" spans="1:35" ht="14.4" x14ac:dyDescent="0.3">
      <c r="A10" s="23">
        <v>4</v>
      </c>
      <c r="B10" s="18" t="s">
        <v>65</v>
      </c>
      <c r="C10" s="38"/>
      <c r="D10" s="39"/>
      <c r="E10" s="39"/>
      <c r="F10" s="39"/>
      <c r="G10" s="23"/>
      <c r="H10" s="40"/>
      <c r="I10" s="40"/>
      <c r="J10" s="40"/>
      <c r="K10" s="4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4" customFormat="1" ht="14.4" x14ac:dyDescent="0.3">
      <c r="A11" s="23">
        <v>5</v>
      </c>
      <c r="B11" s="24" t="s">
        <v>66</v>
      </c>
      <c r="C11" s="38" t="s">
        <v>61</v>
      </c>
      <c r="D11" s="39">
        <v>5</v>
      </c>
      <c r="E11" s="39">
        <v>200</v>
      </c>
      <c r="F11" s="39">
        <f>D11*E11</f>
        <v>1000</v>
      </c>
      <c r="G11" s="42"/>
      <c r="H11" s="43"/>
      <c r="I11" s="43"/>
      <c r="J11" s="43"/>
      <c r="K11" s="41">
        <f t="shared" ref="K11" si="1">J11*I11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x14ac:dyDescent="0.3">
      <c r="A12" s="77"/>
      <c r="B12" s="29"/>
      <c r="C12" s="29"/>
      <c r="D12" s="29"/>
      <c r="E12" s="77"/>
      <c r="F12" s="29"/>
      <c r="G12" s="29"/>
      <c r="H12" s="29"/>
      <c r="I12" s="29"/>
      <c r="J12" s="29"/>
      <c r="K12" s="29"/>
    </row>
    <row r="13" spans="1:35" s="95" customFormat="1" ht="41.4" x14ac:dyDescent="0.3">
      <c r="A13" s="23">
        <v>7</v>
      </c>
      <c r="B13" s="32" t="s">
        <v>67</v>
      </c>
      <c r="C13" s="33"/>
      <c r="D13" s="34"/>
      <c r="E13" s="46"/>
      <c r="F13" s="34">
        <f>SUM(F11:F12)</f>
        <v>1000</v>
      </c>
      <c r="G13" s="32" t="s">
        <v>68</v>
      </c>
      <c r="H13" s="35"/>
      <c r="I13" s="34"/>
      <c r="J13" s="36"/>
      <c r="K13" s="37">
        <f>SUM(K10:K12)</f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5" customFormat="1" ht="14.4" x14ac:dyDescent="0.3">
      <c r="A14" s="23">
        <v>8</v>
      </c>
      <c r="B14" s="18" t="s">
        <v>69</v>
      </c>
      <c r="C14" s="30"/>
      <c r="D14" s="21"/>
      <c r="E14" s="21"/>
      <c r="F14" s="21"/>
      <c r="G14" s="23"/>
      <c r="H14" s="40"/>
      <c r="I14" s="41"/>
      <c r="J14" s="41"/>
      <c r="K14" s="4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5" customFormat="1" ht="27.6" x14ac:dyDescent="0.3">
      <c r="A15" s="23">
        <v>9</v>
      </c>
      <c r="B15" s="22" t="s">
        <v>161</v>
      </c>
      <c r="C15" s="30" t="s">
        <v>71</v>
      </c>
      <c r="D15" s="44">
        <f>I15+I17</f>
        <v>85</v>
      </c>
      <c r="E15" s="47">
        <v>31</v>
      </c>
      <c r="F15" s="47">
        <f>D15*E15</f>
        <v>2635</v>
      </c>
      <c r="G15" s="23" t="s">
        <v>72</v>
      </c>
      <c r="H15" s="48" t="s">
        <v>73</v>
      </c>
      <c r="I15" s="49">
        <v>75</v>
      </c>
      <c r="J15" s="47">
        <f>30*0.8</f>
        <v>24</v>
      </c>
      <c r="K15" s="44">
        <f t="shared" ref="K15:K36" si="2">J15*I15</f>
        <v>1800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5" customFormat="1" ht="14.4" x14ac:dyDescent="0.3">
      <c r="A16" s="23"/>
      <c r="B16" s="22"/>
      <c r="C16" s="30"/>
      <c r="D16" s="44"/>
      <c r="E16" s="47"/>
      <c r="F16" s="47"/>
      <c r="G16" s="23" t="s">
        <v>162</v>
      </c>
      <c r="H16" s="48" t="s">
        <v>73</v>
      </c>
      <c r="I16" s="49">
        <v>10</v>
      </c>
      <c r="J16" s="47">
        <v>57.5</v>
      </c>
      <c r="K16" s="44">
        <f t="shared" si="2"/>
        <v>575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96" customFormat="1" ht="14.4" x14ac:dyDescent="0.3">
      <c r="A17" s="23">
        <v>11</v>
      </c>
      <c r="B17" s="50"/>
      <c r="C17" s="51"/>
      <c r="D17" s="47"/>
      <c r="E17" s="47"/>
      <c r="F17" s="47"/>
      <c r="G17" s="52" t="s">
        <v>75</v>
      </c>
      <c r="H17" s="48" t="s">
        <v>73</v>
      </c>
      <c r="I17" s="53">
        <v>10</v>
      </c>
      <c r="J17" s="54">
        <f>98*0.8</f>
        <v>78.400000000000006</v>
      </c>
      <c r="K17" s="44">
        <f t="shared" si="2"/>
        <v>784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96" customFormat="1" ht="14.4" x14ac:dyDescent="0.3">
      <c r="A18" s="23">
        <v>12</v>
      </c>
      <c r="B18" s="50"/>
      <c r="C18" s="51"/>
      <c r="D18" s="47"/>
      <c r="E18" s="47"/>
      <c r="F18" s="47"/>
      <c r="G18" s="55" t="s">
        <v>76</v>
      </c>
      <c r="H18" s="56" t="s">
        <v>77</v>
      </c>
      <c r="I18" s="53">
        <v>1</v>
      </c>
      <c r="J18" s="57">
        <v>92.5</v>
      </c>
      <c r="K18" s="44">
        <f t="shared" si="2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4" x14ac:dyDescent="0.3">
      <c r="A19" s="23">
        <v>13</v>
      </c>
      <c r="B19" s="22" t="s">
        <v>78</v>
      </c>
      <c r="C19" s="51" t="s">
        <v>71</v>
      </c>
      <c r="D19" s="44">
        <v>50</v>
      </c>
      <c r="E19" s="47">
        <v>25</v>
      </c>
      <c r="F19" s="47">
        <f t="shared" ref="F19:F36" si="3">D19*E19</f>
        <v>1250</v>
      </c>
      <c r="G19" s="58" t="s">
        <v>79</v>
      </c>
      <c r="H19" s="56" t="s">
        <v>62</v>
      </c>
      <c r="I19" s="47">
        <f>D19/50</f>
        <v>1</v>
      </c>
      <c r="J19" s="47">
        <v>380</v>
      </c>
      <c r="K19" s="44">
        <f t="shared" si="2"/>
        <v>380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4.4" x14ac:dyDescent="0.3">
      <c r="A20" s="23">
        <v>14</v>
      </c>
      <c r="B20" s="22"/>
      <c r="C20" s="59"/>
      <c r="D20" s="60"/>
      <c r="E20" s="47"/>
      <c r="F20" s="47"/>
      <c r="G20" s="58" t="s">
        <v>80</v>
      </c>
      <c r="H20" s="61" t="s">
        <v>77</v>
      </c>
      <c r="I20" s="49">
        <v>1</v>
      </c>
      <c r="J20" s="47">
        <v>92.5</v>
      </c>
      <c r="K20" s="44">
        <f t="shared" si="2"/>
        <v>92.5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 t="s">
        <v>163</v>
      </c>
      <c r="C21" s="40" t="s">
        <v>81</v>
      </c>
      <c r="D21" s="44">
        <v>1</v>
      </c>
      <c r="E21" s="44">
        <v>2500</v>
      </c>
      <c r="F21" s="47">
        <f t="shared" si="3"/>
        <v>2500</v>
      </c>
      <c r="G21" s="72" t="s">
        <v>164</v>
      </c>
      <c r="H21" s="73" t="s">
        <v>165</v>
      </c>
      <c r="I21" s="191">
        <v>1</v>
      </c>
      <c r="J21" s="138">
        <v>53.24</v>
      </c>
      <c r="K21" s="28">
        <v>425.92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/>
      <c r="B22" s="23"/>
      <c r="C22" s="40"/>
      <c r="D22" s="44"/>
      <c r="E22" s="44"/>
      <c r="F22" s="47"/>
      <c r="G22" s="192" t="s">
        <v>166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14.4" x14ac:dyDescent="0.3">
      <c r="A23" s="23"/>
      <c r="B23" s="23"/>
      <c r="C23" s="40"/>
      <c r="D23" s="44"/>
      <c r="E23" s="44"/>
      <c r="F23" s="47"/>
      <c r="G23" s="196" t="s">
        <v>168</v>
      </c>
      <c r="H23" s="197" t="s">
        <v>165</v>
      </c>
      <c r="I23" s="191">
        <v>1</v>
      </c>
      <c r="J23" s="138">
        <v>600</v>
      </c>
      <c r="K23" s="28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17</v>
      </c>
      <c r="B24" s="23" t="s">
        <v>84</v>
      </c>
      <c r="C24" s="40" t="s">
        <v>81</v>
      </c>
      <c r="D24" s="44">
        <v>1</v>
      </c>
      <c r="E24" s="44">
        <v>500</v>
      </c>
      <c r="F24" s="47">
        <f t="shared" si="3"/>
        <v>500</v>
      </c>
      <c r="G24" s="58" t="s">
        <v>169</v>
      </c>
      <c r="H24" s="61" t="s">
        <v>165</v>
      </c>
      <c r="I24" s="44">
        <v>1</v>
      </c>
      <c r="J24" s="44">
        <v>835</v>
      </c>
      <c r="K24" s="21">
        <f t="shared" ref="K24:K35" si="4">I24*J24</f>
        <v>835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27.6" x14ac:dyDescent="0.3">
      <c r="A25" s="23"/>
      <c r="B25" s="23"/>
      <c r="C25" s="40"/>
      <c r="D25" s="44"/>
      <c r="E25" s="44"/>
      <c r="F25" s="47"/>
      <c r="G25" s="192" t="s">
        <v>170</v>
      </c>
      <c r="H25" s="193" t="s">
        <v>62</v>
      </c>
      <c r="I25" s="194">
        <v>1</v>
      </c>
      <c r="J25" s="195" t="s">
        <v>167</v>
      </c>
      <c r="K25" s="194"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27.6" x14ac:dyDescent="0.3">
      <c r="A26" s="23">
        <v>18</v>
      </c>
      <c r="B26" s="23" t="s">
        <v>171</v>
      </c>
      <c r="C26" s="40" t="s">
        <v>81</v>
      </c>
      <c r="D26" s="44">
        <v>1</v>
      </c>
      <c r="E26" s="44">
        <v>1500</v>
      </c>
      <c r="F26" s="47">
        <f t="shared" si="3"/>
        <v>1500</v>
      </c>
      <c r="G26" s="58" t="s">
        <v>86</v>
      </c>
      <c r="H26" s="61" t="s">
        <v>62</v>
      </c>
      <c r="I26" s="44">
        <v>1</v>
      </c>
      <c r="J26" s="44">
        <f>300*0.8</f>
        <v>240</v>
      </c>
      <c r="K26" s="21">
        <f t="shared" si="4"/>
        <v>240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14.4" x14ac:dyDescent="0.3">
      <c r="A27" s="23"/>
      <c r="B27" s="23"/>
      <c r="C27" s="40"/>
      <c r="D27" s="44"/>
      <c r="E27" s="44"/>
      <c r="F27" s="47"/>
      <c r="G27" s="58" t="s">
        <v>83</v>
      </c>
      <c r="H27" s="61" t="s">
        <v>62</v>
      </c>
      <c r="I27" s="44">
        <v>2</v>
      </c>
      <c r="J27" s="44">
        <f>640*0.8</f>
        <v>512</v>
      </c>
      <c r="K27" s="44">
        <f t="shared" ref="K27" si="5">J27*I27</f>
        <v>1024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14.4" x14ac:dyDescent="0.3">
      <c r="A28" s="23">
        <v>20</v>
      </c>
      <c r="B28" s="23"/>
      <c r="C28" s="40"/>
      <c r="D28" s="44"/>
      <c r="E28" s="44"/>
      <c r="F28" s="47"/>
      <c r="G28" s="58" t="s">
        <v>88</v>
      </c>
      <c r="H28" s="61" t="s">
        <v>62</v>
      </c>
      <c r="I28" s="44">
        <v>2</v>
      </c>
      <c r="J28" s="44">
        <f>1778*0.8</f>
        <v>1422.4</v>
      </c>
      <c r="K28" s="21">
        <f t="shared" si="4"/>
        <v>2844.8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4" customFormat="1" ht="27.6" x14ac:dyDescent="0.3">
      <c r="A29" s="23">
        <v>6</v>
      </c>
      <c r="B29" s="22" t="s">
        <v>172</v>
      </c>
      <c r="C29" s="38" t="s">
        <v>62</v>
      </c>
      <c r="D29" s="44">
        <v>1</v>
      </c>
      <c r="E29" s="39">
        <v>187</v>
      </c>
      <c r="F29" s="39">
        <f t="shared" ref="F29" si="6">D29*E29</f>
        <v>187</v>
      </c>
      <c r="G29" s="45" t="s">
        <v>173</v>
      </c>
      <c r="H29" s="43" t="s">
        <v>62</v>
      </c>
      <c r="I29" s="194">
        <v>1</v>
      </c>
      <c r="J29" s="195" t="s">
        <v>167</v>
      </c>
      <c r="K29" s="194"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27.6" x14ac:dyDescent="0.3">
      <c r="A30" s="23">
        <v>21</v>
      </c>
      <c r="B30" s="23" t="s">
        <v>89</v>
      </c>
      <c r="C30" s="40" t="s">
        <v>62</v>
      </c>
      <c r="D30" s="44">
        <v>14</v>
      </c>
      <c r="E30" s="44">
        <v>189</v>
      </c>
      <c r="F30" s="47">
        <f>D30*E30</f>
        <v>2646</v>
      </c>
      <c r="G30" s="62" t="s">
        <v>90</v>
      </c>
      <c r="H30" s="63" t="s">
        <v>62</v>
      </c>
      <c r="I30" s="194">
        <v>14</v>
      </c>
      <c r="J30" s="195" t="s">
        <v>167</v>
      </c>
      <c r="K30" s="194"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6" customFormat="1" ht="27.6" x14ac:dyDescent="0.3">
      <c r="A31" s="23">
        <v>22</v>
      </c>
      <c r="B31" s="23"/>
      <c r="C31" s="40"/>
      <c r="D31" s="44"/>
      <c r="E31" s="44"/>
      <c r="F31" s="47"/>
      <c r="G31" s="62" t="s">
        <v>91</v>
      </c>
      <c r="H31" s="63" t="s">
        <v>62</v>
      </c>
      <c r="I31" s="49">
        <v>5</v>
      </c>
      <c r="J31" s="43">
        <v>85.9</v>
      </c>
      <c r="K31" s="21">
        <f t="shared" si="4"/>
        <v>429.5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6" customFormat="1" ht="14.4" x14ac:dyDescent="0.3">
      <c r="A32" s="23">
        <v>23</v>
      </c>
      <c r="B32" s="23"/>
      <c r="C32" s="40"/>
      <c r="D32" s="44"/>
      <c r="E32" s="44"/>
      <c r="F32" s="47"/>
      <c r="G32" s="62" t="s">
        <v>174</v>
      </c>
      <c r="H32" s="63" t="s">
        <v>62</v>
      </c>
      <c r="I32" s="49">
        <v>32</v>
      </c>
      <c r="J32" s="43">
        <v>25</v>
      </c>
      <c r="K32" s="21">
        <f t="shared" si="4"/>
        <v>800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6" customFormat="1" ht="14.4" x14ac:dyDescent="0.3">
      <c r="A33" s="23">
        <v>24</v>
      </c>
      <c r="B33" s="23"/>
      <c r="C33" s="40"/>
      <c r="D33" s="44"/>
      <c r="E33" s="44"/>
      <c r="F33" s="47"/>
      <c r="G33" s="62" t="s">
        <v>93</v>
      </c>
      <c r="H33" s="63" t="s">
        <v>62</v>
      </c>
      <c r="I33" s="49">
        <f>I30*2</f>
        <v>28</v>
      </c>
      <c r="J33" s="43">
        <v>15</v>
      </c>
      <c r="K33" s="21">
        <f t="shared" si="4"/>
        <v>420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6" customFormat="1" ht="27.6" x14ac:dyDescent="0.3">
      <c r="A34" s="23">
        <v>25</v>
      </c>
      <c r="B34" s="23" t="s">
        <v>94</v>
      </c>
      <c r="C34" s="40" t="s">
        <v>62</v>
      </c>
      <c r="D34" s="44">
        <v>1</v>
      </c>
      <c r="E34" s="44">
        <v>138</v>
      </c>
      <c r="F34" s="47">
        <f t="shared" ref="F34" si="7">D34*E34</f>
        <v>138</v>
      </c>
      <c r="G34" s="62" t="s">
        <v>175</v>
      </c>
      <c r="H34" s="63" t="s">
        <v>62</v>
      </c>
      <c r="I34" s="49">
        <f>D34</f>
        <v>1</v>
      </c>
      <c r="J34" s="198">
        <v>128.34</v>
      </c>
      <c r="K34" s="21">
        <f t="shared" si="4"/>
        <v>128.34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96" customFormat="1" ht="27.6" x14ac:dyDescent="0.3">
      <c r="A35" s="23">
        <v>26</v>
      </c>
      <c r="B35" s="23"/>
      <c r="C35" s="40"/>
      <c r="D35" s="44"/>
      <c r="E35" s="44"/>
      <c r="F35" s="47"/>
      <c r="G35" s="62" t="s">
        <v>95</v>
      </c>
      <c r="H35" s="63" t="s">
        <v>62</v>
      </c>
      <c r="I35" s="49">
        <v>1</v>
      </c>
      <c r="J35" s="198">
        <v>128.34</v>
      </c>
      <c r="K35" s="21">
        <f t="shared" si="4"/>
        <v>128.34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96" customFormat="1" ht="14.4" x14ac:dyDescent="0.3">
      <c r="A36" s="23">
        <v>27</v>
      </c>
      <c r="B36" s="22" t="s">
        <v>96</v>
      </c>
      <c r="C36" s="30" t="s">
        <v>71</v>
      </c>
      <c r="D36" s="44">
        <v>8</v>
      </c>
      <c r="E36" s="39">
        <v>25</v>
      </c>
      <c r="F36" s="47">
        <f t="shared" si="3"/>
        <v>200</v>
      </c>
      <c r="G36" s="62" t="s">
        <v>176</v>
      </c>
      <c r="H36" s="63" t="s">
        <v>62</v>
      </c>
      <c r="I36" s="49">
        <v>4</v>
      </c>
      <c r="J36" s="43">
        <v>50.84</v>
      </c>
      <c r="K36" s="44">
        <f t="shared" si="2"/>
        <v>203.36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4" customFormat="1" ht="43.2" customHeight="1" x14ac:dyDescent="0.3">
      <c r="A37" s="23">
        <v>30</v>
      </c>
      <c r="B37" s="66" t="s">
        <v>100</v>
      </c>
      <c r="C37" s="67"/>
      <c r="D37" s="67"/>
      <c r="E37" s="68"/>
      <c r="F37" s="69">
        <f>SUM(F15:F36)</f>
        <v>11556</v>
      </c>
      <c r="G37" s="70" t="s">
        <v>101</v>
      </c>
      <c r="H37" s="67"/>
      <c r="I37" s="67"/>
      <c r="J37" s="67"/>
      <c r="K37" s="69">
        <f>SUM(K15:K36)</f>
        <v>11203.260000000002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4" x14ac:dyDescent="0.3">
      <c r="A38" s="23">
        <v>31</v>
      </c>
      <c r="B38" s="18" t="s">
        <v>102</v>
      </c>
      <c r="C38" s="30"/>
      <c r="D38" s="21"/>
      <c r="E38" s="21"/>
      <c r="F38" s="71"/>
      <c r="G38" s="72"/>
      <c r="H38" s="73"/>
      <c r="I38" s="21"/>
      <c r="J38" s="21"/>
      <c r="K38" s="21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94" customFormat="1" ht="14.4" x14ac:dyDescent="0.3">
      <c r="A39" s="23"/>
      <c r="B39" s="24" t="s">
        <v>177</v>
      </c>
      <c r="C39" s="38" t="s">
        <v>62</v>
      </c>
      <c r="D39" s="39">
        <v>1</v>
      </c>
      <c r="E39" s="39">
        <v>150</v>
      </c>
      <c r="F39" s="39">
        <f>D39*E39</f>
        <v>150</v>
      </c>
      <c r="G39" s="42"/>
      <c r="H39" s="43"/>
      <c r="I39" s="43"/>
      <c r="J39" s="43"/>
      <c r="K39" s="41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7" customFormat="1" ht="27.6" x14ac:dyDescent="0.3">
      <c r="A40" s="23">
        <v>33</v>
      </c>
      <c r="B40" s="32" t="s">
        <v>103</v>
      </c>
      <c r="C40" s="33"/>
      <c r="D40" s="34"/>
      <c r="E40" s="34"/>
      <c r="F40" s="34">
        <f>SUM(F39)</f>
        <v>150</v>
      </c>
      <c r="G40" s="70" t="s">
        <v>104</v>
      </c>
      <c r="H40" s="35"/>
      <c r="I40" s="34"/>
      <c r="J40" s="46"/>
      <c r="K40" s="69">
        <f>SUM(K39)</f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4" x14ac:dyDescent="0.3">
      <c r="A41" s="23">
        <v>34</v>
      </c>
      <c r="B41" s="76"/>
      <c r="C41" s="77"/>
      <c r="D41" s="76"/>
      <c r="E41" s="77"/>
      <c r="F41" s="78"/>
      <c r="G41" s="79" t="s">
        <v>105</v>
      </c>
      <c r="H41" s="80"/>
      <c r="I41" s="81"/>
      <c r="J41" s="81"/>
      <c r="K41" s="82">
        <f>K40+K37+K13+K9</f>
        <v>11203.260000000002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4" x14ac:dyDescent="0.3">
      <c r="A42" s="23">
        <v>35</v>
      </c>
      <c r="B42" s="79" t="s">
        <v>106</v>
      </c>
      <c r="C42" s="80"/>
      <c r="D42" s="83"/>
      <c r="E42" s="78"/>
      <c r="F42" s="84">
        <f>F40+F37+F13+F9</f>
        <v>13155</v>
      </c>
      <c r="G42" s="85" t="s">
        <v>107</v>
      </c>
      <c r="H42" s="86">
        <v>0.03</v>
      </c>
      <c r="I42" s="81"/>
      <c r="J42" s="81"/>
      <c r="K42" s="82">
        <f>K41*H42</f>
        <v>336.09780000000006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6" customFormat="1" ht="14.4" x14ac:dyDescent="0.3">
      <c r="A43" s="23">
        <v>36</v>
      </c>
      <c r="B43" s="85"/>
      <c r="C43" s="87"/>
      <c r="D43" s="83"/>
      <c r="E43" s="78"/>
      <c r="F43" s="84"/>
      <c r="G43" s="88" t="s">
        <v>108</v>
      </c>
      <c r="H43" s="80"/>
      <c r="I43" s="81"/>
      <c r="J43" s="81"/>
      <c r="K43" s="82">
        <f>K41+K42</f>
        <v>11539.357800000002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6" customFormat="1" ht="14.4" x14ac:dyDescent="0.3">
      <c r="A44" s="23">
        <v>37</v>
      </c>
      <c r="B44" s="88" t="s">
        <v>109</v>
      </c>
      <c r="C44" s="89"/>
      <c r="D44" s="83"/>
      <c r="E44" s="21"/>
      <c r="F44" s="84">
        <f>F42</f>
        <v>13155</v>
      </c>
      <c r="G44" s="88" t="s">
        <v>110</v>
      </c>
      <c r="H44" s="89"/>
      <c r="I44" s="81"/>
      <c r="J44" s="81"/>
      <c r="K44" s="82">
        <f>F44+K43</f>
        <v>24694.357800000002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7" customFormat="1" ht="14.4" x14ac:dyDescent="0.3">
      <c r="A45" s="23">
        <v>38</v>
      </c>
      <c r="B45" s="90"/>
      <c r="C45" s="89"/>
      <c r="D45" s="90"/>
      <c r="E45" s="89"/>
      <c r="F45" s="90"/>
      <c r="G45" s="88" t="s">
        <v>111</v>
      </c>
      <c r="H45" s="89"/>
      <c r="I45" s="81"/>
      <c r="J45" s="81"/>
      <c r="K45" s="82">
        <f>K46/6</f>
        <v>4938.8715600000005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23">
        <v>39</v>
      </c>
      <c r="B46" s="90"/>
      <c r="C46" s="89"/>
      <c r="D46" s="90"/>
      <c r="E46" s="89"/>
      <c r="F46" s="90"/>
      <c r="G46" s="88" t="s">
        <v>112</v>
      </c>
      <c r="H46" s="89"/>
      <c r="I46" s="81"/>
      <c r="J46" s="81"/>
      <c r="K46" s="82">
        <f>K44*1.2</f>
        <v>29633.229360000001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4" customFormat="1" ht="15.6" x14ac:dyDescent="0.3">
      <c r="A47" s="98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4" customFormat="1" ht="15.6" x14ac:dyDescent="0.3">
      <c r="A48" s="98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4" customFormat="1" ht="16.2" thickBot="1" x14ac:dyDescent="0.35">
      <c r="A49" s="98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4" customFormat="1" ht="15.6" x14ac:dyDescent="0.3">
      <c r="A50" s="126"/>
      <c r="B50" s="112"/>
      <c r="C50" s="112"/>
      <c r="D50" s="112"/>
      <c r="E50" s="112"/>
      <c r="F50" s="112"/>
      <c r="G50" s="112"/>
      <c r="H50" s="113"/>
      <c r="I50" s="92"/>
      <c r="J50" s="92"/>
      <c r="K50" s="9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6" customFormat="1" ht="15.6" x14ac:dyDescent="0.3">
      <c r="A51" s="127"/>
      <c r="B51" s="115"/>
      <c r="C51" s="115"/>
      <c r="D51" s="115"/>
      <c r="E51" s="115"/>
      <c r="F51" s="115"/>
      <c r="G51" s="115"/>
      <c r="H51" s="116"/>
      <c r="I51" s="92"/>
      <c r="J51" s="92"/>
      <c r="K51" s="9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97" customFormat="1" ht="14.4" x14ac:dyDescent="0.3">
      <c r="A52" s="114"/>
      <c r="B52" s="115"/>
      <c r="C52" s="115"/>
      <c r="D52" s="115"/>
      <c r="E52" s="115"/>
      <c r="F52" s="115"/>
      <c r="G52" s="115"/>
      <c r="H52" s="116"/>
      <c r="I52" s="92"/>
      <c r="J52" s="92"/>
      <c r="K52" s="9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97" customFormat="1" ht="14.4" x14ac:dyDescent="0.3">
      <c r="A53" s="114"/>
      <c r="B53" s="115"/>
      <c r="C53" s="115"/>
      <c r="D53" s="115"/>
      <c r="E53" s="115"/>
      <c r="F53" s="115"/>
      <c r="G53" s="115"/>
      <c r="H53" s="116"/>
      <c r="I53" s="92"/>
      <c r="J53" s="92"/>
      <c r="K53" s="9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97" customFormat="1" ht="14.4" x14ac:dyDescent="0.3">
      <c r="A54" s="114"/>
      <c r="B54" s="115"/>
      <c r="C54" s="115"/>
      <c r="D54" s="115"/>
      <c r="E54" s="115"/>
      <c r="F54" s="115"/>
      <c r="G54" s="115"/>
      <c r="H54" s="116"/>
      <c r="I54" s="92"/>
      <c r="J54" s="92"/>
      <c r="K54" s="92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97" customFormat="1" ht="14.4" x14ac:dyDescent="0.3">
      <c r="A55" s="114"/>
      <c r="B55" s="115"/>
      <c r="C55" s="115"/>
      <c r="D55" s="115"/>
      <c r="E55" s="115"/>
      <c r="F55" s="115"/>
      <c r="G55" s="115"/>
      <c r="H55" s="116"/>
      <c r="I55" s="92"/>
      <c r="J55" s="92"/>
      <c r="K55" s="92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97" customFormat="1" ht="14.4" x14ac:dyDescent="0.3">
      <c r="A56" s="114"/>
      <c r="B56" s="115"/>
      <c r="C56" s="115"/>
      <c r="D56" s="115"/>
      <c r="E56" s="115"/>
      <c r="F56" s="115"/>
      <c r="G56" s="115"/>
      <c r="H56" s="116"/>
      <c r="I56" s="92"/>
      <c r="J56" s="92"/>
      <c r="K56" s="92"/>
      <c r="L56" s="100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97" customFormat="1" ht="14.4" x14ac:dyDescent="0.3">
      <c r="A57" s="114"/>
      <c r="B57" s="115"/>
      <c r="C57" s="115"/>
      <c r="D57" s="115"/>
      <c r="E57" s="115"/>
      <c r="F57" s="115"/>
      <c r="G57" s="115"/>
      <c r="H57" s="116"/>
      <c r="I57" s="92"/>
      <c r="J57" s="92"/>
      <c r="K57" s="92"/>
      <c r="L57" s="101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101" customFormat="1" x14ac:dyDescent="0.25">
      <c r="A58" s="114"/>
      <c r="B58" s="115"/>
      <c r="C58" s="115"/>
      <c r="D58" s="115"/>
      <c r="E58" s="115"/>
      <c r="F58" s="115"/>
      <c r="G58" s="115"/>
      <c r="H58" s="116"/>
      <c r="I58" s="92"/>
      <c r="J58" s="92"/>
      <c r="K58" s="199"/>
    </row>
    <row r="59" spans="1:35" s="101" customFormat="1" x14ac:dyDescent="0.25">
      <c r="A59" s="114"/>
      <c r="B59" s="115"/>
      <c r="C59" s="115"/>
      <c r="D59" s="115"/>
      <c r="E59" s="115"/>
      <c r="F59" s="115"/>
      <c r="G59" s="115"/>
      <c r="H59" s="116"/>
      <c r="I59" s="92"/>
      <c r="J59" s="92"/>
      <c r="K59" s="92"/>
    </row>
    <row r="60" spans="1:35" s="101" customFormat="1" x14ac:dyDescent="0.25">
      <c r="A60" s="114"/>
      <c r="B60" s="115"/>
      <c r="C60" s="115"/>
      <c r="D60" s="115"/>
      <c r="E60" s="115"/>
      <c r="F60" s="115"/>
      <c r="G60" s="115"/>
      <c r="H60" s="116"/>
      <c r="I60" s="92"/>
      <c r="J60" s="92"/>
      <c r="K60" s="92"/>
    </row>
    <row r="61" spans="1:35" s="101" customFormat="1" x14ac:dyDescent="0.25">
      <c r="A61" s="114"/>
      <c r="B61" s="115"/>
      <c r="C61" s="115"/>
      <c r="D61" s="115"/>
      <c r="E61" s="115"/>
      <c r="F61" s="115"/>
      <c r="G61" s="115"/>
      <c r="H61" s="116"/>
      <c r="I61" s="92"/>
      <c r="J61" s="92"/>
      <c r="K61" s="92"/>
    </row>
    <row r="62" spans="1:35" s="101" customFormat="1" x14ac:dyDescent="0.25">
      <c r="A62" s="114"/>
      <c r="B62" s="115"/>
      <c r="C62" s="115"/>
      <c r="D62" s="115"/>
      <c r="E62" s="115"/>
      <c r="F62" s="115"/>
      <c r="G62" s="115"/>
      <c r="H62" s="116"/>
      <c r="I62" s="92"/>
      <c r="J62" s="92"/>
      <c r="K62" s="92"/>
      <c r="M62" s="100"/>
    </row>
    <row r="63" spans="1:35" s="101" customFormat="1" x14ac:dyDescent="0.25">
      <c r="A63" s="114"/>
      <c r="B63" s="115"/>
      <c r="C63" s="115"/>
      <c r="D63" s="115"/>
      <c r="E63" s="115"/>
      <c r="F63" s="115"/>
      <c r="G63" s="115"/>
      <c r="H63" s="116"/>
      <c r="I63" s="92"/>
      <c r="J63" s="92"/>
      <c r="K63" s="92"/>
      <c r="L63" s="92"/>
      <c r="M63" s="102"/>
    </row>
    <row r="64" spans="1:35" s="101" customFormat="1" ht="31.5" customHeight="1" x14ac:dyDescent="0.25">
      <c r="A64" s="114"/>
      <c r="B64" s="115"/>
      <c r="C64" s="115"/>
      <c r="D64" s="115"/>
      <c r="E64" s="115"/>
      <c r="F64" s="115"/>
      <c r="G64" s="115"/>
      <c r="H64" s="116"/>
      <c r="I64" s="92"/>
      <c r="J64" s="92"/>
      <c r="K64" s="92"/>
      <c r="L64" s="92"/>
    </row>
    <row r="65" spans="1:15" ht="14.4" x14ac:dyDescent="0.3">
      <c r="A65" s="114"/>
      <c r="B65" s="115"/>
      <c r="C65" s="115"/>
      <c r="D65" s="115"/>
      <c r="E65" s="115"/>
      <c r="F65" s="115"/>
      <c r="G65" s="115"/>
      <c r="H65" s="116"/>
      <c r="O65"/>
    </row>
    <row r="66" spans="1:15" x14ac:dyDescent="0.3">
      <c r="A66" s="114"/>
      <c r="B66" s="115"/>
      <c r="C66" s="115"/>
      <c r="D66" s="115"/>
      <c r="E66" s="115"/>
      <c r="F66" s="115"/>
      <c r="G66" s="115"/>
      <c r="H66" s="116"/>
    </row>
    <row r="67" spans="1:15" x14ac:dyDescent="0.3">
      <c r="A67" s="117"/>
      <c r="B67" s="115"/>
      <c r="C67" s="115"/>
      <c r="D67" s="115"/>
      <c r="E67" s="118"/>
      <c r="F67" s="115"/>
      <c r="G67" s="115"/>
      <c r="H67" s="116"/>
    </row>
    <row r="68" spans="1:15" x14ac:dyDescent="0.3">
      <c r="A68" s="119"/>
      <c r="B68" s="115"/>
      <c r="C68" s="115"/>
      <c r="D68" s="115"/>
      <c r="E68" s="118"/>
      <c r="F68" s="115"/>
      <c r="G68" s="115"/>
      <c r="H68" s="116"/>
    </row>
    <row r="69" spans="1:15" x14ac:dyDescent="0.3">
      <c r="A69" s="120"/>
      <c r="B69" s="115"/>
      <c r="C69" s="115"/>
      <c r="D69" s="115"/>
      <c r="E69" s="118"/>
      <c r="F69" s="115"/>
      <c r="G69" s="115"/>
      <c r="H69" s="116"/>
    </row>
    <row r="70" spans="1:15" x14ac:dyDescent="0.3">
      <c r="A70" s="120"/>
      <c r="B70" s="115"/>
      <c r="C70" s="115"/>
      <c r="D70" s="115"/>
      <c r="E70" s="118"/>
      <c r="F70" s="115"/>
      <c r="G70" s="115"/>
      <c r="H70" s="116"/>
    </row>
    <row r="71" spans="1:15" x14ac:dyDescent="0.3">
      <c r="A71" s="120"/>
      <c r="B71" s="115"/>
      <c r="C71" s="115"/>
      <c r="D71" s="115"/>
      <c r="E71" s="118"/>
      <c r="F71" s="115"/>
      <c r="G71" s="115"/>
      <c r="H71" s="116"/>
    </row>
    <row r="72" spans="1:15" x14ac:dyDescent="0.3">
      <c r="A72" s="121"/>
      <c r="B72" s="115"/>
      <c r="C72" s="115"/>
      <c r="D72" s="115"/>
      <c r="E72" s="118"/>
      <c r="F72" s="115"/>
      <c r="G72" s="115"/>
      <c r="H72" s="116"/>
    </row>
    <row r="73" spans="1:15" x14ac:dyDescent="0.3">
      <c r="A73" s="121"/>
      <c r="B73" s="115"/>
      <c r="C73" s="115"/>
      <c r="D73" s="115"/>
      <c r="E73" s="118"/>
      <c r="F73" s="115"/>
      <c r="G73" s="115"/>
      <c r="H73" s="116"/>
    </row>
    <row r="74" spans="1:15" x14ac:dyDescent="0.3">
      <c r="A74" s="120"/>
      <c r="B74" s="115"/>
      <c r="C74" s="115"/>
      <c r="D74" s="115"/>
      <c r="E74" s="118"/>
      <c r="F74" s="115"/>
      <c r="G74" s="115"/>
      <c r="H74" s="116"/>
    </row>
    <row r="75" spans="1:15" x14ac:dyDescent="0.3">
      <c r="A75" s="120"/>
      <c r="B75" s="115"/>
      <c r="C75" s="115"/>
      <c r="D75" s="115"/>
      <c r="E75" s="118"/>
      <c r="F75" s="115"/>
      <c r="G75" s="115"/>
      <c r="H75" s="116"/>
    </row>
    <row r="76" spans="1:15" x14ac:dyDescent="0.3">
      <c r="A76" s="120"/>
      <c r="B76" s="115"/>
      <c r="C76" s="115"/>
      <c r="D76" s="115"/>
      <c r="E76" s="118"/>
      <c r="F76" s="115"/>
      <c r="G76" s="115"/>
      <c r="H76" s="116"/>
    </row>
    <row r="77" spans="1:15" x14ac:dyDescent="0.3">
      <c r="A77" s="120"/>
      <c r="B77" s="115"/>
      <c r="C77" s="115"/>
      <c r="D77" s="115"/>
      <c r="E77" s="118"/>
      <c r="F77" s="115"/>
      <c r="G77" s="115"/>
      <c r="H77" s="116"/>
    </row>
    <row r="78" spans="1:15" x14ac:dyDescent="0.3">
      <c r="A78" s="120"/>
      <c r="B78" s="115"/>
      <c r="C78" s="115"/>
      <c r="D78" s="115"/>
      <c r="E78" s="118"/>
      <c r="F78" s="115"/>
      <c r="G78" s="115"/>
      <c r="H78" s="116"/>
    </row>
    <row r="79" spans="1:15" x14ac:dyDescent="0.3">
      <c r="A79" s="120"/>
      <c r="B79" s="115"/>
      <c r="C79" s="115"/>
      <c r="D79" s="115"/>
      <c r="E79" s="118"/>
      <c r="F79" s="115"/>
      <c r="G79" s="115"/>
      <c r="H79" s="116"/>
    </row>
    <row r="80" spans="1:15" x14ac:dyDescent="0.3">
      <c r="A80" s="120"/>
      <c r="B80" s="115"/>
      <c r="C80" s="115"/>
      <c r="D80" s="115"/>
      <c r="E80" s="118"/>
      <c r="F80" s="115"/>
      <c r="G80" s="115"/>
      <c r="H80" s="116"/>
    </row>
    <row r="81" spans="1:15" x14ac:dyDescent="0.3">
      <c r="A81" s="120"/>
      <c r="B81" s="115"/>
      <c r="C81" s="115"/>
      <c r="D81" s="115"/>
      <c r="E81" s="118"/>
      <c r="F81" s="115"/>
      <c r="G81" s="115"/>
      <c r="H81" s="116"/>
    </row>
    <row r="82" spans="1:15" x14ac:dyDescent="0.3">
      <c r="A82" s="120"/>
      <c r="B82" s="115"/>
      <c r="C82" s="115"/>
      <c r="D82" s="115"/>
      <c r="E82" s="118"/>
      <c r="F82" s="115"/>
      <c r="G82" s="115"/>
      <c r="H82" s="116"/>
    </row>
    <row r="83" spans="1:15" x14ac:dyDescent="0.3">
      <c r="A83" s="120"/>
      <c r="B83" s="115"/>
      <c r="C83" s="115"/>
      <c r="D83" s="115"/>
      <c r="E83" s="118"/>
      <c r="F83" s="115"/>
      <c r="G83" s="115"/>
      <c r="H83" s="116"/>
    </row>
    <row r="84" spans="1:15" x14ac:dyDescent="0.3">
      <c r="A84" s="120"/>
      <c r="B84" s="115"/>
      <c r="C84" s="115"/>
      <c r="D84" s="115"/>
      <c r="E84" s="118"/>
      <c r="F84" s="115"/>
      <c r="G84" s="115"/>
      <c r="H84" s="116"/>
    </row>
    <row r="85" spans="1:15" x14ac:dyDescent="0.3">
      <c r="A85" s="120"/>
      <c r="B85" s="115"/>
      <c r="C85" s="115"/>
      <c r="D85" s="115"/>
      <c r="E85" s="118"/>
      <c r="F85" s="115"/>
      <c r="G85" s="115"/>
      <c r="H85" s="116"/>
    </row>
    <row r="86" spans="1:15" x14ac:dyDescent="0.3">
      <c r="A86" s="120"/>
      <c r="B86" s="115"/>
      <c r="C86" s="115"/>
      <c r="D86" s="115"/>
      <c r="E86" s="118"/>
      <c r="F86" s="115"/>
      <c r="G86" s="115"/>
      <c r="H86" s="116"/>
    </row>
    <row r="87" spans="1:15" x14ac:dyDescent="0.3">
      <c r="A87" s="120"/>
      <c r="B87" s="115"/>
      <c r="C87" s="115"/>
      <c r="D87" s="115"/>
      <c r="E87" s="118"/>
      <c r="F87" s="115"/>
      <c r="G87" s="115"/>
      <c r="H87" s="116"/>
    </row>
    <row r="88" spans="1:15" x14ac:dyDescent="0.3">
      <c r="A88" s="120"/>
      <c r="B88" s="115"/>
      <c r="C88" s="115"/>
      <c r="D88" s="115"/>
      <c r="E88" s="118"/>
      <c r="F88" s="115"/>
      <c r="G88" s="115"/>
      <c r="H88" s="116"/>
    </row>
    <row r="89" spans="1:15" x14ac:dyDescent="0.3">
      <c r="A89" s="120"/>
      <c r="B89" s="115"/>
      <c r="C89" s="115"/>
      <c r="D89" s="115"/>
      <c r="E89" s="118"/>
      <c r="F89" s="115"/>
      <c r="G89" s="115"/>
      <c r="H89" s="116"/>
    </row>
    <row r="90" spans="1:15" x14ac:dyDescent="0.3">
      <c r="A90" s="120"/>
      <c r="B90" s="115"/>
      <c r="C90" s="115"/>
      <c r="D90" s="115"/>
      <c r="E90" s="118"/>
      <c r="F90" s="115"/>
      <c r="G90" s="115"/>
      <c r="H90" s="116"/>
    </row>
    <row r="91" spans="1:15" x14ac:dyDescent="0.3">
      <c r="A91" s="120"/>
      <c r="B91" s="115"/>
      <c r="C91" s="115"/>
      <c r="D91" s="115"/>
      <c r="E91" s="118"/>
      <c r="F91" s="115"/>
      <c r="G91" s="115"/>
      <c r="H91" s="116"/>
    </row>
    <row r="92" spans="1:15" ht="14.4" thickBot="1" x14ac:dyDescent="0.35">
      <c r="A92" s="122"/>
      <c r="B92" s="123"/>
      <c r="C92" s="123"/>
      <c r="D92" s="123"/>
      <c r="E92" s="124"/>
      <c r="F92" s="123"/>
      <c r="G92" s="123"/>
      <c r="H92" s="125"/>
    </row>
    <row r="94" spans="1:15" x14ac:dyDescent="0.3">
      <c r="L94" s="95"/>
    </row>
    <row r="95" spans="1:15" x14ac:dyDescent="0.3">
      <c r="D95" s="92" t="s">
        <v>186</v>
      </c>
      <c r="L95" s="95"/>
    </row>
    <row r="96" spans="1:15" s="95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  <c r="O96" s="92"/>
    </row>
    <row r="97" spans="1:15" s="95" customForma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</row>
    <row r="98" spans="1:15" s="95" customForma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</row>
    <row r="99" spans="1:15" s="95" customForma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97"/>
    </row>
    <row r="100" spans="1:15" s="95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L100" s="97"/>
    </row>
    <row r="101" spans="1:15" s="97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L101" s="105"/>
      <c r="O101" s="95"/>
    </row>
    <row r="102" spans="1:15" s="97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105"/>
    </row>
    <row r="103" spans="1:15" s="105" customFormat="1" ht="29.4" customHeigh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O103" s="97"/>
    </row>
    <row r="104" spans="1:15" s="105" customFormat="1" ht="29.4" customHeight="1" x14ac:dyDescent="0.3">
      <c r="A104" s="93"/>
      <c r="B104" s="92"/>
      <c r="C104" s="92"/>
      <c r="D104" s="92"/>
      <c r="E104" s="93"/>
      <c r="F104" s="92"/>
      <c r="G104" s="92"/>
      <c r="H104" s="92"/>
      <c r="I104" s="92"/>
      <c r="J104" s="92"/>
      <c r="K104" s="92"/>
      <c r="L104" s="92"/>
    </row>
    <row r="105" spans="1:15" s="105" customFormat="1" ht="29.4" customHeight="1" x14ac:dyDescent="0.3">
      <c r="A105" s="93"/>
      <c r="B105" s="92"/>
      <c r="C105" s="92"/>
      <c r="D105" s="92"/>
      <c r="E105" s="93"/>
      <c r="F105" s="92"/>
      <c r="G105" s="92"/>
      <c r="H105" s="92"/>
      <c r="I105" s="92"/>
      <c r="J105" s="92"/>
      <c r="K105" s="92"/>
      <c r="L105" s="103"/>
    </row>
    <row r="106" spans="1:15" x14ac:dyDescent="0.3">
      <c r="L106" s="103"/>
      <c r="O106" s="105"/>
    </row>
    <row r="107" spans="1:15" s="103" customFormat="1" x14ac:dyDescent="0.3">
      <c r="A107" s="93"/>
      <c r="B107" s="92"/>
      <c r="C107" s="92"/>
      <c r="D107" s="92"/>
      <c r="E107" s="93"/>
      <c r="F107" s="92"/>
      <c r="G107" s="92"/>
      <c r="H107" s="92"/>
      <c r="I107" s="92"/>
      <c r="J107" s="92"/>
      <c r="K107" s="92"/>
      <c r="O107" s="92"/>
    </row>
    <row r="108" spans="1:15" s="103" customFormat="1" x14ac:dyDescent="0.3">
      <c r="A108" s="93"/>
      <c r="B108" s="92"/>
      <c r="C108" s="92"/>
      <c r="D108" s="92"/>
      <c r="E108" s="93"/>
      <c r="F108" s="92"/>
      <c r="G108" s="92"/>
      <c r="H108" s="92"/>
      <c r="I108" s="92"/>
      <c r="J108" s="92"/>
      <c r="K108" s="92"/>
      <c r="L108" s="92"/>
    </row>
    <row r="109" spans="1:15" s="103" customFormat="1" x14ac:dyDescent="0.3">
      <c r="A109" s="93"/>
      <c r="B109" s="92"/>
      <c r="C109" s="92"/>
      <c r="D109" s="92"/>
      <c r="E109" s="93"/>
      <c r="F109" s="92"/>
      <c r="G109" s="92"/>
      <c r="H109" s="92"/>
      <c r="I109" s="92"/>
      <c r="J109" s="92"/>
      <c r="K109" s="92"/>
      <c r="L109" s="92"/>
    </row>
    <row r="110" spans="1:15" x14ac:dyDescent="0.3">
      <c r="O110" s="103"/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1E6F-C844-4739-9C5F-623D6BC303BF}">
  <dimension ref="A1:AI108"/>
  <sheetViews>
    <sheetView topLeftCell="A37" zoomScale="80" zoomScaleNormal="80" workbookViewId="0">
      <selection activeCell="B49" sqref="B49:G49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46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/>
      <c r="C7" s="25"/>
      <c r="D7" s="26"/>
      <c r="E7" s="27"/>
      <c r="F7" s="28">
        <f>D7*E7</f>
        <v>0</v>
      </c>
      <c r="G7" s="29"/>
      <c r="H7" s="29"/>
      <c r="I7" s="29"/>
      <c r="J7" s="29"/>
      <c r="K7" s="44">
        <f>I7*J7</f>
        <v>0</v>
      </c>
    </row>
    <row r="8" spans="1:35" ht="27.6" x14ac:dyDescent="0.3">
      <c r="A8" s="23">
        <v>2</v>
      </c>
      <c r="B8" s="32" t="s">
        <v>63</v>
      </c>
      <c r="C8" s="33"/>
      <c r="D8" s="34"/>
      <c r="E8" s="34"/>
      <c r="F8" s="34">
        <f>SUM(F7:F7)</f>
        <v>0</v>
      </c>
      <c r="G8" s="32" t="s">
        <v>64</v>
      </c>
      <c r="H8" s="35"/>
      <c r="I8" s="34"/>
      <c r="J8" s="36"/>
      <c r="K8" s="37">
        <f>SUM(K7:K7)</f>
        <v>0</v>
      </c>
    </row>
    <row r="9" spans="1:35" ht="14.4" x14ac:dyDescent="0.3">
      <c r="A9" s="23">
        <v>3</v>
      </c>
      <c r="B9" s="18" t="s">
        <v>65</v>
      </c>
      <c r="C9" s="38"/>
      <c r="D9" s="39"/>
      <c r="E9" s="39"/>
      <c r="F9" s="39"/>
      <c r="G9" s="23"/>
      <c r="H9" s="40"/>
      <c r="I9" s="40"/>
      <c r="J9" s="40"/>
      <c r="K9" s="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94" customFormat="1" ht="14.4" x14ac:dyDescent="0.3">
      <c r="A10" s="23">
        <v>4</v>
      </c>
      <c r="B10" s="24"/>
      <c r="C10" s="38"/>
      <c r="D10" s="39"/>
      <c r="E10" s="39"/>
      <c r="F10" s="39">
        <f>D10*E10</f>
        <v>0</v>
      </c>
      <c r="G10" s="42"/>
      <c r="H10" s="43"/>
      <c r="I10" s="43"/>
      <c r="J10" s="43"/>
      <c r="K10" s="44">
        <f>I10*J10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5" customFormat="1" ht="41.4" x14ac:dyDescent="0.3">
      <c r="A11" s="23">
        <v>5</v>
      </c>
      <c r="B11" s="32" t="s">
        <v>67</v>
      </c>
      <c r="C11" s="33"/>
      <c r="D11" s="34"/>
      <c r="E11" s="46"/>
      <c r="F11" s="34">
        <f>SUM(F10:F10)</f>
        <v>0</v>
      </c>
      <c r="G11" s="32" t="s">
        <v>68</v>
      </c>
      <c r="H11" s="35"/>
      <c r="I11" s="34"/>
      <c r="J11" s="36"/>
      <c r="K11" s="37">
        <f>SUM(K9:K10)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14.4" x14ac:dyDescent="0.3">
      <c r="A12" s="23">
        <v>6</v>
      </c>
      <c r="B12" s="18" t="s">
        <v>69</v>
      </c>
      <c r="C12" s="30"/>
      <c r="D12" s="21"/>
      <c r="E12" s="21"/>
      <c r="F12" s="21"/>
      <c r="G12" s="23"/>
      <c r="H12" s="40"/>
      <c r="I12" s="41"/>
      <c r="J12" s="41"/>
      <c r="K12" s="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14.4" x14ac:dyDescent="0.3">
      <c r="A13" s="23">
        <v>7</v>
      </c>
      <c r="B13" s="22" t="s">
        <v>70</v>
      </c>
      <c r="C13" s="30" t="s">
        <v>71</v>
      </c>
      <c r="D13" s="44">
        <f>(I13+I14+I15)*0.95</f>
        <v>137.75</v>
      </c>
      <c r="E13" s="47">
        <v>31</v>
      </c>
      <c r="F13" s="47">
        <f>D13*E13</f>
        <v>4270.25</v>
      </c>
      <c r="G13" s="23" t="s">
        <v>72</v>
      </c>
      <c r="H13" s="48" t="s">
        <v>73</v>
      </c>
      <c r="I13" s="49">
        <v>85</v>
      </c>
      <c r="J13" s="47">
        <f>30*0.8</f>
        <v>24</v>
      </c>
      <c r="K13" s="44">
        <f t="shared" ref="K13:K34" si="0">J13*I13</f>
        <v>2040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6" customFormat="1" ht="14.4" x14ac:dyDescent="0.3">
      <c r="A14" s="23">
        <v>8</v>
      </c>
      <c r="B14" s="50"/>
      <c r="C14" s="51"/>
      <c r="D14" s="47"/>
      <c r="E14" s="47"/>
      <c r="F14" s="47"/>
      <c r="G14" s="23" t="s">
        <v>74</v>
      </c>
      <c r="H14" s="48" t="s">
        <v>73</v>
      </c>
      <c r="I14" s="49">
        <v>25</v>
      </c>
      <c r="J14" s="47">
        <v>55</v>
      </c>
      <c r="K14" s="44">
        <f t="shared" si="0"/>
        <v>1375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9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35</v>
      </c>
      <c r="J15" s="54">
        <f>98*0.8</f>
        <v>78.400000000000006</v>
      </c>
      <c r="K15" s="44">
        <f t="shared" si="0"/>
        <v>2744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10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0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11</v>
      </c>
      <c r="B17" s="22" t="s">
        <v>78</v>
      </c>
      <c r="C17" s="51" t="s">
        <v>71</v>
      </c>
      <c r="D17" s="44">
        <f>I13+I14+I15</f>
        <v>145</v>
      </c>
      <c r="E17" s="47">
        <v>25</v>
      </c>
      <c r="F17" s="47">
        <f t="shared" ref="F17:F33" si="1">D17*E17</f>
        <v>3625</v>
      </c>
      <c r="G17" s="58" t="s">
        <v>79</v>
      </c>
      <c r="H17" s="56" t="s">
        <v>62</v>
      </c>
      <c r="I17" s="47">
        <f>D17/50</f>
        <v>2.9</v>
      </c>
      <c r="J17" s="47">
        <v>364.8</v>
      </c>
      <c r="K17" s="44">
        <f t="shared" si="0"/>
        <v>1057.92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12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0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13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1"/>
        <v>2500</v>
      </c>
      <c r="G19" s="58" t="s">
        <v>83</v>
      </c>
      <c r="H19" s="61" t="s">
        <v>62</v>
      </c>
      <c r="I19" s="44">
        <v>2</v>
      </c>
      <c r="J19" s="44">
        <f>640*0.8</f>
        <v>512</v>
      </c>
      <c r="K19" s="44">
        <f t="shared" si="0"/>
        <v>1024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>
        <v>14</v>
      </c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 t="s">
        <v>84</v>
      </c>
      <c r="C21" s="40" t="s">
        <v>81</v>
      </c>
      <c r="D21" s="44">
        <v>1</v>
      </c>
      <c r="E21" s="44">
        <v>500</v>
      </c>
      <c r="F21" s="47">
        <f t="shared" si="1"/>
        <v>500</v>
      </c>
      <c r="G21" s="58" t="s">
        <v>169</v>
      </c>
      <c r="H21" s="61" t="s">
        <v>165</v>
      </c>
      <c r="I21" s="44">
        <v>1</v>
      </c>
      <c r="J21" s="44">
        <v>835</v>
      </c>
      <c r="K21" s="21">
        <f t="shared" ref="K21:K31" si="2">I21*J21</f>
        <v>835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>
        <v>16</v>
      </c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14.4" x14ac:dyDescent="0.3">
      <c r="A23" s="23">
        <v>17</v>
      </c>
      <c r="B23" s="23" t="s">
        <v>85</v>
      </c>
      <c r="C23" s="40" t="s">
        <v>81</v>
      </c>
      <c r="D23" s="44">
        <v>1</v>
      </c>
      <c r="E23" s="44">
        <v>1500</v>
      </c>
      <c r="F23" s="47">
        <f t="shared" si="1"/>
        <v>1500</v>
      </c>
      <c r="G23" s="58" t="s">
        <v>86</v>
      </c>
      <c r="H23" s="61" t="s">
        <v>62</v>
      </c>
      <c r="I23" s="44">
        <v>1</v>
      </c>
      <c r="J23" s="44">
        <f>300*0.8</f>
        <v>240</v>
      </c>
      <c r="K23" s="21">
        <f t="shared" si="2"/>
        <v>240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18</v>
      </c>
      <c r="B24" s="23"/>
      <c r="C24" s="40"/>
      <c r="D24" s="44"/>
      <c r="E24" s="44"/>
      <c r="F24" s="47"/>
      <c r="G24" s="58" t="s">
        <v>87</v>
      </c>
      <c r="H24" s="61" t="s">
        <v>62</v>
      </c>
      <c r="I24" s="44">
        <v>1</v>
      </c>
      <c r="J24" s="44">
        <f>298*0.8</f>
        <v>238.4</v>
      </c>
      <c r="K24" s="21">
        <f t="shared" si="2"/>
        <v>238.4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14.4" x14ac:dyDescent="0.3">
      <c r="A25" s="23">
        <v>19</v>
      </c>
      <c r="B25" s="23"/>
      <c r="C25" s="40"/>
      <c r="D25" s="44"/>
      <c r="E25" s="44"/>
      <c r="F25" s="47"/>
      <c r="G25" s="58" t="s">
        <v>88</v>
      </c>
      <c r="H25" s="61" t="s">
        <v>62</v>
      </c>
      <c r="I25" s="44">
        <v>1</v>
      </c>
      <c r="J25" s="44">
        <f>1778*0.8</f>
        <v>1422.4</v>
      </c>
      <c r="K25" s="21">
        <f t="shared" si="2"/>
        <v>1422.4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27.6" x14ac:dyDescent="0.3">
      <c r="A26" s="23">
        <v>20</v>
      </c>
      <c r="B26" s="23" t="s">
        <v>89</v>
      </c>
      <c r="C26" s="40" t="s">
        <v>62</v>
      </c>
      <c r="D26" s="44">
        <v>11</v>
      </c>
      <c r="E26" s="44">
        <v>189</v>
      </c>
      <c r="F26" s="47">
        <f>D26*E26</f>
        <v>2079</v>
      </c>
      <c r="G26" s="62" t="s">
        <v>90</v>
      </c>
      <c r="H26" s="63" t="s">
        <v>62</v>
      </c>
      <c r="I26" s="49">
        <f>D26</f>
        <v>11</v>
      </c>
      <c r="J26" s="43">
        <v>612</v>
      </c>
      <c r="K26" s="21">
        <f t="shared" si="2"/>
        <v>6732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27.6" x14ac:dyDescent="0.3">
      <c r="A27" s="23">
        <v>21</v>
      </c>
      <c r="B27" s="23"/>
      <c r="C27" s="40"/>
      <c r="D27" s="44"/>
      <c r="E27" s="44"/>
      <c r="F27" s="47"/>
      <c r="G27" s="62" t="s">
        <v>91</v>
      </c>
      <c r="H27" s="63" t="s">
        <v>62</v>
      </c>
      <c r="I27" s="49">
        <v>12</v>
      </c>
      <c r="J27" s="43">
        <v>85.9</v>
      </c>
      <c r="K27" s="21">
        <f t="shared" si="2"/>
        <v>1030.8000000000002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14.4" x14ac:dyDescent="0.3">
      <c r="A28" s="23">
        <v>22</v>
      </c>
      <c r="B28" s="23"/>
      <c r="C28" s="40"/>
      <c r="D28" s="44"/>
      <c r="E28" s="44"/>
      <c r="F28" s="47"/>
      <c r="G28" s="62" t="s">
        <v>92</v>
      </c>
      <c r="H28" s="63" t="s">
        <v>62</v>
      </c>
      <c r="I28" s="49">
        <v>33</v>
      </c>
      <c r="J28" s="43">
        <v>25</v>
      </c>
      <c r="K28" s="21">
        <f t="shared" si="2"/>
        <v>825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14.4" x14ac:dyDescent="0.3">
      <c r="A29" s="23">
        <v>23</v>
      </c>
      <c r="B29" s="23"/>
      <c r="C29" s="40"/>
      <c r="D29" s="44"/>
      <c r="E29" s="44"/>
      <c r="F29" s="47"/>
      <c r="G29" s="62" t="s">
        <v>93</v>
      </c>
      <c r="H29" s="63" t="s">
        <v>62</v>
      </c>
      <c r="I29" s="49">
        <f>I26*2</f>
        <v>22</v>
      </c>
      <c r="J29" s="43">
        <f>18*0.8</f>
        <v>14.4</v>
      </c>
      <c r="K29" s="21">
        <f t="shared" si="2"/>
        <v>316.8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27.6" x14ac:dyDescent="0.3">
      <c r="A30" s="23">
        <v>24</v>
      </c>
      <c r="B30" s="23" t="s">
        <v>94</v>
      </c>
      <c r="C30" s="40" t="s">
        <v>62</v>
      </c>
      <c r="D30" s="44">
        <v>1</v>
      </c>
      <c r="E30" s="44">
        <v>138</v>
      </c>
      <c r="F30" s="44">
        <f t="shared" ref="F30" si="3">D30*E30</f>
        <v>138</v>
      </c>
      <c r="G30" s="74" t="s">
        <v>175</v>
      </c>
      <c r="H30" s="77" t="s">
        <v>62</v>
      </c>
      <c r="I30" s="205">
        <f>D30</f>
        <v>1</v>
      </c>
      <c r="J30" s="43">
        <v>128.34</v>
      </c>
      <c r="K30" s="21">
        <f t="shared" si="2"/>
        <v>128.34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6" customFormat="1" ht="27.6" x14ac:dyDescent="0.3">
      <c r="A31" s="23">
        <v>25</v>
      </c>
      <c r="B31" s="23"/>
      <c r="C31" s="40"/>
      <c r="D31" s="44"/>
      <c r="E31" s="44"/>
      <c r="F31" s="47"/>
      <c r="G31" s="62" t="s">
        <v>95</v>
      </c>
      <c r="H31" s="63" t="s">
        <v>62</v>
      </c>
      <c r="I31" s="49">
        <v>1</v>
      </c>
      <c r="J31" s="43">
        <v>154</v>
      </c>
      <c r="K31" s="21">
        <f t="shared" si="2"/>
        <v>154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6" customFormat="1" ht="14.4" x14ac:dyDescent="0.3">
      <c r="A32" s="23">
        <v>26</v>
      </c>
      <c r="B32" s="22" t="s">
        <v>96</v>
      </c>
      <c r="C32" s="30" t="s">
        <v>71</v>
      </c>
      <c r="D32" s="44">
        <v>6</v>
      </c>
      <c r="E32" s="39">
        <v>25</v>
      </c>
      <c r="F32" s="47">
        <f t="shared" si="1"/>
        <v>150</v>
      </c>
      <c r="G32" s="62" t="s">
        <v>97</v>
      </c>
      <c r="H32" s="63" t="s">
        <v>62</v>
      </c>
      <c r="I32" s="49">
        <v>3</v>
      </c>
      <c r="J32" s="43">
        <v>30.83</v>
      </c>
      <c r="K32" s="44">
        <f t="shared" si="0"/>
        <v>92.49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6" customFormat="1" ht="27.6" x14ac:dyDescent="0.3">
      <c r="A33" s="23">
        <v>27</v>
      </c>
      <c r="B33" s="22" t="s">
        <v>98</v>
      </c>
      <c r="C33" s="30" t="s">
        <v>62</v>
      </c>
      <c r="D33" s="44">
        <v>1</v>
      </c>
      <c r="E33" s="44">
        <v>138</v>
      </c>
      <c r="F33" s="47">
        <f t="shared" si="1"/>
        <v>138</v>
      </c>
      <c r="G33" s="64" t="s">
        <v>99</v>
      </c>
      <c r="H33" s="30" t="s">
        <v>62</v>
      </c>
      <c r="I33" s="44">
        <f>D33</f>
        <v>1</v>
      </c>
      <c r="J33" s="39">
        <v>131.05000000000001</v>
      </c>
      <c r="K33" s="39">
        <f t="shared" si="0"/>
        <v>131.05000000000001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6" customFormat="1" ht="27.6" x14ac:dyDescent="0.3">
      <c r="A34" s="23">
        <v>28</v>
      </c>
      <c r="B34" s="22"/>
      <c r="C34" s="51"/>
      <c r="D34" s="77"/>
      <c r="E34" s="77"/>
      <c r="F34" s="132"/>
      <c r="G34" s="62" t="s">
        <v>95</v>
      </c>
      <c r="H34" s="63" t="s">
        <v>62</v>
      </c>
      <c r="I34" s="49">
        <v>1</v>
      </c>
      <c r="J34" s="43">
        <v>154</v>
      </c>
      <c r="K34" s="44">
        <f t="shared" si="0"/>
        <v>154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94" customFormat="1" ht="43.2" customHeight="1" x14ac:dyDescent="0.3">
      <c r="A35" s="23">
        <v>29</v>
      </c>
      <c r="B35" s="66" t="s">
        <v>100</v>
      </c>
      <c r="C35" s="67"/>
      <c r="D35" s="67"/>
      <c r="E35" s="68"/>
      <c r="F35" s="69">
        <f>SUM(F13:F34)</f>
        <v>14900.25</v>
      </c>
      <c r="G35" s="70" t="s">
        <v>101</v>
      </c>
      <c r="H35" s="67"/>
      <c r="I35" s="67"/>
      <c r="J35" s="67"/>
      <c r="K35" s="69">
        <f>SUM(K13:K34)</f>
        <v>20726.2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4" x14ac:dyDescent="0.3">
      <c r="A36" s="23">
        <v>30</v>
      </c>
      <c r="B36" s="18" t="s">
        <v>102</v>
      </c>
      <c r="C36" s="30"/>
      <c r="D36" s="21"/>
      <c r="E36" s="21"/>
      <c r="F36" s="71"/>
      <c r="G36" s="72"/>
      <c r="H36" s="73"/>
      <c r="I36" s="21"/>
      <c r="J36" s="21"/>
      <c r="K36" s="21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7" customFormat="1" ht="14.4" x14ac:dyDescent="0.3">
      <c r="A37" s="23">
        <v>31</v>
      </c>
      <c r="B37" s="74"/>
      <c r="C37" s="40"/>
      <c r="D37" s="75"/>
      <c r="E37" s="44"/>
      <c r="F37" s="44">
        <f t="shared" ref="F37" si="4">D37*E37</f>
        <v>0</v>
      </c>
      <c r="G37" s="58"/>
      <c r="H37" s="61"/>
      <c r="I37" s="44"/>
      <c r="J37" s="39"/>
      <c r="K37" s="39">
        <f t="shared" ref="K37" si="5">I37*J37</f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7" customFormat="1" ht="27.6" x14ac:dyDescent="0.3">
      <c r="A38" s="23">
        <v>32</v>
      </c>
      <c r="B38" s="32" t="s">
        <v>103</v>
      </c>
      <c r="C38" s="33"/>
      <c r="D38" s="34"/>
      <c r="E38" s="34"/>
      <c r="F38" s="34">
        <f>SUM(F37:F37)</f>
        <v>0</v>
      </c>
      <c r="G38" s="70" t="s">
        <v>104</v>
      </c>
      <c r="H38" s="35"/>
      <c r="I38" s="34"/>
      <c r="J38" s="46"/>
      <c r="K38" s="69">
        <f>SUM(K37:K37)</f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4" x14ac:dyDescent="0.3">
      <c r="A39" s="23">
        <v>33</v>
      </c>
      <c r="B39" s="76"/>
      <c r="C39" s="77"/>
      <c r="D39" s="76"/>
      <c r="E39" s="77"/>
      <c r="F39" s="78"/>
      <c r="G39" s="79" t="s">
        <v>105</v>
      </c>
      <c r="H39" s="80"/>
      <c r="I39" s="81"/>
      <c r="J39" s="81"/>
      <c r="K39" s="82">
        <f>K38+K35+K11+K8</f>
        <v>20726.2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4" x14ac:dyDescent="0.3">
      <c r="A40" s="23">
        <v>34</v>
      </c>
      <c r="B40" s="79" t="s">
        <v>106</v>
      </c>
      <c r="C40" s="80"/>
      <c r="D40" s="83"/>
      <c r="E40" s="78"/>
      <c r="F40" s="84">
        <f>F8+F38+F35+F11</f>
        <v>14900.25</v>
      </c>
      <c r="G40" s="85" t="s">
        <v>107</v>
      </c>
      <c r="H40" s="86">
        <v>0.03</v>
      </c>
      <c r="I40" s="81"/>
      <c r="J40" s="81"/>
      <c r="K40" s="82">
        <f>K39*H40</f>
        <v>621.78599999999994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6" customFormat="1" ht="14.4" x14ac:dyDescent="0.3">
      <c r="A41" s="23">
        <v>35</v>
      </c>
      <c r="B41" s="85"/>
      <c r="C41" s="87"/>
      <c r="D41" s="83"/>
      <c r="E41" s="78"/>
      <c r="F41" s="84"/>
      <c r="G41" s="88" t="s">
        <v>108</v>
      </c>
      <c r="H41" s="80"/>
      <c r="I41" s="81"/>
      <c r="J41" s="81"/>
      <c r="K41" s="82">
        <f>K39+K40</f>
        <v>21347.986000000001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6" customFormat="1" ht="14.4" x14ac:dyDescent="0.3">
      <c r="A42" s="23">
        <v>36</v>
      </c>
      <c r="B42" s="88" t="s">
        <v>109</v>
      </c>
      <c r="C42" s="89"/>
      <c r="D42" s="83"/>
      <c r="E42" s="21"/>
      <c r="F42" s="84">
        <f>F40</f>
        <v>14900.25</v>
      </c>
      <c r="G42" s="88" t="s">
        <v>110</v>
      </c>
      <c r="H42" s="89"/>
      <c r="I42" s="81"/>
      <c r="J42" s="81"/>
      <c r="K42" s="82">
        <f>F42+K41</f>
        <v>36248.236000000004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7" customFormat="1" ht="14.4" x14ac:dyDescent="0.3">
      <c r="A43" s="23">
        <v>37</v>
      </c>
      <c r="B43" s="90"/>
      <c r="C43" s="89"/>
      <c r="D43" s="90"/>
      <c r="E43" s="89"/>
      <c r="F43" s="90"/>
      <c r="G43" s="88" t="s">
        <v>111</v>
      </c>
      <c r="H43" s="89"/>
      <c r="I43" s="81"/>
      <c r="J43" s="81"/>
      <c r="K43" s="82">
        <f>K44/6</f>
        <v>7249.6472000000003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7" customFormat="1" ht="14.4" x14ac:dyDescent="0.3">
      <c r="A44" s="23">
        <v>38</v>
      </c>
      <c r="B44" s="90"/>
      <c r="C44" s="89"/>
      <c r="D44" s="90"/>
      <c r="E44" s="89"/>
      <c r="F44" s="90"/>
      <c r="G44" s="88" t="s">
        <v>112</v>
      </c>
      <c r="H44" s="89"/>
      <c r="I44" s="81"/>
      <c r="J44" s="81"/>
      <c r="K44" s="82">
        <f>K42*1.2</f>
        <v>43497.883200000004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4" customFormat="1" ht="15.6" x14ac:dyDescent="0.3">
      <c r="A45" s="98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4" customFormat="1" ht="15.6" x14ac:dyDescent="0.3">
      <c r="A46" s="98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4" customFormat="1" ht="15.6" x14ac:dyDescent="0.3">
      <c r="A47" s="98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4" customFormat="1" ht="15.6" x14ac:dyDescent="0.3">
      <c r="A48" s="98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6" customFormat="1" ht="18" thickBot="1" x14ac:dyDescent="0.35">
      <c r="A49" s="98"/>
      <c r="B49" s="215" t="s">
        <v>189</v>
      </c>
      <c r="C49" s="215"/>
      <c r="D49" s="215"/>
      <c r="E49" s="215"/>
      <c r="F49" s="215"/>
      <c r="G49" s="215"/>
      <c r="H49" s="92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111"/>
      <c r="B50" s="112"/>
      <c r="C50" s="112"/>
      <c r="D50" s="112"/>
      <c r="E50" s="112"/>
      <c r="F50" s="112"/>
      <c r="G50" s="113"/>
      <c r="H50" s="92"/>
      <c r="I50" s="92"/>
      <c r="J50" s="92"/>
      <c r="K50" s="9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7" customFormat="1" ht="14.4" x14ac:dyDescent="0.3">
      <c r="A51" s="114"/>
      <c r="B51" s="115"/>
      <c r="C51" s="115"/>
      <c r="D51" s="115"/>
      <c r="E51" s="115"/>
      <c r="F51" s="115"/>
      <c r="G51" s="116"/>
      <c r="H51" s="92"/>
      <c r="I51" s="92"/>
      <c r="J51" s="92"/>
      <c r="K51" s="9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97" customFormat="1" ht="14.4" x14ac:dyDescent="0.3">
      <c r="A52" s="114"/>
      <c r="B52" s="115"/>
      <c r="C52" s="115"/>
      <c r="D52" s="115"/>
      <c r="E52" s="115"/>
      <c r="F52" s="115"/>
      <c r="G52" s="116"/>
      <c r="H52" s="92"/>
      <c r="I52" s="92"/>
      <c r="J52" s="92"/>
      <c r="K52" s="9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97" customFormat="1" ht="14.4" x14ac:dyDescent="0.3">
      <c r="A53" s="114"/>
      <c r="B53" s="115"/>
      <c r="C53" s="115"/>
      <c r="D53" s="115"/>
      <c r="E53" s="115"/>
      <c r="F53" s="115"/>
      <c r="G53" s="116"/>
      <c r="H53" s="92"/>
      <c r="I53" s="92"/>
      <c r="J53" s="92"/>
      <c r="K53" s="9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97" customFormat="1" ht="14.4" x14ac:dyDescent="0.3">
      <c r="A54" s="114"/>
      <c r="B54" s="115"/>
      <c r="C54" s="115"/>
      <c r="D54" s="115"/>
      <c r="E54" s="115"/>
      <c r="F54" s="115"/>
      <c r="G54" s="116"/>
      <c r="H54" s="92"/>
      <c r="I54" s="92"/>
      <c r="J54" s="92"/>
      <c r="K54" s="92"/>
      <c r="L54" s="100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97" customFormat="1" ht="14.4" x14ac:dyDescent="0.3">
      <c r="A55" s="114"/>
      <c r="B55" s="115"/>
      <c r="C55" s="115"/>
      <c r="D55" s="115"/>
      <c r="E55" s="115"/>
      <c r="F55" s="115"/>
      <c r="G55" s="116"/>
      <c r="H55" s="92"/>
      <c r="I55" s="92"/>
      <c r="J55" s="92"/>
      <c r="K55" s="92"/>
      <c r="L55" s="101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101" customFormat="1" x14ac:dyDescent="0.25">
      <c r="A56" s="114"/>
      <c r="B56" s="115"/>
      <c r="C56" s="115"/>
      <c r="D56" s="115"/>
      <c r="E56" s="115"/>
      <c r="F56" s="115"/>
      <c r="G56" s="116"/>
      <c r="H56" s="92"/>
      <c r="I56" s="92"/>
      <c r="J56" s="92"/>
      <c r="K56" s="92"/>
    </row>
    <row r="57" spans="1:35" s="101" customFormat="1" x14ac:dyDescent="0.25">
      <c r="A57" s="114"/>
      <c r="B57" s="115"/>
      <c r="C57" s="115"/>
      <c r="D57" s="115"/>
      <c r="E57" s="115"/>
      <c r="F57" s="115"/>
      <c r="G57" s="116"/>
      <c r="H57" s="92"/>
      <c r="I57" s="92"/>
      <c r="J57" s="92"/>
      <c r="K57" s="92"/>
    </row>
    <row r="58" spans="1:35" s="101" customFormat="1" x14ac:dyDescent="0.25">
      <c r="A58" s="114"/>
      <c r="B58" s="115"/>
      <c r="C58" s="115"/>
      <c r="D58" s="115"/>
      <c r="E58" s="115"/>
      <c r="F58" s="115"/>
      <c r="G58" s="116"/>
      <c r="H58" s="92"/>
      <c r="I58" s="92"/>
      <c r="J58" s="92"/>
      <c r="K58" s="92"/>
    </row>
    <row r="59" spans="1:35" s="101" customFormat="1" x14ac:dyDescent="0.25">
      <c r="A59" s="114"/>
      <c r="B59" s="115"/>
      <c r="C59" s="115"/>
      <c r="D59" s="115"/>
      <c r="E59" s="115"/>
      <c r="F59" s="115"/>
      <c r="G59" s="116"/>
      <c r="H59" s="92"/>
      <c r="I59" s="92"/>
      <c r="J59" s="92"/>
      <c r="K59" s="92"/>
    </row>
    <row r="60" spans="1:35" s="101" customFormat="1" x14ac:dyDescent="0.25">
      <c r="A60" s="114"/>
      <c r="B60" s="115"/>
      <c r="C60" s="115"/>
      <c r="D60" s="115"/>
      <c r="E60" s="115"/>
      <c r="F60" s="115"/>
      <c r="G60" s="116"/>
      <c r="H60" s="92"/>
      <c r="I60" s="92"/>
      <c r="J60" s="92"/>
      <c r="K60" s="92"/>
      <c r="M60" s="100"/>
    </row>
    <row r="61" spans="1:35" s="101" customFormat="1" x14ac:dyDescent="0.25">
      <c r="A61" s="114"/>
      <c r="B61" s="115"/>
      <c r="C61" s="115"/>
      <c r="D61" s="115"/>
      <c r="E61" s="115"/>
      <c r="F61" s="115"/>
      <c r="G61" s="116"/>
      <c r="H61" s="92"/>
      <c r="I61" s="92"/>
      <c r="J61" s="92"/>
      <c r="K61" s="92"/>
      <c r="L61" s="92"/>
      <c r="M61" s="102"/>
    </row>
    <row r="62" spans="1:35" s="101" customFormat="1" ht="31.5" customHeight="1" x14ac:dyDescent="0.25">
      <c r="A62" s="114"/>
      <c r="B62" s="115"/>
      <c r="C62" s="115"/>
      <c r="D62" s="115"/>
      <c r="E62" s="115"/>
      <c r="F62" s="115"/>
      <c r="G62" s="116"/>
      <c r="H62" s="92"/>
      <c r="I62" s="92"/>
      <c r="J62" s="92"/>
      <c r="K62" s="92"/>
      <c r="L62" s="92"/>
    </row>
    <row r="63" spans="1:35" ht="14.4" x14ac:dyDescent="0.3">
      <c r="A63" s="114"/>
      <c r="B63" s="115"/>
      <c r="C63" s="115"/>
      <c r="D63" s="115"/>
      <c r="E63" s="115"/>
      <c r="F63" s="115"/>
      <c r="G63" s="116"/>
      <c r="O63"/>
    </row>
    <row r="64" spans="1:35" x14ac:dyDescent="0.3">
      <c r="A64" s="114"/>
      <c r="B64" s="115"/>
      <c r="C64" s="115"/>
      <c r="D64" s="115"/>
      <c r="E64" s="115"/>
      <c r="F64" s="115"/>
      <c r="G64" s="116"/>
    </row>
    <row r="65" spans="1:7" x14ac:dyDescent="0.3">
      <c r="A65" s="117"/>
      <c r="B65" s="115"/>
      <c r="C65" s="115"/>
      <c r="D65" s="115"/>
      <c r="E65" s="118"/>
      <c r="F65" s="115"/>
      <c r="G65" s="116"/>
    </row>
    <row r="66" spans="1:7" x14ac:dyDescent="0.3">
      <c r="A66" s="119"/>
      <c r="B66" s="115"/>
      <c r="C66" s="115"/>
      <c r="D66" s="115"/>
      <c r="E66" s="118"/>
      <c r="F66" s="115"/>
      <c r="G66" s="116"/>
    </row>
    <row r="67" spans="1:7" x14ac:dyDescent="0.3">
      <c r="A67" s="120"/>
      <c r="B67" s="115"/>
      <c r="C67" s="115"/>
      <c r="D67" s="115"/>
      <c r="E67" s="118"/>
      <c r="F67" s="115"/>
      <c r="G67" s="116"/>
    </row>
    <row r="68" spans="1:7" x14ac:dyDescent="0.3">
      <c r="A68" s="120"/>
      <c r="B68" s="115"/>
      <c r="C68" s="115"/>
      <c r="D68" s="115"/>
      <c r="E68" s="118"/>
      <c r="F68" s="115"/>
      <c r="G68" s="116"/>
    </row>
    <row r="69" spans="1:7" x14ac:dyDescent="0.3">
      <c r="A69" s="120"/>
      <c r="B69" s="115"/>
      <c r="C69" s="115"/>
      <c r="D69" s="115"/>
      <c r="E69" s="118"/>
      <c r="F69" s="115"/>
      <c r="G69" s="116"/>
    </row>
    <row r="70" spans="1:7" x14ac:dyDescent="0.3">
      <c r="A70" s="121"/>
      <c r="B70" s="115"/>
      <c r="C70" s="115"/>
      <c r="D70" s="115"/>
      <c r="E70" s="118"/>
      <c r="F70" s="115"/>
      <c r="G70" s="116"/>
    </row>
    <row r="71" spans="1:7" x14ac:dyDescent="0.3">
      <c r="A71" s="121"/>
      <c r="B71" s="115"/>
      <c r="C71" s="115"/>
      <c r="D71" s="115"/>
      <c r="E71" s="118"/>
      <c r="F71" s="115"/>
      <c r="G71" s="116"/>
    </row>
    <row r="72" spans="1:7" x14ac:dyDescent="0.3">
      <c r="A72" s="120"/>
      <c r="B72" s="115"/>
      <c r="C72" s="115"/>
      <c r="D72" s="115"/>
      <c r="E72" s="118"/>
      <c r="F72" s="115"/>
      <c r="G72" s="116"/>
    </row>
    <row r="73" spans="1:7" x14ac:dyDescent="0.3">
      <c r="A73" s="120"/>
      <c r="B73" s="115"/>
      <c r="C73" s="115"/>
      <c r="D73" s="115"/>
      <c r="E73" s="118"/>
      <c r="F73" s="115"/>
      <c r="G73" s="116"/>
    </row>
    <row r="74" spans="1:7" x14ac:dyDescent="0.3">
      <c r="A74" s="120"/>
      <c r="B74" s="115"/>
      <c r="C74" s="115"/>
      <c r="D74" s="115"/>
      <c r="E74" s="118"/>
      <c r="F74" s="115"/>
      <c r="G74" s="116"/>
    </row>
    <row r="75" spans="1:7" x14ac:dyDescent="0.3">
      <c r="A75" s="120"/>
      <c r="B75" s="115"/>
      <c r="C75" s="115"/>
      <c r="D75" s="115"/>
      <c r="E75" s="118"/>
      <c r="F75" s="115"/>
      <c r="G75" s="116"/>
    </row>
    <row r="76" spans="1:7" x14ac:dyDescent="0.3">
      <c r="A76" s="120"/>
      <c r="B76" s="115"/>
      <c r="C76" s="115"/>
      <c r="D76" s="115"/>
      <c r="E76" s="118"/>
      <c r="F76" s="115"/>
      <c r="G76" s="116"/>
    </row>
    <row r="77" spans="1:7" x14ac:dyDescent="0.3">
      <c r="A77" s="120"/>
      <c r="B77" s="115"/>
      <c r="C77" s="115"/>
      <c r="D77" s="115"/>
      <c r="E77" s="118"/>
      <c r="F77" s="115"/>
      <c r="G77" s="116"/>
    </row>
    <row r="78" spans="1:7" x14ac:dyDescent="0.3">
      <c r="A78" s="120"/>
      <c r="B78" s="115"/>
      <c r="C78" s="115"/>
      <c r="D78" s="115"/>
      <c r="E78" s="118"/>
      <c r="F78" s="115"/>
      <c r="G78" s="116"/>
    </row>
    <row r="79" spans="1:7" x14ac:dyDescent="0.3">
      <c r="A79" s="120"/>
      <c r="B79" s="115"/>
      <c r="C79" s="115"/>
      <c r="D79" s="115"/>
      <c r="E79" s="118"/>
      <c r="F79" s="115"/>
      <c r="G79" s="116"/>
    </row>
    <row r="80" spans="1:7" x14ac:dyDescent="0.3">
      <c r="A80" s="120"/>
      <c r="B80" s="115"/>
      <c r="C80" s="115"/>
      <c r="D80" s="115"/>
      <c r="E80" s="118"/>
      <c r="F80" s="115"/>
      <c r="G80" s="116"/>
    </row>
    <row r="81" spans="1:15" x14ac:dyDescent="0.3">
      <c r="A81" s="120"/>
      <c r="B81" s="115"/>
      <c r="C81" s="115"/>
      <c r="D81" s="115"/>
      <c r="E81" s="118"/>
      <c r="F81" s="115"/>
      <c r="G81" s="116"/>
    </row>
    <row r="82" spans="1:15" x14ac:dyDescent="0.3">
      <c r="A82" s="120"/>
      <c r="B82" s="115"/>
      <c r="C82" s="115"/>
      <c r="D82" s="115"/>
      <c r="E82" s="118"/>
      <c r="F82" s="115"/>
      <c r="G82" s="116"/>
    </row>
    <row r="83" spans="1:15" x14ac:dyDescent="0.3">
      <c r="A83" s="120"/>
      <c r="B83" s="115"/>
      <c r="C83" s="115"/>
      <c r="D83" s="115"/>
      <c r="E83" s="118"/>
      <c r="F83" s="115"/>
      <c r="G83" s="116"/>
    </row>
    <row r="84" spans="1:15" x14ac:dyDescent="0.3">
      <c r="A84" s="120"/>
      <c r="B84" s="115"/>
      <c r="C84" s="115"/>
      <c r="D84" s="115"/>
      <c r="E84" s="118"/>
      <c r="F84" s="115"/>
      <c r="G84" s="116"/>
    </row>
    <row r="85" spans="1:15" x14ac:dyDescent="0.3">
      <c r="A85" s="120"/>
      <c r="B85" s="115"/>
      <c r="C85" s="115"/>
      <c r="D85" s="115"/>
      <c r="E85" s="118"/>
      <c r="F85" s="115"/>
      <c r="G85" s="116"/>
    </row>
    <row r="86" spans="1:15" x14ac:dyDescent="0.3">
      <c r="A86" s="120"/>
      <c r="B86" s="115"/>
      <c r="C86" s="115"/>
      <c r="D86" s="115"/>
      <c r="E86" s="118"/>
      <c r="F86" s="115"/>
      <c r="G86" s="116"/>
    </row>
    <row r="87" spans="1:15" x14ac:dyDescent="0.3">
      <c r="A87" s="120"/>
      <c r="B87" s="115"/>
      <c r="C87" s="115"/>
      <c r="D87" s="115"/>
      <c r="E87" s="118"/>
      <c r="F87" s="115"/>
      <c r="G87" s="116"/>
    </row>
    <row r="88" spans="1:15" x14ac:dyDescent="0.3">
      <c r="A88" s="120"/>
      <c r="B88" s="115"/>
      <c r="C88" s="115"/>
      <c r="D88" s="115"/>
      <c r="E88" s="118"/>
      <c r="F88" s="115"/>
      <c r="G88" s="116"/>
    </row>
    <row r="89" spans="1:15" ht="14.4" thickBot="1" x14ac:dyDescent="0.35">
      <c r="A89" s="122"/>
      <c r="B89" s="123"/>
      <c r="C89" s="123"/>
      <c r="D89" s="123"/>
      <c r="E89" s="124"/>
      <c r="F89" s="123"/>
      <c r="G89" s="125"/>
    </row>
    <row r="92" spans="1:15" x14ac:dyDescent="0.3">
      <c r="E92" s="93" t="s">
        <v>185</v>
      </c>
      <c r="L92" s="95"/>
    </row>
    <row r="93" spans="1:15" x14ac:dyDescent="0.3">
      <c r="L93" s="95"/>
    </row>
    <row r="94" spans="1:15" s="95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O94" s="92"/>
    </row>
    <row r="95" spans="1:15" s="95" customFormat="1" x14ac:dyDescent="0.3">
      <c r="A95" s="93"/>
      <c r="B95" s="92"/>
      <c r="C95" s="92"/>
      <c r="D95" s="92"/>
      <c r="E95" s="93"/>
      <c r="F95" s="92"/>
      <c r="G95" s="92"/>
      <c r="H95" s="92"/>
      <c r="I95" s="92"/>
      <c r="J95" s="92"/>
      <c r="K95" s="92"/>
    </row>
    <row r="96" spans="1:15" s="95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</row>
    <row r="97" spans="1:15" s="95" customForma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L97" s="97"/>
    </row>
    <row r="98" spans="1:15" s="95" customForma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97"/>
    </row>
    <row r="99" spans="1:15" s="97" customForma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105"/>
      <c r="O99" s="95"/>
    </row>
    <row r="100" spans="1:15" s="97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L100" s="105"/>
    </row>
    <row r="101" spans="1:15" s="105" customFormat="1" ht="29.4" customHeigh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O101" s="97"/>
    </row>
    <row r="102" spans="1:15" s="105" customFormat="1" ht="29.4" customHeigh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s="105" customFormat="1" ht="29.4" customHeigh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L103" s="103"/>
    </row>
    <row r="104" spans="1:15" x14ac:dyDescent="0.3">
      <c r="L104" s="103"/>
      <c r="O104" s="105"/>
    </row>
    <row r="105" spans="1:15" s="103" customFormat="1" x14ac:dyDescent="0.3">
      <c r="A105" s="93"/>
      <c r="B105" s="92"/>
      <c r="C105" s="92"/>
      <c r="D105" s="92"/>
      <c r="E105" s="93"/>
      <c r="F105" s="92"/>
      <c r="G105" s="92"/>
      <c r="H105" s="92"/>
      <c r="I105" s="92"/>
      <c r="J105" s="92"/>
      <c r="K105" s="92"/>
      <c r="O105" s="92"/>
    </row>
    <row r="106" spans="1:15" s="103" customFormat="1" x14ac:dyDescent="0.3">
      <c r="A106" s="93"/>
      <c r="B106" s="92"/>
      <c r="C106" s="92"/>
      <c r="D106" s="92"/>
      <c r="E106" s="93"/>
      <c r="F106" s="92"/>
      <c r="G106" s="92"/>
      <c r="H106" s="92"/>
      <c r="I106" s="92"/>
      <c r="J106" s="92"/>
      <c r="K106" s="92"/>
      <c r="L106" s="92"/>
    </row>
    <row r="107" spans="1:15" s="103" customFormat="1" x14ac:dyDescent="0.3">
      <c r="A107" s="93"/>
      <c r="B107" s="92"/>
      <c r="C107" s="92"/>
      <c r="D107" s="92"/>
      <c r="E107" s="93"/>
      <c r="F107" s="92"/>
      <c r="G107" s="92"/>
      <c r="H107" s="92"/>
      <c r="I107" s="92"/>
      <c r="J107" s="92"/>
      <c r="K107" s="92"/>
      <c r="L107" s="92"/>
    </row>
    <row r="108" spans="1:15" x14ac:dyDescent="0.3">
      <c r="O108" s="103"/>
    </row>
  </sheetData>
  <mergeCells count="4">
    <mergeCell ref="A1:J1"/>
    <mergeCell ref="A2:K2"/>
    <mergeCell ref="A3:K4"/>
    <mergeCell ref="B49:G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C75F-9638-4F27-8FB4-9EBDE1BDDC65}">
  <dimension ref="A1:AI108"/>
  <sheetViews>
    <sheetView topLeftCell="A33" zoomScale="80" zoomScaleNormal="80" workbookViewId="0">
      <selection activeCell="K49" sqref="K49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113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/>
      <c r="C7" s="25"/>
      <c r="D7" s="26"/>
      <c r="E7" s="27"/>
      <c r="F7" s="28">
        <f>D7*E7</f>
        <v>0</v>
      </c>
      <c r="G7" s="29"/>
      <c r="H7" s="29"/>
      <c r="I7" s="29"/>
      <c r="J7" s="29"/>
      <c r="K7" s="29"/>
    </row>
    <row r="8" spans="1:35" ht="27.6" x14ac:dyDescent="0.3">
      <c r="A8" s="23">
        <v>2</v>
      </c>
      <c r="B8" s="32" t="s">
        <v>63</v>
      </c>
      <c r="C8" s="33"/>
      <c r="D8" s="34"/>
      <c r="E8" s="34"/>
      <c r="F8" s="34">
        <f>SUM(F7:F7)</f>
        <v>0</v>
      </c>
      <c r="G8" s="32" t="s">
        <v>64</v>
      </c>
      <c r="H8" s="35"/>
      <c r="I8" s="34"/>
      <c r="J8" s="36"/>
      <c r="K8" s="37">
        <f>SUM(K7:K7)</f>
        <v>0</v>
      </c>
    </row>
    <row r="9" spans="1:35" ht="14.4" x14ac:dyDescent="0.3">
      <c r="A9" s="23">
        <v>3</v>
      </c>
      <c r="B9" s="18" t="s">
        <v>65</v>
      </c>
      <c r="C9" s="38"/>
      <c r="D9" s="39"/>
      <c r="E9" s="39"/>
      <c r="F9" s="39"/>
      <c r="G9" s="23"/>
      <c r="H9" s="40"/>
      <c r="I9" s="40"/>
      <c r="J9" s="40"/>
      <c r="K9" s="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94" customFormat="1" ht="14.4" x14ac:dyDescent="0.3">
      <c r="A10" s="23">
        <v>4</v>
      </c>
      <c r="B10" s="24"/>
      <c r="C10" s="38"/>
      <c r="D10" s="39"/>
      <c r="E10" s="39"/>
      <c r="F10" s="39">
        <f>D10*E10</f>
        <v>0</v>
      </c>
      <c r="G10" s="42"/>
      <c r="H10" s="43"/>
      <c r="I10" s="43"/>
      <c r="J10" s="43"/>
      <c r="K10" s="41">
        <f t="shared" ref="K10" si="0">J10*I10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5" customFormat="1" ht="41.4" x14ac:dyDescent="0.3">
      <c r="A11" s="23">
        <v>5</v>
      </c>
      <c r="B11" s="32" t="s">
        <v>67</v>
      </c>
      <c r="C11" s="33"/>
      <c r="D11" s="34"/>
      <c r="E11" s="46"/>
      <c r="F11" s="34">
        <f>SUM(F10:F10)</f>
        <v>0</v>
      </c>
      <c r="G11" s="32" t="s">
        <v>68</v>
      </c>
      <c r="H11" s="35"/>
      <c r="I11" s="34"/>
      <c r="J11" s="36"/>
      <c r="K11" s="37">
        <f>SUM(K9:K10)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14.4" x14ac:dyDescent="0.3">
      <c r="A12" s="23">
        <v>6</v>
      </c>
      <c r="B12" s="18" t="s">
        <v>69</v>
      </c>
      <c r="C12" s="30"/>
      <c r="D12" s="21"/>
      <c r="E12" s="21"/>
      <c r="F12" s="21"/>
      <c r="G12" s="23"/>
      <c r="H12" s="40"/>
      <c r="I12" s="41"/>
      <c r="J12" s="41"/>
      <c r="K12" s="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14.4" x14ac:dyDescent="0.3">
      <c r="A13" s="23">
        <v>7</v>
      </c>
      <c r="B13" s="22" t="s">
        <v>70</v>
      </c>
      <c r="C13" s="30" t="s">
        <v>71</v>
      </c>
      <c r="D13" s="44">
        <f>(I13+I14+I15)*0.95</f>
        <v>118.75</v>
      </c>
      <c r="E13" s="47">
        <v>31</v>
      </c>
      <c r="F13" s="47">
        <f>D13*E13</f>
        <v>3681.25</v>
      </c>
      <c r="G13" s="23" t="s">
        <v>72</v>
      </c>
      <c r="H13" s="48" t="s">
        <v>73</v>
      </c>
      <c r="I13" s="49">
        <v>85</v>
      </c>
      <c r="J13" s="47">
        <f>30*0.8</f>
        <v>24</v>
      </c>
      <c r="K13" s="44">
        <f t="shared" ref="K13:K34" si="1">J13*I13</f>
        <v>2040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5" customFormat="1" ht="14.4" x14ac:dyDescent="0.3">
      <c r="A14" s="23">
        <v>8</v>
      </c>
      <c r="B14" s="22"/>
      <c r="C14" s="30"/>
      <c r="D14" s="44"/>
      <c r="E14" s="47"/>
      <c r="F14" s="47"/>
      <c r="G14" s="23" t="s">
        <v>74</v>
      </c>
      <c r="H14" s="48" t="s">
        <v>73</v>
      </c>
      <c r="I14" s="49">
        <v>35</v>
      </c>
      <c r="J14" s="47">
        <v>55</v>
      </c>
      <c r="K14" s="44">
        <f t="shared" si="1"/>
        <v>1925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9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5</v>
      </c>
      <c r="J15" s="54">
        <f>98*0.8</f>
        <v>78.400000000000006</v>
      </c>
      <c r="K15" s="44">
        <f t="shared" si="1"/>
        <v>392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10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1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11</v>
      </c>
      <c r="B17" s="22" t="s">
        <v>78</v>
      </c>
      <c r="C17" s="51" t="s">
        <v>71</v>
      </c>
      <c r="D17" s="44">
        <f>I13+I15</f>
        <v>90</v>
      </c>
      <c r="E17" s="47">
        <v>25</v>
      </c>
      <c r="F17" s="47">
        <f t="shared" ref="F17:F34" si="2">D17*E17</f>
        <v>2250</v>
      </c>
      <c r="G17" s="58" t="s">
        <v>79</v>
      </c>
      <c r="H17" s="56" t="s">
        <v>62</v>
      </c>
      <c r="I17" s="47">
        <f>D17/50</f>
        <v>1.8</v>
      </c>
      <c r="J17" s="47">
        <f>456*0.8</f>
        <v>364.8</v>
      </c>
      <c r="K17" s="44">
        <f t="shared" si="1"/>
        <v>656.64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12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1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13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2"/>
        <v>2500</v>
      </c>
      <c r="G19" s="58" t="s">
        <v>83</v>
      </c>
      <c r="H19" s="61" t="s">
        <v>62</v>
      </c>
      <c r="I19" s="44">
        <v>2</v>
      </c>
      <c r="J19" s="44">
        <f>640*0.8</f>
        <v>512</v>
      </c>
      <c r="K19" s="44">
        <f t="shared" si="1"/>
        <v>1024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>
        <v>14</v>
      </c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 t="s">
        <v>84</v>
      </c>
      <c r="C21" s="40" t="s">
        <v>81</v>
      </c>
      <c r="D21" s="44">
        <v>1</v>
      </c>
      <c r="E21" s="44">
        <v>500</v>
      </c>
      <c r="F21" s="47">
        <f t="shared" si="2"/>
        <v>500</v>
      </c>
      <c r="G21" s="58" t="s">
        <v>169</v>
      </c>
      <c r="H21" s="61" t="s">
        <v>165</v>
      </c>
      <c r="I21" s="44">
        <v>1</v>
      </c>
      <c r="J21" s="44">
        <v>835</v>
      </c>
      <c r="K21" s="21">
        <f t="shared" ref="K21:K33" si="3">I21*J21</f>
        <v>835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>
        <v>16</v>
      </c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14.4" x14ac:dyDescent="0.3">
      <c r="A23" s="23">
        <v>17</v>
      </c>
      <c r="B23" s="23" t="s">
        <v>114</v>
      </c>
      <c r="C23" s="38" t="s">
        <v>61</v>
      </c>
      <c r="D23" s="44">
        <v>30</v>
      </c>
      <c r="E23" s="44">
        <v>65</v>
      </c>
      <c r="F23" s="47">
        <f t="shared" si="2"/>
        <v>1950</v>
      </c>
      <c r="G23" s="58"/>
      <c r="H23" s="61"/>
      <c r="I23" s="44"/>
      <c r="J23" s="44"/>
      <c r="K23" s="2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14.4" x14ac:dyDescent="0.3">
      <c r="A24" s="23">
        <v>18</v>
      </c>
      <c r="B24" s="23" t="s">
        <v>85</v>
      </c>
      <c r="C24" s="40" t="s">
        <v>81</v>
      </c>
      <c r="D24" s="44">
        <v>1</v>
      </c>
      <c r="E24" s="44">
        <v>1500</v>
      </c>
      <c r="F24" s="47">
        <f t="shared" si="2"/>
        <v>1500</v>
      </c>
      <c r="G24" s="58" t="s">
        <v>86</v>
      </c>
      <c r="H24" s="61" t="s">
        <v>62</v>
      </c>
      <c r="I24" s="44">
        <v>1</v>
      </c>
      <c r="J24" s="44">
        <f>300*0.8</f>
        <v>240</v>
      </c>
      <c r="K24" s="21">
        <f t="shared" si="3"/>
        <v>240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14.4" x14ac:dyDescent="0.3">
      <c r="A25" s="23">
        <v>19</v>
      </c>
      <c r="B25" s="23"/>
      <c r="C25" s="40"/>
      <c r="D25" s="44"/>
      <c r="E25" s="44"/>
      <c r="F25" s="47"/>
      <c r="G25" s="58" t="s">
        <v>88</v>
      </c>
      <c r="H25" s="61" t="s">
        <v>62</v>
      </c>
      <c r="I25" s="44">
        <v>1</v>
      </c>
      <c r="J25" s="44">
        <f>1778*0.8</f>
        <v>1422.4</v>
      </c>
      <c r="K25" s="21">
        <f t="shared" si="3"/>
        <v>1422.4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27.6" x14ac:dyDescent="0.3">
      <c r="A26" s="23">
        <v>20</v>
      </c>
      <c r="B26" s="23" t="s">
        <v>89</v>
      </c>
      <c r="C26" s="40" t="s">
        <v>62</v>
      </c>
      <c r="D26" s="44">
        <v>12</v>
      </c>
      <c r="E26" s="44">
        <v>189</v>
      </c>
      <c r="F26" s="47">
        <f>D26*E26</f>
        <v>2268</v>
      </c>
      <c r="G26" s="62" t="s">
        <v>91</v>
      </c>
      <c r="H26" s="63" t="s">
        <v>62</v>
      </c>
      <c r="I26" s="49">
        <v>13</v>
      </c>
      <c r="J26" s="43">
        <v>85.9</v>
      </c>
      <c r="K26" s="21">
        <f t="shared" si="3"/>
        <v>1116.7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14.4" x14ac:dyDescent="0.3">
      <c r="A27" s="23">
        <v>21</v>
      </c>
      <c r="B27" s="23"/>
      <c r="C27" s="40"/>
      <c r="D27" s="44"/>
      <c r="E27" s="44"/>
      <c r="F27" s="47"/>
      <c r="G27" s="62" t="s">
        <v>93</v>
      </c>
      <c r="H27" s="63" t="s">
        <v>62</v>
      </c>
      <c r="I27" s="49">
        <v>24</v>
      </c>
      <c r="J27" s="43">
        <f>18*0.8</f>
        <v>14.4</v>
      </c>
      <c r="K27" s="21">
        <f t="shared" si="3"/>
        <v>345.6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27.6" x14ac:dyDescent="0.3">
      <c r="A28" s="23">
        <v>22</v>
      </c>
      <c r="B28" s="23"/>
      <c r="C28" s="40"/>
      <c r="D28" s="44"/>
      <c r="E28" s="44"/>
      <c r="F28" s="47"/>
      <c r="G28" s="62" t="s">
        <v>90</v>
      </c>
      <c r="H28" s="63" t="s">
        <v>62</v>
      </c>
      <c r="I28" s="49">
        <f>D26</f>
        <v>12</v>
      </c>
      <c r="J28" s="43">
        <v>612</v>
      </c>
      <c r="K28" s="21">
        <f t="shared" si="3"/>
        <v>7344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14.4" x14ac:dyDescent="0.3">
      <c r="A29" s="23">
        <v>23</v>
      </c>
      <c r="B29" s="23"/>
      <c r="C29" s="40"/>
      <c r="D29" s="44"/>
      <c r="E29" s="44"/>
      <c r="F29" s="47"/>
      <c r="G29" s="62" t="s">
        <v>92</v>
      </c>
      <c r="H29" s="63" t="s">
        <v>62</v>
      </c>
      <c r="I29" s="49">
        <v>24</v>
      </c>
      <c r="J29" s="43">
        <v>25</v>
      </c>
      <c r="K29" s="21">
        <f t="shared" si="3"/>
        <v>600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27.6" x14ac:dyDescent="0.3">
      <c r="A30" s="23">
        <v>24</v>
      </c>
      <c r="B30" s="23" t="s">
        <v>94</v>
      </c>
      <c r="C30" s="40" t="s">
        <v>62</v>
      </c>
      <c r="D30" s="44">
        <v>1</v>
      </c>
      <c r="E30" s="44">
        <v>138</v>
      </c>
      <c r="F30" s="44">
        <f t="shared" ref="F30" si="4">D30*E30</f>
        <v>138</v>
      </c>
      <c r="G30" s="74" t="s">
        <v>175</v>
      </c>
      <c r="H30" s="77" t="s">
        <v>62</v>
      </c>
      <c r="I30" s="205">
        <f>D30</f>
        <v>1</v>
      </c>
      <c r="J30" s="43">
        <v>128.34</v>
      </c>
      <c r="K30" s="21">
        <f t="shared" si="3"/>
        <v>128.34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6" customFormat="1" ht="27.6" x14ac:dyDescent="0.3">
      <c r="A31" s="23">
        <v>25</v>
      </c>
      <c r="B31" s="23"/>
      <c r="C31" s="40"/>
      <c r="D31" s="44"/>
      <c r="E31" s="44"/>
      <c r="F31" s="47"/>
      <c r="G31" s="62" t="s">
        <v>95</v>
      </c>
      <c r="H31" s="63" t="s">
        <v>62</v>
      </c>
      <c r="I31" s="49">
        <v>1</v>
      </c>
      <c r="J31" s="43">
        <v>154</v>
      </c>
      <c r="K31" s="21">
        <f t="shared" si="3"/>
        <v>154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6" customFormat="1" ht="27.6" x14ac:dyDescent="0.3">
      <c r="A32" s="23">
        <v>26</v>
      </c>
      <c r="B32" s="22" t="s">
        <v>98</v>
      </c>
      <c r="C32" s="30" t="s">
        <v>62</v>
      </c>
      <c r="D32" s="44">
        <v>1</v>
      </c>
      <c r="E32" s="44">
        <v>138</v>
      </c>
      <c r="F32" s="47">
        <f t="shared" si="2"/>
        <v>138</v>
      </c>
      <c r="G32" s="64" t="s">
        <v>99</v>
      </c>
      <c r="H32" s="30" t="s">
        <v>62</v>
      </c>
      <c r="I32" s="44">
        <f>D32</f>
        <v>1</v>
      </c>
      <c r="J32" s="39">
        <v>131.05000000000001</v>
      </c>
      <c r="K32" s="21">
        <f t="shared" si="3"/>
        <v>131.05000000000001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6" customFormat="1" ht="27.6" x14ac:dyDescent="0.3">
      <c r="A33" s="23">
        <v>27</v>
      </c>
      <c r="B33" s="22"/>
      <c r="C33" s="51"/>
      <c r="D33" s="77"/>
      <c r="E33" s="77"/>
      <c r="F33" s="132"/>
      <c r="G33" s="62" t="s">
        <v>95</v>
      </c>
      <c r="H33" s="63" t="s">
        <v>62</v>
      </c>
      <c r="I33" s="49">
        <v>1</v>
      </c>
      <c r="J33" s="43">
        <v>154</v>
      </c>
      <c r="K33" s="21">
        <f t="shared" si="3"/>
        <v>154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6" customFormat="1" ht="14.4" x14ac:dyDescent="0.3">
      <c r="A34" s="23">
        <v>28</v>
      </c>
      <c r="B34" s="22" t="s">
        <v>96</v>
      </c>
      <c r="C34" s="30" t="s">
        <v>71</v>
      </c>
      <c r="D34" s="44">
        <v>4</v>
      </c>
      <c r="E34" s="39">
        <v>25</v>
      </c>
      <c r="F34" s="47">
        <f t="shared" si="2"/>
        <v>100</v>
      </c>
      <c r="G34" s="62" t="s">
        <v>97</v>
      </c>
      <c r="H34" s="63" t="s">
        <v>62</v>
      </c>
      <c r="I34" s="49">
        <v>2</v>
      </c>
      <c r="J34" s="43">
        <v>30.83</v>
      </c>
      <c r="K34" s="44">
        <f t="shared" si="1"/>
        <v>61.66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s="94" customFormat="1" ht="43.2" customHeight="1" x14ac:dyDescent="0.3">
      <c r="A35" s="23">
        <v>29</v>
      </c>
      <c r="B35" s="66" t="s">
        <v>100</v>
      </c>
      <c r="C35" s="67"/>
      <c r="D35" s="67"/>
      <c r="E35" s="68"/>
      <c r="F35" s="69">
        <f>SUM(F13:F34)</f>
        <v>15025.25</v>
      </c>
      <c r="G35" s="70" t="s">
        <v>101</v>
      </c>
      <c r="H35" s="67"/>
      <c r="I35" s="67"/>
      <c r="J35" s="67"/>
      <c r="K35" s="69">
        <f>SUM(K13:K34)</f>
        <v>18755.390000000003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4" x14ac:dyDescent="0.3">
      <c r="A36" s="23">
        <v>30</v>
      </c>
      <c r="B36" s="18" t="s">
        <v>102</v>
      </c>
      <c r="C36" s="30"/>
      <c r="D36" s="21"/>
      <c r="E36" s="21"/>
      <c r="F36" s="71"/>
      <c r="G36" s="72"/>
      <c r="H36" s="73"/>
      <c r="I36" s="21"/>
      <c r="J36" s="21"/>
      <c r="K36" s="21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7" customFormat="1" ht="14.4" x14ac:dyDescent="0.3">
      <c r="A37" s="23">
        <v>31</v>
      </c>
      <c r="B37" s="74"/>
      <c r="C37" s="40"/>
      <c r="D37" s="75"/>
      <c r="E37" s="44"/>
      <c r="F37" s="44">
        <f t="shared" ref="F37" si="5">D37*E37</f>
        <v>0</v>
      </c>
      <c r="G37" s="58"/>
      <c r="H37" s="61"/>
      <c r="I37" s="44"/>
      <c r="J37" s="39"/>
      <c r="K37" s="39">
        <f t="shared" ref="K37" si="6">I37*J37</f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7" customFormat="1" ht="27.6" x14ac:dyDescent="0.3">
      <c r="A38" s="23">
        <v>32</v>
      </c>
      <c r="B38" s="32" t="s">
        <v>103</v>
      </c>
      <c r="C38" s="33"/>
      <c r="D38" s="34"/>
      <c r="E38" s="34"/>
      <c r="F38" s="34">
        <f>SUM(F37:F37)</f>
        <v>0</v>
      </c>
      <c r="G38" s="70" t="s">
        <v>104</v>
      </c>
      <c r="H38" s="35"/>
      <c r="I38" s="34"/>
      <c r="J38" s="46"/>
      <c r="K38" s="69">
        <f>SUM(K37:K37)</f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4" x14ac:dyDescent="0.3">
      <c r="A39" s="23">
        <v>33</v>
      </c>
      <c r="B39" s="76"/>
      <c r="C39" s="77"/>
      <c r="D39" s="76"/>
      <c r="E39" s="77"/>
      <c r="F39" s="78"/>
      <c r="G39" s="79" t="s">
        <v>105</v>
      </c>
      <c r="H39" s="80"/>
      <c r="I39" s="81"/>
      <c r="J39" s="81"/>
      <c r="K39" s="82">
        <f>K38+K35+K11+K8</f>
        <v>18755.390000000003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4" x14ac:dyDescent="0.3">
      <c r="A40" s="23">
        <v>34</v>
      </c>
      <c r="B40" s="79" t="s">
        <v>106</v>
      </c>
      <c r="C40" s="80"/>
      <c r="D40" s="83"/>
      <c r="E40" s="78"/>
      <c r="F40" s="84">
        <f>F8+F38+F35+F11</f>
        <v>15025.25</v>
      </c>
      <c r="G40" s="85" t="s">
        <v>107</v>
      </c>
      <c r="H40" s="86">
        <v>0.03</v>
      </c>
      <c r="I40" s="81"/>
      <c r="J40" s="81"/>
      <c r="K40" s="82">
        <f>K39*H40</f>
        <v>562.66170000000011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6" customFormat="1" ht="14.4" x14ac:dyDescent="0.3">
      <c r="A41" s="23">
        <v>35</v>
      </c>
      <c r="B41" s="85"/>
      <c r="C41" s="87"/>
      <c r="D41" s="83"/>
      <c r="E41" s="78"/>
      <c r="F41" s="84"/>
      <c r="G41" s="88" t="s">
        <v>108</v>
      </c>
      <c r="H41" s="80"/>
      <c r="I41" s="81"/>
      <c r="J41" s="81"/>
      <c r="K41" s="82">
        <f>K39+K40</f>
        <v>19318.051700000004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6" customFormat="1" ht="14.4" x14ac:dyDescent="0.3">
      <c r="A42" s="23">
        <v>36</v>
      </c>
      <c r="B42" s="88" t="s">
        <v>109</v>
      </c>
      <c r="C42" s="89"/>
      <c r="D42" s="83"/>
      <c r="E42" s="21"/>
      <c r="F42" s="84">
        <f>F40</f>
        <v>15025.25</v>
      </c>
      <c r="G42" s="88" t="s">
        <v>110</v>
      </c>
      <c r="H42" s="89"/>
      <c r="I42" s="81"/>
      <c r="J42" s="81"/>
      <c r="K42" s="82">
        <f>F42+K41</f>
        <v>34343.301700000004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7" customFormat="1" ht="14.4" x14ac:dyDescent="0.3">
      <c r="A43" s="23">
        <v>37</v>
      </c>
      <c r="B43" s="90"/>
      <c r="C43" s="89"/>
      <c r="D43" s="90"/>
      <c r="E43" s="89"/>
      <c r="F43" s="90"/>
      <c r="G43" s="88" t="s">
        <v>111</v>
      </c>
      <c r="H43" s="89"/>
      <c r="I43" s="81"/>
      <c r="J43" s="81"/>
      <c r="K43" s="82">
        <f>K44/6</f>
        <v>6868.6603400000013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7" customFormat="1" ht="14.4" x14ac:dyDescent="0.3">
      <c r="A44" s="23">
        <v>38</v>
      </c>
      <c r="B44" s="90"/>
      <c r="C44" s="89"/>
      <c r="D44" s="90"/>
      <c r="E44" s="89"/>
      <c r="F44" s="90"/>
      <c r="G44" s="88" t="s">
        <v>112</v>
      </c>
      <c r="H44" s="89"/>
      <c r="I44" s="81"/>
      <c r="J44" s="81"/>
      <c r="K44" s="82">
        <f>K42*1.2</f>
        <v>41211.962040000006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4" customFormat="1" ht="15.6" x14ac:dyDescent="0.3">
      <c r="A45" s="98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4" customFormat="1" ht="15.6" x14ac:dyDescent="0.3">
      <c r="A46" s="98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4" customFormat="1" ht="18" thickBot="1" x14ac:dyDescent="0.35">
      <c r="A47" s="98"/>
      <c r="B47" s="215" t="s">
        <v>189</v>
      </c>
      <c r="C47" s="215"/>
      <c r="D47" s="215"/>
      <c r="E47" s="215"/>
      <c r="F47" s="215"/>
      <c r="G47" s="215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4" customFormat="1" ht="15.6" x14ac:dyDescent="0.3">
      <c r="A48" s="126"/>
      <c r="B48" s="112"/>
      <c r="C48" s="112"/>
      <c r="D48" s="112"/>
      <c r="E48" s="112"/>
      <c r="F48" s="112"/>
      <c r="G48" s="112"/>
      <c r="H48" s="113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6" customFormat="1" ht="15.6" x14ac:dyDescent="0.3">
      <c r="A49" s="127"/>
      <c r="B49" s="115"/>
      <c r="C49" s="115"/>
      <c r="D49" s="115"/>
      <c r="E49" s="115"/>
      <c r="F49" s="115"/>
      <c r="G49" s="115"/>
      <c r="H49" s="116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114"/>
      <c r="B50" s="115"/>
      <c r="C50" s="115"/>
      <c r="D50" s="115"/>
      <c r="E50" s="115"/>
      <c r="F50" s="115"/>
      <c r="G50" s="115"/>
      <c r="H50" s="116"/>
      <c r="I50" s="92"/>
      <c r="J50" s="92"/>
      <c r="K50" s="92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7" customFormat="1" ht="14.4" x14ac:dyDescent="0.3">
      <c r="A51" s="114"/>
      <c r="B51" s="115"/>
      <c r="C51" s="115"/>
      <c r="D51" s="115"/>
      <c r="E51" s="115"/>
      <c r="F51" s="115"/>
      <c r="G51" s="115"/>
      <c r="H51" s="116"/>
      <c r="I51" s="92"/>
      <c r="J51" s="92"/>
      <c r="K51" s="9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97" customFormat="1" ht="14.4" x14ac:dyDescent="0.3">
      <c r="A52" s="114"/>
      <c r="B52" s="115"/>
      <c r="C52" s="115"/>
      <c r="D52" s="115"/>
      <c r="E52" s="115"/>
      <c r="F52" s="115"/>
      <c r="G52" s="115"/>
      <c r="H52" s="116"/>
      <c r="I52" s="92"/>
      <c r="J52" s="92"/>
      <c r="K52" s="9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97" customFormat="1" ht="14.4" x14ac:dyDescent="0.3">
      <c r="A53" s="114"/>
      <c r="B53" s="115"/>
      <c r="C53" s="115"/>
      <c r="D53" s="115"/>
      <c r="E53" s="115"/>
      <c r="F53" s="115"/>
      <c r="G53" s="115"/>
      <c r="H53" s="116"/>
      <c r="I53" s="92"/>
      <c r="J53" s="92"/>
      <c r="K53" s="9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97" customFormat="1" ht="14.4" x14ac:dyDescent="0.3">
      <c r="A54" s="114"/>
      <c r="B54" s="115"/>
      <c r="C54" s="115"/>
      <c r="D54" s="115"/>
      <c r="E54" s="115"/>
      <c r="F54" s="115"/>
      <c r="G54" s="115"/>
      <c r="H54" s="116"/>
      <c r="I54" s="92"/>
      <c r="J54" s="92"/>
      <c r="K54" s="92"/>
      <c r="L54" s="100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s="97" customFormat="1" ht="14.4" x14ac:dyDescent="0.3">
      <c r="A55" s="114"/>
      <c r="B55" s="115"/>
      <c r="C55" s="115"/>
      <c r="D55" s="115"/>
      <c r="E55" s="115"/>
      <c r="F55" s="115"/>
      <c r="G55" s="115"/>
      <c r="H55" s="116"/>
      <c r="I55" s="92"/>
      <c r="J55" s="92"/>
      <c r="K55" s="92"/>
      <c r="L55" s="101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101" customFormat="1" x14ac:dyDescent="0.25">
      <c r="A56" s="114"/>
      <c r="B56" s="115"/>
      <c r="C56" s="115"/>
      <c r="D56" s="115"/>
      <c r="E56" s="115"/>
      <c r="F56" s="115"/>
      <c r="G56" s="115"/>
      <c r="H56" s="116"/>
      <c r="I56" s="92"/>
      <c r="J56" s="92"/>
      <c r="K56" s="92"/>
    </row>
    <row r="57" spans="1:35" s="101" customFormat="1" x14ac:dyDescent="0.25">
      <c r="A57" s="114"/>
      <c r="B57" s="115"/>
      <c r="C57" s="115"/>
      <c r="D57" s="115"/>
      <c r="E57" s="115"/>
      <c r="F57" s="115"/>
      <c r="G57" s="115"/>
      <c r="H57" s="116"/>
      <c r="I57" s="92"/>
      <c r="J57" s="92"/>
      <c r="K57" s="92"/>
    </row>
    <row r="58" spans="1:35" s="101" customFormat="1" x14ac:dyDescent="0.25">
      <c r="A58" s="114"/>
      <c r="B58" s="115"/>
      <c r="C58" s="115"/>
      <c r="D58" s="115"/>
      <c r="E58" s="115"/>
      <c r="F58" s="115"/>
      <c r="G58" s="115"/>
      <c r="H58" s="116"/>
      <c r="I58" s="92"/>
      <c r="J58" s="92"/>
      <c r="K58" s="92"/>
    </row>
    <row r="59" spans="1:35" s="101" customFormat="1" x14ac:dyDescent="0.25">
      <c r="A59" s="114"/>
      <c r="B59" s="115"/>
      <c r="C59" s="115"/>
      <c r="D59" s="115"/>
      <c r="E59" s="115"/>
      <c r="F59" s="115"/>
      <c r="G59" s="115"/>
      <c r="H59" s="116"/>
      <c r="I59" s="92"/>
      <c r="J59" s="92"/>
      <c r="K59" s="92"/>
    </row>
    <row r="60" spans="1:35" s="101" customFormat="1" x14ac:dyDescent="0.25">
      <c r="A60" s="114"/>
      <c r="B60" s="115"/>
      <c r="C60" s="115"/>
      <c r="D60" s="115"/>
      <c r="E60" s="115"/>
      <c r="F60" s="115"/>
      <c r="G60" s="115"/>
      <c r="H60" s="116"/>
      <c r="I60" s="92"/>
      <c r="J60" s="92"/>
      <c r="K60" s="92"/>
      <c r="M60" s="100"/>
    </row>
    <row r="61" spans="1:35" s="101" customFormat="1" x14ac:dyDescent="0.25">
      <c r="A61" s="114"/>
      <c r="B61" s="115"/>
      <c r="C61" s="115"/>
      <c r="D61" s="115"/>
      <c r="E61" s="115"/>
      <c r="F61" s="115"/>
      <c r="G61" s="115"/>
      <c r="H61" s="116"/>
      <c r="I61" s="92"/>
      <c r="J61" s="92"/>
      <c r="K61" s="92"/>
      <c r="L61" s="92"/>
      <c r="M61" s="102"/>
    </row>
    <row r="62" spans="1:35" s="101" customFormat="1" ht="31.5" customHeight="1" x14ac:dyDescent="0.25">
      <c r="A62" s="114"/>
      <c r="B62" s="115"/>
      <c r="C62" s="115"/>
      <c r="D62" s="115"/>
      <c r="E62" s="115"/>
      <c r="F62" s="115"/>
      <c r="G62" s="115"/>
      <c r="H62" s="116"/>
      <c r="I62" s="92"/>
      <c r="J62" s="92"/>
      <c r="K62" s="92"/>
      <c r="L62" s="92"/>
    </row>
    <row r="63" spans="1:35" ht="14.4" x14ac:dyDescent="0.3">
      <c r="A63" s="114"/>
      <c r="B63" s="115"/>
      <c r="C63" s="115"/>
      <c r="D63" s="115"/>
      <c r="E63" s="115"/>
      <c r="F63" s="115"/>
      <c r="G63" s="115"/>
      <c r="H63" s="116"/>
      <c r="O63"/>
    </row>
    <row r="64" spans="1:35" x14ac:dyDescent="0.3">
      <c r="A64" s="114"/>
      <c r="B64" s="115"/>
      <c r="C64" s="115"/>
      <c r="D64" s="115"/>
      <c r="E64" s="115"/>
      <c r="F64" s="115"/>
      <c r="G64" s="115"/>
      <c r="H64" s="116"/>
    </row>
    <row r="65" spans="1:8" x14ac:dyDescent="0.3">
      <c r="A65" s="117"/>
      <c r="B65" s="115"/>
      <c r="C65" s="115"/>
      <c r="D65" s="115"/>
      <c r="E65" s="118"/>
      <c r="F65" s="115"/>
      <c r="G65" s="115"/>
      <c r="H65" s="116"/>
    </row>
    <row r="66" spans="1:8" x14ac:dyDescent="0.3">
      <c r="A66" s="119"/>
      <c r="B66" s="115"/>
      <c r="C66" s="115"/>
      <c r="D66" s="115"/>
      <c r="E66" s="118"/>
      <c r="F66" s="115"/>
      <c r="G66" s="115"/>
      <c r="H66" s="116"/>
    </row>
    <row r="67" spans="1:8" x14ac:dyDescent="0.3">
      <c r="A67" s="120"/>
      <c r="B67" s="115"/>
      <c r="C67" s="115"/>
      <c r="D67" s="115"/>
      <c r="E67" s="118"/>
      <c r="F67" s="115"/>
      <c r="G67" s="115"/>
      <c r="H67" s="116"/>
    </row>
    <row r="68" spans="1:8" x14ac:dyDescent="0.3">
      <c r="A68" s="120"/>
      <c r="B68" s="115"/>
      <c r="C68" s="115"/>
      <c r="D68" s="115"/>
      <c r="E68" s="118"/>
      <c r="F68" s="115"/>
      <c r="G68" s="115"/>
      <c r="H68" s="116"/>
    </row>
    <row r="69" spans="1:8" x14ac:dyDescent="0.3">
      <c r="A69" s="120"/>
      <c r="B69" s="115"/>
      <c r="C69" s="115"/>
      <c r="D69" s="115"/>
      <c r="E69" s="118"/>
      <c r="F69" s="115"/>
      <c r="G69" s="115"/>
      <c r="H69" s="116"/>
    </row>
    <row r="70" spans="1:8" x14ac:dyDescent="0.3">
      <c r="A70" s="121"/>
      <c r="B70" s="115"/>
      <c r="C70" s="115"/>
      <c r="D70" s="115"/>
      <c r="E70" s="118"/>
      <c r="F70" s="115"/>
      <c r="G70" s="115"/>
      <c r="H70" s="116"/>
    </row>
    <row r="71" spans="1:8" x14ac:dyDescent="0.3">
      <c r="A71" s="121"/>
      <c r="B71" s="115"/>
      <c r="C71" s="115"/>
      <c r="D71" s="115"/>
      <c r="E71" s="118"/>
      <c r="F71" s="115"/>
      <c r="G71" s="115"/>
      <c r="H71" s="116"/>
    </row>
    <row r="72" spans="1:8" x14ac:dyDescent="0.3">
      <c r="A72" s="120"/>
      <c r="B72" s="115"/>
      <c r="C72" s="115"/>
      <c r="D72" s="115"/>
      <c r="E72" s="118"/>
      <c r="F72" s="115"/>
      <c r="G72" s="115"/>
      <c r="H72" s="116"/>
    </row>
    <row r="73" spans="1:8" x14ac:dyDescent="0.3">
      <c r="A73" s="120"/>
      <c r="B73" s="115"/>
      <c r="C73" s="115"/>
      <c r="D73" s="115"/>
      <c r="E73" s="118"/>
      <c r="F73" s="115"/>
      <c r="G73" s="115"/>
      <c r="H73" s="116"/>
    </row>
    <row r="74" spans="1:8" x14ac:dyDescent="0.3">
      <c r="A74" s="120"/>
      <c r="B74" s="115"/>
      <c r="C74" s="115"/>
      <c r="D74" s="115"/>
      <c r="E74" s="118"/>
      <c r="F74" s="115"/>
      <c r="G74" s="115"/>
      <c r="H74" s="116"/>
    </row>
    <row r="75" spans="1:8" x14ac:dyDescent="0.3">
      <c r="A75" s="120"/>
      <c r="B75" s="115"/>
      <c r="C75" s="115"/>
      <c r="D75" s="115"/>
      <c r="E75" s="118"/>
      <c r="F75" s="115"/>
      <c r="G75" s="115"/>
      <c r="H75" s="116"/>
    </row>
    <row r="76" spans="1:8" x14ac:dyDescent="0.3">
      <c r="A76" s="120"/>
      <c r="B76" s="115"/>
      <c r="C76" s="115"/>
      <c r="D76" s="115"/>
      <c r="E76" s="118"/>
      <c r="F76" s="115"/>
      <c r="G76" s="115"/>
      <c r="H76" s="116"/>
    </row>
    <row r="77" spans="1:8" x14ac:dyDescent="0.3">
      <c r="A77" s="120"/>
      <c r="B77" s="115"/>
      <c r="C77" s="115"/>
      <c r="D77" s="115"/>
      <c r="E77" s="118"/>
      <c r="F77" s="115"/>
      <c r="G77" s="115"/>
      <c r="H77" s="116"/>
    </row>
    <row r="78" spans="1:8" x14ac:dyDescent="0.3">
      <c r="A78" s="120"/>
      <c r="B78" s="115"/>
      <c r="C78" s="115"/>
      <c r="D78" s="115"/>
      <c r="E78" s="118"/>
      <c r="F78" s="115"/>
      <c r="G78" s="115"/>
      <c r="H78" s="116"/>
    </row>
    <row r="79" spans="1:8" x14ac:dyDescent="0.3">
      <c r="A79" s="120"/>
      <c r="B79" s="115"/>
      <c r="C79" s="115"/>
      <c r="D79" s="115"/>
      <c r="E79" s="118"/>
      <c r="F79" s="115"/>
      <c r="G79" s="115"/>
      <c r="H79" s="116"/>
    </row>
    <row r="80" spans="1:8" x14ac:dyDescent="0.3">
      <c r="A80" s="120"/>
      <c r="B80" s="115"/>
      <c r="C80" s="115"/>
      <c r="D80" s="115"/>
      <c r="E80" s="118"/>
      <c r="F80" s="115"/>
      <c r="G80" s="115"/>
      <c r="H80" s="116"/>
    </row>
    <row r="81" spans="1:15" x14ac:dyDescent="0.3">
      <c r="A81" s="120"/>
      <c r="B81" s="115"/>
      <c r="C81" s="115"/>
      <c r="D81" s="115"/>
      <c r="E81" s="118"/>
      <c r="F81" s="115"/>
      <c r="G81" s="115"/>
      <c r="H81" s="116"/>
    </row>
    <row r="82" spans="1:15" x14ac:dyDescent="0.3">
      <c r="A82" s="120"/>
      <c r="B82" s="115"/>
      <c r="C82" s="115"/>
      <c r="D82" s="115"/>
      <c r="E82" s="118"/>
      <c r="F82" s="115"/>
      <c r="G82" s="115"/>
      <c r="H82" s="116"/>
    </row>
    <row r="83" spans="1:15" x14ac:dyDescent="0.3">
      <c r="A83" s="120"/>
      <c r="B83" s="115"/>
      <c r="C83" s="115"/>
      <c r="D83" s="115"/>
      <c r="E83" s="118"/>
      <c r="F83" s="115"/>
      <c r="G83" s="115"/>
      <c r="H83" s="116"/>
    </row>
    <row r="84" spans="1:15" x14ac:dyDescent="0.3">
      <c r="A84" s="120"/>
      <c r="B84" s="115"/>
      <c r="C84" s="115"/>
      <c r="D84" s="115"/>
      <c r="E84" s="118"/>
      <c r="F84" s="115"/>
      <c r="G84" s="115"/>
      <c r="H84" s="116"/>
    </row>
    <row r="85" spans="1:15" x14ac:dyDescent="0.3">
      <c r="A85" s="120"/>
      <c r="B85" s="115"/>
      <c r="C85" s="115"/>
      <c r="D85" s="115"/>
      <c r="E85" s="118"/>
      <c r="F85" s="115"/>
      <c r="G85" s="115"/>
      <c r="H85" s="116"/>
    </row>
    <row r="86" spans="1:15" x14ac:dyDescent="0.3">
      <c r="A86" s="120"/>
      <c r="B86" s="115"/>
      <c r="C86" s="115"/>
      <c r="D86" s="115"/>
      <c r="E86" s="118"/>
      <c r="F86" s="115"/>
      <c r="G86" s="115"/>
      <c r="H86" s="116"/>
    </row>
    <row r="87" spans="1:15" x14ac:dyDescent="0.3">
      <c r="A87" s="120"/>
      <c r="B87" s="115"/>
      <c r="C87" s="115"/>
      <c r="D87" s="115"/>
      <c r="E87" s="118"/>
      <c r="F87" s="115"/>
      <c r="G87" s="115"/>
      <c r="H87" s="116"/>
    </row>
    <row r="88" spans="1:15" x14ac:dyDescent="0.3">
      <c r="A88" s="120"/>
      <c r="B88" s="115"/>
      <c r="C88" s="115"/>
      <c r="D88" s="115"/>
      <c r="E88" s="118"/>
      <c r="F88" s="115"/>
      <c r="G88" s="115"/>
      <c r="H88" s="116"/>
    </row>
    <row r="89" spans="1:15" ht="14.4" thickBot="1" x14ac:dyDescent="0.35">
      <c r="A89" s="122"/>
      <c r="B89" s="123"/>
      <c r="C89" s="123"/>
      <c r="D89" s="123"/>
      <c r="E89" s="124"/>
      <c r="F89" s="123"/>
      <c r="G89" s="123"/>
      <c r="H89" s="125"/>
    </row>
    <row r="92" spans="1:15" x14ac:dyDescent="0.3">
      <c r="E92" s="93" t="s">
        <v>186</v>
      </c>
      <c r="L92" s="95"/>
    </row>
    <row r="93" spans="1:15" x14ac:dyDescent="0.3">
      <c r="L93" s="95"/>
    </row>
    <row r="94" spans="1:15" s="95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O94" s="92"/>
    </row>
    <row r="95" spans="1:15" s="95" customFormat="1" x14ac:dyDescent="0.3">
      <c r="A95" s="93"/>
      <c r="B95" s="92"/>
      <c r="C95" s="92"/>
      <c r="D95" s="92"/>
      <c r="E95" s="93"/>
      <c r="F95" s="92"/>
      <c r="G95" s="92"/>
      <c r="H95" s="92"/>
      <c r="I95" s="92"/>
      <c r="J95" s="92"/>
      <c r="K95" s="92"/>
    </row>
    <row r="96" spans="1:15" s="95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</row>
    <row r="97" spans="1:15" s="95" customForma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L97" s="97"/>
    </row>
    <row r="98" spans="1:15" s="95" customForma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97"/>
    </row>
    <row r="99" spans="1:15" s="97" customForma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105"/>
      <c r="O99" s="95"/>
    </row>
    <row r="100" spans="1:15" s="97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L100" s="105"/>
    </row>
    <row r="101" spans="1:15" s="105" customFormat="1" ht="29.4" customHeigh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O101" s="97"/>
    </row>
    <row r="102" spans="1:15" s="105" customFormat="1" ht="29.4" customHeigh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s="105" customFormat="1" ht="29.4" customHeigh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L103" s="103"/>
    </row>
    <row r="104" spans="1:15" x14ac:dyDescent="0.3">
      <c r="L104" s="103"/>
      <c r="O104" s="105"/>
    </row>
    <row r="105" spans="1:15" s="103" customFormat="1" x14ac:dyDescent="0.3">
      <c r="A105" s="93"/>
      <c r="B105" s="92"/>
      <c r="C105" s="92"/>
      <c r="D105" s="92"/>
      <c r="E105" s="93"/>
      <c r="F105" s="92"/>
      <c r="G105" s="92"/>
      <c r="H105" s="92"/>
      <c r="I105" s="92"/>
      <c r="J105" s="92"/>
      <c r="K105" s="92"/>
      <c r="O105" s="92"/>
    </row>
    <row r="106" spans="1:15" s="103" customFormat="1" x14ac:dyDescent="0.3">
      <c r="A106" s="93"/>
      <c r="B106" s="92"/>
      <c r="C106" s="92"/>
      <c r="D106" s="92"/>
      <c r="E106" s="93"/>
      <c r="F106" s="92"/>
      <c r="G106" s="92"/>
      <c r="H106" s="92"/>
      <c r="I106" s="92"/>
      <c r="J106" s="92"/>
      <c r="K106" s="92"/>
      <c r="L106" s="92"/>
    </row>
    <row r="107" spans="1:15" s="103" customFormat="1" x14ac:dyDescent="0.3">
      <c r="A107" s="93"/>
      <c r="B107" s="92"/>
      <c r="C107" s="92"/>
      <c r="D107" s="92"/>
      <c r="E107" s="93"/>
      <c r="F107" s="92"/>
      <c r="G107" s="92"/>
      <c r="H107" s="92"/>
      <c r="I107" s="92"/>
      <c r="J107" s="92"/>
      <c r="K107" s="92"/>
      <c r="L107" s="92"/>
    </row>
    <row r="108" spans="1:15" x14ac:dyDescent="0.3">
      <c r="O108" s="103"/>
    </row>
  </sheetData>
  <mergeCells count="4">
    <mergeCell ref="A1:J1"/>
    <mergeCell ref="A2:K2"/>
    <mergeCell ref="A3:K4"/>
    <mergeCell ref="B47:G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8E86-D617-4D1A-BF8D-C3306670A976}">
  <dimension ref="A1:AI104"/>
  <sheetViews>
    <sheetView topLeftCell="A38" zoomScale="80" zoomScaleNormal="80" workbookViewId="0">
      <selection activeCell="B43" sqref="B43:G43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115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116</v>
      </c>
      <c r="C7" s="25" t="s">
        <v>61</v>
      </c>
      <c r="D7" s="26">
        <f>20*0.36</f>
        <v>7.1999999999999993</v>
      </c>
      <c r="E7" s="27">
        <v>20</v>
      </c>
      <c r="F7" s="28">
        <f>D7*E7</f>
        <v>144</v>
      </c>
      <c r="G7" s="29"/>
      <c r="H7" s="29"/>
      <c r="I7" s="29"/>
      <c r="J7" s="29"/>
      <c r="K7" s="41">
        <f t="shared" ref="K7" si="0">J7*I7</f>
        <v>0</v>
      </c>
    </row>
    <row r="8" spans="1:35" x14ac:dyDescent="0.3">
      <c r="A8" s="23">
        <v>2</v>
      </c>
      <c r="B8" s="24" t="s">
        <v>117</v>
      </c>
      <c r="C8" s="25" t="s">
        <v>62</v>
      </c>
      <c r="D8" s="26">
        <v>6</v>
      </c>
      <c r="E8" s="27">
        <v>100</v>
      </c>
      <c r="F8" s="28">
        <f>D8*E8</f>
        <v>600</v>
      </c>
      <c r="G8" s="29"/>
      <c r="H8" s="29"/>
      <c r="I8" s="29"/>
      <c r="J8" s="29"/>
      <c r="K8" s="41">
        <f t="shared" ref="K8" si="1">J8*I8</f>
        <v>0</v>
      </c>
    </row>
    <row r="9" spans="1:35" ht="27.6" x14ac:dyDescent="0.3">
      <c r="A9" s="23">
        <v>3</v>
      </c>
      <c r="B9" s="32" t="s">
        <v>63</v>
      </c>
      <c r="C9" s="33"/>
      <c r="D9" s="34"/>
      <c r="E9" s="34"/>
      <c r="F9" s="34">
        <f>SUM(F7:F8)</f>
        <v>744</v>
      </c>
      <c r="G9" s="32" t="s">
        <v>64</v>
      </c>
      <c r="H9" s="35"/>
      <c r="I9" s="34"/>
      <c r="J9" s="36"/>
      <c r="K9" s="37">
        <f>SUM(K7:K7)</f>
        <v>0</v>
      </c>
    </row>
    <row r="10" spans="1:35" ht="14.4" x14ac:dyDescent="0.3">
      <c r="A10" s="23">
        <v>4</v>
      </c>
      <c r="B10" s="18" t="s">
        <v>65</v>
      </c>
      <c r="C10" s="38"/>
      <c r="D10" s="39"/>
      <c r="E10" s="39"/>
      <c r="F10" s="39"/>
      <c r="G10" s="23"/>
      <c r="H10" s="40"/>
      <c r="I10" s="40"/>
      <c r="J10" s="40"/>
      <c r="K10" s="4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4" customFormat="1" ht="14.4" x14ac:dyDescent="0.3">
      <c r="A11" s="23">
        <v>5</v>
      </c>
      <c r="B11" s="24" t="s">
        <v>118</v>
      </c>
      <c r="C11" s="38" t="s">
        <v>61</v>
      </c>
      <c r="D11" s="39">
        <f>D7</f>
        <v>7.1999999999999993</v>
      </c>
      <c r="E11" s="39">
        <v>40</v>
      </c>
      <c r="F11" s="39">
        <f>D11*E11</f>
        <v>288</v>
      </c>
      <c r="G11" s="42"/>
      <c r="H11" s="43"/>
      <c r="I11" s="43"/>
      <c r="J11" s="43"/>
      <c r="K11" s="41">
        <f t="shared" ref="K11:K12" si="2">J11*I11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4" customFormat="1" ht="14.4" x14ac:dyDescent="0.3">
      <c r="A12" s="23">
        <v>6</v>
      </c>
      <c r="B12" s="24" t="s">
        <v>119</v>
      </c>
      <c r="C12" s="38" t="s">
        <v>62</v>
      </c>
      <c r="D12" s="39">
        <v>6</v>
      </c>
      <c r="E12" s="39">
        <v>200</v>
      </c>
      <c r="F12" s="39">
        <f>D12*E12</f>
        <v>1200</v>
      </c>
      <c r="G12" s="42"/>
      <c r="H12" s="43"/>
      <c r="I12" s="43"/>
      <c r="J12" s="43"/>
      <c r="K12" s="41">
        <f t="shared" si="2"/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41.4" x14ac:dyDescent="0.3">
      <c r="A13" s="23">
        <v>7</v>
      </c>
      <c r="B13" s="32" t="s">
        <v>67</v>
      </c>
      <c r="C13" s="33"/>
      <c r="D13" s="34"/>
      <c r="E13" s="46"/>
      <c r="F13" s="34">
        <f>SUM(F11:F12)</f>
        <v>1488</v>
      </c>
      <c r="G13" s="32" t="s">
        <v>68</v>
      </c>
      <c r="H13" s="35"/>
      <c r="I13" s="34"/>
      <c r="J13" s="36"/>
      <c r="K13" s="37">
        <f>SUM(K10:K11)</f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5" customFormat="1" ht="14.4" x14ac:dyDescent="0.3">
      <c r="A14" s="23">
        <v>8</v>
      </c>
      <c r="B14" s="18" t="s">
        <v>69</v>
      </c>
      <c r="C14" s="30"/>
      <c r="D14" s="21"/>
      <c r="E14" s="21"/>
      <c r="F14" s="21"/>
      <c r="G14" s="23"/>
      <c r="H14" s="40"/>
      <c r="I14" s="41"/>
      <c r="J14" s="41"/>
      <c r="K14" s="4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5" customFormat="1" ht="14.4" x14ac:dyDescent="0.3">
      <c r="A15" s="23">
        <v>9</v>
      </c>
      <c r="B15" s="22" t="s">
        <v>70</v>
      </c>
      <c r="C15" s="30" t="s">
        <v>71</v>
      </c>
      <c r="D15" s="44">
        <f>(I15+I16)*0.95</f>
        <v>86.45</v>
      </c>
      <c r="E15" s="47">
        <v>31</v>
      </c>
      <c r="F15" s="47">
        <f>D15*E15</f>
        <v>2679.9500000000003</v>
      </c>
      <c r="G15" s="23" t="s">
        <v>72</v>
      </c>
      <c r="H15" s="48" t="s">
        <v>73</v>
      </c>
      <c r="I15" s="49">
        <v>65</v>
      </c>
      <c r="J15" s="47">
        <f>30*0.8</f>
        <v>24</v>
      </c>
      <c r="K15" s="44">
        <f t="shared" ref="K15:K29" si="3">J15*I15</f>
        <v>1560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10</v>
      </c>
      <c r="B16" s="50"/>
      <c r="C16" s="51"/>
      <c r="D16" s="47"/>
      <c r="E16" s="47"/>
      <c r="F16" s="47"/>
      <c r="G16" s="52" t="s">
        <v>75</v>
      </c>
      <c r="H16" s="48" t="s">
        <v>73</v>
      </c>
      <c r="I16" s="53">
        <v>26</v>
      </c>
      <c r="J16" s="54">
        <f>98*0.8</f>
        <v>78.400000000000006</v>
      </c>
      <c r="K16" s="44">
        <f t="shared" si="3"/>
        <v>2038.4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96" customFormat="1" ht="14.4" x14ac:dyDescent="0.3">
      <c r="A17" s="23">
        <v>11</v>
      </c>
      <c r="B17" s="50"/>
      <c r="C17" s="51"/>
      <c r="D17" s="47"/>
      <c r="E17" s="47"/>
      <c r="F17" s="47"/>
      <c r="G17" s="55" t="s">
        <v>76</v>
      </c>
      <c r="H17" s="56" t="s">
        <v>77</v>
      </c>
      <c r="I17" s="53">
        <v>1</v>
      </c>
      <c r="J17" s="57">
        <v>92.5</v>
      </c>
      <c r="K17" s="44">
        <f t="shared" si="3"/>
        <v>92.5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12</v>
      </c>
      <c r="B18" s="22" t="s">
        <v>78</v>
      </c>
      <c r="C18" s="51" t="s">
        <v>71</v>
      </c>
      <c r="D18" s="44">
        <f>I15+I16</f>
        <v>91</v>
      </c>
      <c r="E18" s="47">
        <v>25</v>
      </c>
      <c r="F18" s="47">
        <f t="shared" ref="F18:F30" si="4">D18*E18</f>
        <v>2275</v>
      </c>
      <c r="G18" s="58" t="s">
        <v>79</v>
      </c>
      <c r="H18" s="56" t="s">
        <v>62</v>
      </c>
      <c r="I18" s="47">
        <f>D18/50</f>
        <v>1.82</v>
      </c>
      <c r="J18" s="47">
        <f>456*0.8</f>
        <v>364.8</v>
      </c>
      <c r="K18" s="44">
        <f t="shared" si="3"/>
        <v>663.93600000000004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4" x14ac:dyDescent="0.3">
      <c r="A19" s="23">
        <v>13</v>
      </c>
      <c r="B19" s="22"/>
      <c r="C19" s="59"/>
      <c r="D19" s="60"/>
      <c r="E19" s="47"/>
      <c r="F19" s="47"/>
      <c r="G19" s="58" t="s">
        <v>80</v>
      </c>
      <c r="H19" s="61" t="s">
        <v>77</v>
      </c>
      <c r="I19" s="49">
        <v>1</v>
      </c>
      <c r="J19" s="47">
        <v>92.5</v>
      </c>
      <c r="K19" s="44">
        <f t="shared" si="3"/>
        <v>92.5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>
        <v>14</v>
      </c>
      <c r="B20" s="23" t="s">
        <v>163</v>
      </c>
      <c r="C20" s="40" t="s">
        <v>81</v>
      </c>
      <c r="D20" s="44">
        <v>1</v>
      </c>
      <c r="E20" s="44">
        <v>2500</v>
      </c>
      <c r="F20" s="47">
        <f t="shared" si="4"/>
        <v>2500</v>
      </c>
      <c r="G20" s="58" t="s">
        <v>83</v>
      </c>
      <c r="H20" s="61" t="s">
        <v>62</v>
      </c>
      <c r="I20" s="44">
        <v>2</v>
      </c>
      <c r="J20" s="44">
        <f>640*0.8</f>
        <v>512</v>
      </c>
      <c r="K20" s="44">
        <f t="shared" si="3"/>
        <v>1024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/>
      <c r="C21" s="40"/>
      <c r="D21" s="44"/>
      <c r="E21" s="44"/>
      <c r="F21" s="47"/>
      <c r="G21" s="192" t="s">
        <v>166</v>
      </c>
      <c r="H21" s="193" t="s">
        <v>62</v>
      </c>
      <c r="I21" s="194">
        <v>1</v>
      </c>
      <c r="J21" s="195" t="s">
        <v>167</v>
      </c>
      <c r="K21" s="194"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>
        <v>16</v>
      </c>
      <c r="B22" s="23"/>
      <c r="C22" s="40"/>
      <c r="D22" s="44"/>
      <c r="E22" s="44"/>
      <c r="F22" s="47"/>
      <c r="G22" s="58" t="s">
        <v>82</v>
      </c>
      <c r="H22" s="61" t="s">
        <v>62</v>
      </c>
      <c r="I22" s="44">
        <v>1</v>
      </c>
      <c r="J22" s="44">
        <v>4500</v>
      </c>
      <c r="K22" s="44">
        <f t="shared" si="3"/>
        <v>4500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27.6" x14ac:dyDescent="0.3">
      <c r="A23" s="23">
        <v>17</v>
      </c>
      <c r="B23" s="23" t="s">
        <v>84</v>
      </c>
      <c r="C23" s="40" t="s">
        <v>81</v>
      </c>
      <c r="D23" s="44">
        <v>2</v>
      </c>
      <c r="E23" s="44">
        <v>500</v>
      </c>
      <c r="F23" s="47">
        <f t="shared" si="4"/>
        <v>1000</v>
      </c>
      <c r="G23" s="135" t="s">
        <v>129</v>
      </c>
      <c r="H23" s="61" t="s">
        <v>62</v>
      </c>
      <c r="I23" s="44">
        <v>2</v>
      </c>
      <c r="J23" s="44">
        <v>830</v>
      </c>
      <c r="K23" s="21">
        <f t="shared" ref="K23:K28" si="5">I23*J23</f>
        <v>1660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18</v>
      </c>
      <c r="B24" s="23"/>
      <c r="C24" s="40"/>
      <c r="D24" s="44"/>
      <c r="E24" s="44"/>
      <c r="F24" s="47"/>
      <c r="G24" s="192" t="s">
        <v>170</v>
      </c>
      <c r="H24" s="193" t="s">
        <v>62</v>
      </c>
      <c r="I24" s="194">
        <v>2</v>
      </c>
      <c r="J24" s="195" t="s">
        <v>167</v>
      </c>
      <c r="K24" s="194"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14.4" x14ac:dyDescent="0.3">
      <c r="A25" s="23">
        <v>19</v>
      </c>
      <c r="B25" s="23" t="s">
        <v>85</v>
      </c>
      <c r="C25" s="40" t="s">
        <v>81</v>
      </c>
      <c r="D25" s="44">
        <v>1</v>
      </c>
      <c r="E25" s="44">
        <v>1500</v>
      </c>
      <c r="F25" s="47">
        <f t="shared" si="4"/>
        <v>1500</v>
      </c>
      <c r="G25" s="58" t="s">
        <v>86</v>
      </c>
      <c r="H25" s="61" t="s">
        <v>62</v>
      </c>
      <c r="I25" s="44">
        <v>1</v>
      </c>
      <c r="J25" s="44">
        <f>300*0.8</f>
        <v>240</v>
      </c>
      <c r="K25" s="21">
        <f t="shared" si="5"/>
        <v>240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27.6" x14ac:dyDescent="0.3">
      <c r="A26" s="23">
        <v>20</v>
      </c>
      <c r="B26" s="23"/>
      <c r="C26" s="40"/>
      <c r="D26" s="44"/>
      <c r="E26" s="44"/>
      <c r="F26" s="47"/>
      <c r="G26" s="58" t="s">
        <v>87</v>
      </c>
      <c r="H26" s="61" t="s">
        <v>62</v>
      </c>
      <c r="I26" s="44">
        <v>1</v>
      </c>
      <c r="J26" s="44">
        <f>298*0.8</f>
        <v>238.4</v>
      </c>
      <c r="K26" s="21">
        <f t="shared" si="5"/>
        <v>238.4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27.6" x14ac:dyDescent="0.3">
      <c r="A27" s="23">
        <v>21</v>
      </c>
      <c r="B27" s="23" t="s">
        <v>120</v>
      </c>
      <c r="C27" s="40" t="s">
        <v>62</v>
      </c>
      <c r="D27" s="44">
        <v>15</v>
      </c>
      <c r="E27" s="44">
        <v>189</v>
      </c>
      <c r="F27" s="47">
        <f>D27*E27</f>
        <v>2835</v>
      </c>
      <c r="G27" s="62" t="s">
        <v>91</v>
      </c>
      <c r="H27" s="63" t="s">
        <v>62</v>
      </c>
      <c r="I27" s="49">
        <v>15</v>
      </c>
      <c r="J27" s="43">
        <v>85.9</v>
      </c>
      <c r="K27" s="21">
        <f t="shared" si="5"/>
        <v>1288.5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14.4" x14ac:dyDescent="0.3">
      <c r="A28" s="23">
        <v>22</v>
      </c>
      <c r="B28" s="22"/>
      <c r="C28" s="51"/>
      <c r="D28" s="77"/>
      <c r="E28" s="77"/>
      <c r="F28" s="132"/>
      <c r="G28" s="62" t="s">
        <v>92</v>
      </c>
      <c r="H28" s="63" t="s">
        <v>62</v>
      </c>
      <c r="I28" s="49">
        <v>30</v>
      </c>
      <c r="J28" s="43">
        <v>25</v>
      </c>
      <c r="K28" s="21">
        <f t="shared" si="5"/>
        <v>750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14.4" x14ac:dyDescent="0.3">
      <c r="A29" s="23">
        <v>23</v>
      </c>
      <c r="B29" s="22" t="s">
        <v>96</v>
      </c>
      <c r="C29" s="30" t="s">
        <v>71</v>
      </c>
      <c r="D29" s="44">
        <v>2</v>
      </c>
      <c r="E29" s="39">
        <v>25</v>
      </c>
      <c r="F29" s="47">
        <f t="shared" si="4"/>
        <v>50</v>
      </c>
      <c r="G29" s="62" t="s">
        <v>97</v>
      </c>
      <c r="H29" s="63" t="s">
        <v>62</v>
      </c>
      <c r="I29" s="49">
        <v>1</v>
      </c>
      <c r="J29" s="43">
        <v>30.83</v>
      </c>
      <c r="K29" s="44">
        <f t="shared" si="3"/>
        <v>30.83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4" customFormat="1" ht="27.6" x14ac:dyDescent="0.3">
      <c r="A30" s="23">
        <v>24</v>
      </c>
      <c r="B30" s="23" t="s">
        <v>94</v>
      </c>
      <c r="C30" s="40" t="s">
        <v>62</v>
      </c>
      <c r="D30" s="44">
        <v>1</v>
      </c>
      <c r="E30" s="44">
        <v>138</v>
      </c>
      <c r="F30" s="44">
        <f t="shared" si="4"/>
        <v>138</v>
      </c>
      <c r="G30" s="74" t="s">
        <v>175</v>
      </c>
      <c r="H30" s="77" t="s">
        <v>62</v>
      </c>
      <c r="I30" s="205">
        <f>D30</f>
        <v>1</v>
      </c>
      <c r="J30" s="43">
        <v>128.34</v>
      </c>
      <c r="K30" s="21">
        <f t="shared" ref="K30:K31" si="6">I30*J30</f>
        <v>128.34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4" customFormat="1" ht="14.4" x14ac:dyDescent="0.3">
      <c r="A31" s="23">
        <v>25</v>
      </c>
      <c r="B31" s="206"/>
      <c r="C31" s="40"/>
      <c r="D31" s="44"/>
      <c r="E31" s="44"/>
      <c r="F31" s="44"/>
      <c r="G31" s="207" t="s">
        <v>187</v>
      </c>
      <c r="H31" s="30" t="s">
        <v>62</v>
      </c>
      <c r="I31" s="44">
        <v>1</v>
      </c>
      <c r="J31" s="44">
        <v>18</v>
      </c>
      <c r="K31" s="21">
        <f t="shared" si="6"/>
        <v>18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27.6" x14ac:dyDescent="0.3">
      <c r="A32" s="23">
        <v>26</v>
      </c>
      <c r="B32" s="66" t="s">
        <v>100</v>
      </c>
      <c r="C32" s="67"/>
      <c r="D32" s="67"/>
      <c r="E32" s="68"/>
      <c r="F32" s="69">
        <f>SUM(F15:F31)</f>
        <v>12977.95</v>
      </c>
      <c r="G32" s="70" t="s">
        <v>101</v>
      </c>
      <c r="H32" s="67"/>
      <c r="I32" s="67"/>
      <c r="J32" s="67"/>
      <c r="K32" s="69">
        <f>SUM(K15:K31)</f>
        <v>14325.405999999999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7" customFormat="1" ht="14.4" x14ac:dyDescent="0.3">
      <c r="A33" s="23">
        <v>27</v>
      </c>
      <c r="B33" s="18" t="s">
        <v>102</v>
      </c>
      <c r="C33" s="30"/>
      <c r="D33" s="21"/>
      <c r="E33" s="21"/>
      <c r="F33" s="71"/>
      <c r="G33" s="72"/>
      <c r="H33" s="73"/>
      <c r="I33" s="21"/>
      <c r="J33" s="21"/>
      <c r="K33" s="21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7" customFormat="1" ht="14.4" x14ac:dyDescent="0.3">
      <c r="A34" s="23">
        <v>28</v>
      </c>
      <c r="B34" s="74"/>
      <c r="C34" s="40"/>
      <c r="D34" s="75"/>
      <c r="E34" s="44"/>
      <c r="F34" s="44">
        <f t="shared" ref="F34" si="7">D34*E34</f>
        <v>0</v>
      </c>
      <c r="G34" s="58"/>
      <c r="H34" s="61"/>
      <c r="I34" s="44"/>
      <c r="J34" s="39"/>
      <c r="K34" s="39">
        <f t="shared" ref="K34" si="8">I34*J34</f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27.6" x14ac:dyDescent="0.3">
      <c r="A35" s="23">
        <v>29</v>
      </c>
      <c r="B35" s="32" t="s">
        <v>103</v>
      </c>
      <c r="C35" s="33"/>
      <c r="D35" s="34"/>
      <c r="E35" s="34"/>
      <c r="F35" s="34">
        <f>SUM(F34:F34)</f>
        <v>0</v>
      </c>
      <c r="G35" s="70" t="s">
        <v>104</v>
      </c>
      <c r="H35" s="35"/>
      <c r="I35" s="34"/>
      <c r="J35" s="46"/>
      <c r="K35" s="69">
        <f>SUM(K34:K34)</f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4" x14ac:dyDescent="0.3">
      <c r="A36" s="23">
        <v>30</v>
      </c>
      <c r="B36" s="76"/>
      <c r="C36" s="77"/>
      <c r="D36" s="76"/>
      <c r="E36" s="77"/>
      <c r="F36" s="78"/>
      <c r="G36" s="79" t="s">
        <v>105</v>
      </c>
      <c r="H36" s="80"/>
      <c r="I36" s="81"/>
      <c r="J36" s="81"/>
      <c r="K36" s="82">
        <f>K35+K32+K13+K9</f>
        <v>14325.405999999999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6" customFormat="1" ht="14.4" x14ac:dyDescent="0.3">
      <c r="A37" s="23">
        <v>31</v>
      </c>
      <c r="B37" s="79" t="s">
        <v>106</v>
      </c>
      <c r="C37" s="80"/>
      <c r="D37" s="83"/>
      <c r="E37" s="78"/>
      <c r="F37" s="84">
        <f>F9+F35+F32+F13</f>
        <v>15209.95</v>
      </c>
      <c r="G37" s="85" t="s">
        <v>107</v>
      </c>
      <c r="H37" s="86">
        <v>0.03</v>
      </c>
      <c r="I37" s="81"/>
      <c r="J37" s="81"/>
      <c r="K37" s="82">
        <f>K36*H37</f>
        <v>429.76217999999994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6" customFormat="1" ht="14.4" x14ac:dyDescent="0.3">
      <c r="A38" s="23">
        <v>32</v>
      </c>
      <c r="B38" s="85"/>
      <c r="C38" s="87"/>
      <c r="D38" s="83"/>
      <c r="E38" s="78"/>
      <c r="F38" s="84"/>
      <c r="G38" s="88" t="s">
        <v>108</v>
      </c>
      <c r="H38" s="80"/>
      <c r="I38" s="81"/>
      <c r="J38" s="81"/>
      <c r="K38" s="82">
        <f>K36+K37</f>
        <v>14755.168179999999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97" customFormat="1" ht="14.4" x14ac:dyDescent="0.3">
      <c r="A39" s="23">
        <v>33</v>
      </c>
      <c r="B39" s="88" t="s">
        <v>109</v>
      </c>
      <c r="C39" s="89"/>
      <c r="D39" s="83"/>
      <c r="E39" s="21"/>
      <c r="F39" s="84">
        <f>F37</f>
        <v>15209.95</v>
      </c>
      <c r="G39" s="88" t="s">
        <v>110</v>
      </c>
      <c r="H39" s="89"/>
      <c r="I39" s="81"/>
      <c r="J39" s="81"/>
      <c r="K39" s="82">
        <f>F39+K38</f>
        <v>29965.118179999998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7" customFormat="1" ht="14.4" x14ac:dyDescent="0.3">
      <c r="A40" s="23">
        <v>34</v>
      </c>
      <c r="B40" s="90"/>
      <c r="C40" s="89"/>
      <c r="D40" s="90"/>
      <c r="E40" s="89"/>
      <c r="F40" s="90"/>
      <c r="G40" s="88" t="s">
        <v>111</v>
      </c>
      <c r="H40" s="89"/>
      <c r="I40" s="81"/>
      <c r="J40" s="81"/>
      <c r="K40" s="82">
        <f>K41/6</f>
        <v>5993.023635999999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4" customFormat="1" ht="14.4" x14ac:dyDescent="0.3">
      <c r="A41" s="23">
        <v>35</v>
      </c>
      <c r="B41" s="90"/>
      <c r="C41" s="89"/>
      <c r="D41" s="90"/>
      <c r="E41" s="89"/>
      <c r="F41" s="90"/>
      <c r="G41" s="88" t="s">
        <v>112</v>
      </c>
      <c r="H41" s="89"/>
      <c r="I41" s="81"/>
      <c r="J41" s="81"/>
      <c r="K41" s="82">
        <f>K39*1.2</f>
        <v>35958.141815999996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4" customFormat="1" ht="15.6" x14ac:dyDescent="0.3">
      <c r="A42" s="98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4" customFormat="1" ht="18" thickBot="1" x14ac:dyDescent="0.35">
      <c r="A43" s="98"/>
      <c r="B43" s="215" t="s">
        <v>189</v>
      </c>
      <c r="C43" s="215"/>
      <c r="D43" s="215"/>
      <c r="E43" s="215"/>
      <c r="F43" s="215"/>
      <c r="G43" s="215"/>
      <c r="H43" s="92"/>
      <c r="I43" s="92"/>
      <c r="J43" s="92"/>
      <c r="K43" s="9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4" customFormat="1" ht="15.6" x14ac:dyDescent="0.3">
      <c r="A44" s="126"/>
      <c r="B44" s="112"/>
      <c r="C44" s="112"/>
      <c r="D44" s="112"/>
      <c r="E44" s="112"/>
      <c r="F44" s="112"/>
      <c r="G44" s="112"/>
      <c r="H44" s="112"/>
      <c r="I44" s="112"/>
      <c r="J44" s="112"/>
      <c r="K44" s="113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6" customFormat="1" ht="15.6" x14ac:dyDescent="0.3">
      <c r="A45" s="127"/>
      <c r="B45" s="115"/>
      <c r="C45" s="115"/>
      <c r="D45" s="115"/>
      <c r="E45" s="115"/>
      <c r="F45" s="115"/>
      <c r="G45" s="115"/>
      <c r="H45" s="115"/>
      <c r="I45" s="115"/>
      <c r="J45" s="115"/>
      <c r="K45" s="116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7" customFormat="1" ht="14.4" x14ac:dyDescent="0.3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6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7" customFormat="1" ht="14.4" x14ac:dyDescent="0.3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6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7" customFormat="1" ht="14.4" x14ac:dyDescent="0.3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6"/>
      <c r="L50" s="10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7" customFormat="1" ht="14.4" x14ac:dyDescent="0.3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6"/>
      <c r="L51" s="10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101" customFormat="1" x14ac:dyDescent="0.25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6"/>
    </row>
    <row r="53" spans="1:35" s="101" customFormat="1" x14ac:dyDescent="0.25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6"/>
    </row>
    <row r="54" spans="1:35" s="101" customFormat="1" x14ac:dyDescent="0.25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6"/>
    </row>
    <row r="55" spans="1:35" s="101" customFormat="1" x14ac:dyDescent="0.25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6"/>
    </row>
    <row r="56" spans="1:35" s="101" customFormat="1" x14ac:dyDescent="0.25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6"/>
      <c r="M56" s="100"/>
    </row>
    <row r="57" spans="1:35" s="101" customFormat="1" x14ac:dyDescent="0.25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6"/>
      <c r="L57" s="92"/>
      <c r="M57" s="102"/>
    </row>
    <row r="58" spans="1:35" s="101" customFormat="1" ht="31.5" customHeight="1" x14ac:dyDescent="0.25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6"/>
      <c r="L58" s="92"/>
    </row>
    <row r="59" spans="1:35" ht="14.4" x14ac:dyDescent="0.3">
      <c r="A59" s="114"/>
      <c r="B59" s="115"/>
      <c r="C59" s="115"/>
      <c r="D59" s="115"/>
      <c r="E59" s="115"/>
      <c r="F59" s="115"/>
      <c r="G59" s="115"/>
      <c r="H59" s="115"/>
      <c r="I59" s="115"/>
      <c r="J59" s="115"/>
      <c r="K59" s="116"/>
      <c r="O59"/>
    </row>
    <row r="60" spans="1:35" x14ac:dyDescent="0.3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6"/>
    </row>
    <row r="61" spans="1:35" x14ac:dyDescent="0.3">
      <c r="A61" s="117"/>
      <c r="B61" s="115"/>
      <c r="C61" s="115"/>
      <c r="D61" s="115"/>
      <c r="E61" s="118"/>
      <c r="F61" s="115"/>
      <c r="G61" s="115"/>
      <c r="H61" s="115"/>
      <c r="I61" s="115"/>
      <c r="J61" s="115"/>
      <c r="K61" s="116"/>
    </row>
    <row r="62" spans="1:35" x14ac:dyDescent="0.3">
      <c r="A62" s="119"/>
      <c r="B62" s="115"/>
      <c r="C62" s="115"/>
      <c r="D62" s="115"/>
      <c r="E62" s="118"/>
      <c r="F62" s="115"/>
      <c r="G62" s="115"/>
      <c r="H62" s="115"/>
      <c r="I62" s="115"/>
      <c r="J62" s="115"/>
      <c r="K62" s="116"/>
    </row>
    <row r="63" spans="1:35" x14ac:dyDescent="0.3">
      <c r="A63" s="120"/>
      <c r="B63" s="115"/>
      <c r="C63" s="115"/>
      <c r="D63" s="115"/>
      <c r="E63" s="118"/>
      <c r="F63" s="115"/>
      <c r="G63" s="115"/>
      <c r="H63" s="115"/>
      <c r="I63" s="115"/>
      <c r="J63" s="115"/>
      <c r="K63" s="116"/>
    </row>
    <row r="64" spans="1:35" x14ac:dyDescent="0.3">
      <c r="A64" s="120"/>
      <c r="B64" s="115"/>
      <c r="C64" s="115"/>
      <c r="D64" s="115"/>
      <c r="E64" s="118"/>
      <c r="F64" s="115"/>
      <c r="G64" s="115"/>
      <c r="H64" s="115"/>
      <c r="I64" s="115"/>
      <c r="J64" s="115"/>
      <c r="K64" s="116"/>
    </row>
    <row r="65" spans="1:11" x14ac:dyDescent="0.3">
      <c r="A65" s="120"/>
      <c r="B65" s="115"/>
      <c r="C65" s="115"/>
      <c r="D65" s="115"/>
      <c r="E65" s="118"/>
      <c r="F65" s="115"/>
      <c r="G65" s="115"/>
      <c r="H65" s="115"/>
      <c r="I65" s="115"/>
      <c r="J65" s="115"/>
      <c r="K65" s="116"/>
    </row>
    <row r="66" spans="1:11" x14ac:dyDescent="0.3">
      <c r="A66" s="121"/>
      <c r="B66" s="115"/>
      <c r="C66" s="115"/>
      <c r="D66" s="115"/>
      <c r="E66" s="118"/>
      <c r="F66" s="115"/>
      <c r="G66" s="115"/>
      <c r="H66" s="115"/>
      <c r="I66" s="115"/>
      <c r="J66" s="115"/>
      <c r="K66" s="116"/>
    </row>
    <row r="67" spans="1:11" x14ac:dyDescent="0.3">
      <c r="A67" s="121"/>
      <c r="B67" s="115"/>
      <c r="C67" s="115"/>
      <c r="D67" s="115"/>
      <c r="E67" s="118"/>
      <c r="F67" s="115"/>
      <c r="G67" s="115"/>
      <c r="H67" s="115"/>
      <c r="I67" s="115"/>
      <c r="J67" s="115"/>
      <c r="K67" s="116"/>
    </row>
    <row r="68" spans="1:11" x14ac:dyDescent="0.3">
      <c r="A68" s="120"/>
      <c r="B68" s="115"/>
      <c r="C68" s="115"/>
      <c r="D68" s="115"/>
      <c r="E68" s="118"/>
      <c r="F68" s="115"/>
      <c r="G68" s="115"/>
      <c r="H68" s="115"/>
      <c r="I68" s="115"/>
      <c r="J68" s="115"/>
      <c r="K68" s="116"/>
    </row>
    <row r="69" spans="1:11" x14ac:dyDescent="0.3">
      <c r="A69" s="120"/>
      <c r="B69" s="115"/>
      <c r="C69" s="115"/>
      <c r="D69" s="115"/>
      <c r="E69" s="118"/>
      <c r="F69" s="115"/>
      <c r="G69" s="115"/>
      <c r="H69" s="115"/>
      <c r="I69" s="115"/>
      <c r="J69" s="115"/>
      <c r="K69" s="116"/>
    </row>
    <row r="70" spans="1:11" x14ac:dyDescent="0.3">
      <c r="A70" s="120"/>
      <c r="B70" s="115"/>
      <c r="C70" s="115"/>
      <c r="D70" s="115"/>
      <c r="E70" s="118"/>
      <c r="F70" s="115"/>
      <c r="G70" s="115"/>
      <c r="H70" s="115"/>
      <c r="I70" s="115"/>
      <c r="J70" s="115"/>
      <c r="K70" s="116"/>
    </row>
    <row r="71" spans="1:11" x14ac:dyDescent="0.3">
      <c r="A71" s="120"/>
      <c r="B71" s="115"/>
      <c r="C71" s="115"/>
      <c r="D71" s="115"/>
      <c r="E71" s="118"/>
      <c r="F71" s="115"/>
      <c r="G71" s="115"/>
      <c r="H71" s="115"/>
      <c r="I71" s="115"/>
      <c r="J71" s="115"/>
      <c r="K71" s="116"/>
    </row>
    <row r="72" spans="1:11" x14ac:dyDescent="0.3">
      <c r="A72" s="120"/>
      <c r="B72" s="115"/>
      <c r="C72" s="115"/>
      <c r="D72" s="115"/>
      <c r="E72" s="118"/>
      <c r="F72" s="115"/>
      <c r="G72" s="115"/>
      <c r="H72" s="115"/>
      <c r="I72" s="115"/>
      <c r="J72" s="115"/>
      <c r="K72" s="116"/>
    </row>
    <row r="73" spans="1:11" x14ac:dyDescent="0.3">
      <c r="A73" s="120"/>
      <c r="B73" s="115"/>
      <c r="C73" s="115"/>
      <c r="D73" s="115"/>
      <c r="E73" s="118"/>
      <c r="F73" s="115"/>
      <c r="G73" s="115"/>
      <c r="H73" s="115"/>
      <c r="I73" s="115"/>
      <c r="J73" s="115"/>
      <c r="K73" s="116"/>
    </row>
    <row r="74" spans="1:11" x14ac:dyDescent="0.3">
      <c r="A74" s="120"/>
      <c r="B74" s="115"/>
      <c r="C74" s="115"/>
      <c r="D74" s="115"/>
      <c r="E74" s="118"/>
      <c r="F74" s="115"/>
      <c r="G74" s="115"/>
      <c r="H74" s="115"/>
      <c r="I74" s="115"/>
      <c r="J74" s="115"/>
      <c r="K74" s="116"/>
    </row>
    <row r="75" spans="1:11" x14ac:dyDescent="0.3">
      <c r="A75" s="120"/>
      <c r="B75" s="115"/>
      <c r="C75" s="115"/>
      <c r="D75" s="115"/>
      <c r="E75" s="118"/>
      <c r="F75" s="115"/>
      <c r="G75" s="115"/>
      <c r="H75" s="115"/>
      <c r="I75" s="115"/>
      <c r="J75" s="115"/>
      <c r="K75" s="116"/>
    </row>
    <row r="76" spans="1:11" x14ac:dyDescent="0.3">
      <c r="A76" s="120"/>
      <c r="B76" s="115"/>
      <c r="C76" s="115"/>
      <c r="D76" s="115"/>
      <c r="E76" s="118"/>
      <c r="F76" s="115"/>
      <c r="G76" s="115"/>
      <c r="H76" s="115"/>
      <c r="I76" s="115"/>
      <c r="J76" s="115"/>
      <c r="K76" s="116"/>
    </row>
    <row r="77" spans="1:11" x14ac:dyDescent="0.3">
      <c r="A77" s="120"/>
      <c r="B77" s="115"/>
      <c r="C77" s="115"/>
      <c r="D77" s="115"/>
      <c r="E77" s="118"/>
      <c r="F77" s="115"/>
      <c r="G77" s="115"/>
      <c r="H77" s="115"/>
      <c r="I77" s="115"/>
      <c r="J77" s="115"/>
      <c r="K77" s="116"/>
    </row>
    <row r="78" spans="1:11" x14ac:dyDescent="0.3">
      <c r="A78" s="120"/>
      <c r="B78" s="115"/>
      <c r="C78" s="115"/>
      <c r="D78" s="115"/>
      <c r="E78" s="118"/>
      <c r="F78" s="115"/>
      <c r="G78" s="115"/>
      <c r="H78" s="115"/>
      <c r="I78" s="115"/>
      <c r="J78" s="115"/>
      <c r="K78" s="116"/>
    </row>
    <row r="79" spans="1:11" x14ac:dyDescent="0.3">
      <c r="A79" s="120"/>
      <c r="B79" s="115"/>
      <c r="C79" s="115"/>
      <c r="D79" s="115"/>
      <c r="E79" s="118"/>
      <c r="F79" s="115"/>
      <c r="G79" s="115"/>
      <c r="H79" s="115"/>
      <c r="I79" s="115"/>
      <c r="J79" s="115"/>
      <c r="K79" s="116"/>
    </row>
    <row r="80" spans="1:11" x14ac:dyDescent="0.3">
      <c r="A80" s="120"/>
      <c r="B80" s="115"/>
      <c r="C80" s="115"/>
      <c r="D80" s="115"/>
      <c r="E80" s="118"/>
      <c r="F80" s="115"/>
      <c r="G80" s="115"/>
      <c r="H80" s="115"/>
      <c r="I80" s="115"/>
      <c r="J80" s="115"/>
      <c r="K80" s="116"/>
    </row>
    <row r="81" spans="1:15" x14ac:dyDescent="0.3">
      <c r="A81" s="120"/>
      <c r="B81" s="115"/>
      <c r="C81" s="115"/>
      <c r="D81" s="115"/>
      <c r="E81" s="118"/>
      <c r="F81" s="115"/>
      <c r="G81" s="115"/>
      <c r="H81" s="115"/>
      <c r="I81" s="115"/>
      <c r="J81" s="115"/>
      <c r="K81" s="116"/>
    </row>
    <row r="82" spans="1:15" x14ac:dyDescent="0.3">
      <c r="A82" s="120"/>
      <c r="B82" s="115"/>
      <c r="C82" s="115"/>
      <c r="D82" s="115"/>
      <c r="E82" s="118"/>
      <c r="F82" s="115"/>
      <c r="G82" s="115"/>
      <c r="H82" s="115"/>
      <c r="I82" s="115"/>
      <c r="J82" s="115"/>
      <c r="K82" s="116"/>
    </row>
    <row r="83" spans="1:15" x14ac:dyDescent="0.3">
      <c r="A83" s="120"/>
      <c r="B83" s="115"/>
      <c r="C83" s="115"/>
      <c r="D83" s="115"/>
      <c r="E83" s="118"/>
      <c r="F83" s="115"/>
      <c r="G83" s="115"/>
      <c r="H83" s="115"/>
      <c r="I83" s="115"/>
      <c r="J83" s="115"/>
      <c r="K83" s="116"/>
    </row>
    <row r="84" spans="1:15" x14ac:dyDescent="0.3">
      <c r="A84" s="120"/>
      <c r="B84" s="115"/>
      <c r="C84" s="115"/>
      <c r="D84" s="115"/>
      <c r="E84" s="118"/>
      <c r="F84" s="115"/>
      <c r="G84" s="115"/>
      <c r="H84" s="115"/>
      <c r="I84" s="115"/>
      <c r="J84" s="115"/>
      <c r="K84" s="116"/>
    </row>
    <row r="85" spans="1:15" x14ac:dyDescent="0.3">
      <c r="A85" s="120"/>
      <c r="B85" s="115"/>
      <c r="C85" s="115"/>
      <c r="D85" s="115"/>
      <c r="E85" s="118"/>
      <c r="F85" s="115"/>
      <c r="G85" s="115"/>
      <c r="H85" s="115"/>
      <c r="I85" s="115"/>
      <c r="J85" s="115"/>
      <c r="K85" s="116"/>
    </row>
    <row r="86" spans="1:15" ht="14.4" thickBot="1" x14ac:dyDescent="0.35">
      <c r="A86" s="122"/>
      <c r="B86" s="123"/>
      <c r="C86" s="123"/>
      <c r="D86" s="123"/>
      <c r="E86" s="124"/>
      <c r="F86" s="123"/>
      <c r="G86" s="123"/>
      <c r="H86" s="123"/>
      <c r="I86" s="123"/>
      <c r="J86" s="123"/>
      <c r="K86" s="125"/>
    </row>
    <row r="88" spans="1:15" x14ac:dyDescent="0.3">
      <c r="L88" s="95"/>
    </row>
    <row r="89" spans="1:15" x14ac:dyDescent="0.3">
      <c r="E89" s="93" t="s">
        <v>186</v>
      </c>
      <c r="L89" s="95"/>
    </row>
    <row r="90" spans="1:15" s="95" customFormat="1" x14ac:dyDescent="0.3">
      <c r="A90" s="93"/>
      <c r="B90" s="92"/>
      <c r="C90" s="92"/>
      <c r="D90" s="92"/>
      <c r="E90" s="93"/>
      <c r="F90" s="92"/>
      <c r="G90" s="92"/>
      <c r="H90" s="92"/>
      <c r="I90" s="92"/>
      <c r="J90" s="92"/>
      <c r="K90" s="92"/>
      <c r="O90" s="92"/>
    </row>
    <row r="91" spans="1:15" s="95" customFormat="1" x14ac:dyDescent="0.3">
      <c r="A91" s="93"/>
      <c r="B91" s="92"/>
      <c r="C91" s="92"/>
      <c r="D91" s="92"/>
      <c r="E91" s="93"/>
      <c r="F91" s="92"/>
      <c r="G91" s="92"/>
      <c r="H91" s="92"/>
      <c r="I91" s="92"/>
      <c r="J91" s="92"/>
      <c r="K91" s="92"/>
    </row>
    <row r="92" spans="1:15" s="95" customFormat="1" x14ac:dyDescent="0.3">
      <c r="A92" s="93"/>
      <c r="B92" s="92"/>
      <c r="C92" s="92"/>
      <c r="D92" s="92"/>
      <c r="E92" s="93"/>
      <c r="F92" s="92"/>
      <c r="G92" s="92"/>
      <c r="H92" s="92"/>
      <c r="I92" s="92"/>
      <c r="J92" s="92"/>
      <c r="K92" s="92"/>
    </row>
    <row r="93" spans="1:15" s="95" customFormat="1" x14ac:dyDescent="0.3">
      <c r="A93" s="93"/>
      <c r="B93" s="92"/>
      <c r="C93" s="92"/>
      <c r="D93" s="92"/>
      <c r="E93" s="93"/>
      <c r="F93" s="92"/>
      <c r="G93" s="92"/>
      <c r="H93" s="92"/>
      <c r="I93" s="92"/>
      <c r="J93" s="92"/>
      <c r="K93" s="92"/>
      <c r="L93" s="97"/>
    </row>
    <row r="94" spans="1:15" s="95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L94" s="97"/>
    </row>
    <row r="95" spans="1:15" s="97" customFormat="1" x14ac:dyDescent="0.3">
      <c r="A95" s="93"/>
      <c r="B95" s="92"/>
      <c r="C95" s="92"/>
      <c r="D95" s="92"/>
      <c r="E95" s="93"/>
      <c r="F95" s="92"/>
      <c r="G95" s="92"/>
      <c r="H95" s="92"/>
      <c r="I95" s="92"/>
      <c r="J95" s="92"/>
      <c r="K95" s="92"/>
      <c r="L95" s="105"/>
      <c r="O95" s="95"/>
    </row>
    <row r="96" spans="1:15" s="97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  <c r="L96" s="105"/>
    </row>
    <row r="97" spans="1:15" s="105" customFormat="1" ht="29.4" customHeigh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O97" s="97"/>
    </row>
    <row r="98" spans="1:15" s="105" customFormat="1" ht="29.4" customHeigh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92"/>
    </row>
    <row r="99" spans="1:15" s="105" customFormat="1" ht="29.4" customHeigh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103"/>
    </row>
    <row r="100" spans="1:15" x14ac:dyDescent="0.3">
      <c r="L100" s="103"/>
      <c r="O100" s="105"/>
    </row>
    <row r="101" spans="1:15" s="103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O101" s="92"/>
    </row>
    <row r="102" spans="1:15" s="103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s="103" customForma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L103" s="92"/>
    </row>
    <row r="104" spans="1:15" x14ac:dyDescent="0.3">
      <c r="O104" s="103"/>
    </row>
  </sheetData>
  <mergeCells count="4">
    <mergeCell ref="A1:J1"/>
    <mergeCell ref="A2:K2"/>
    <mergeCell ref="A3:K4"/>
    <mergeCell ref="B43:G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7789-5840-433B-AC39-13291B52C98B}">
  <dimension ref="A1:AI103"/>
  <sheetViews>
    <sheetView topLeftCell="A56" zoomScale="80" zoomScaleNormal="80" workbookViewId="0">
      <selection activeCell="C42" sqref="C42:H42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121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116</v>
      </c>
      <c r="C7" s="25" t="s">
        <v>61</v>
      </c>
      <c r="D7" s="26">
        <f>30*0.36</f>
        <v>10.799999999999999</v>
      </c>
      <c r="E7" s="27">
        <v>20</v>
      </c>
      <c r="F7" s="28">
        <f>D7*E7</f>
        <v>215.99999999999997</v>
      </c>
      <c r="G7" s="29"/>
      <c r="H7" s="29"/>
      <c r="I7" s="29"/>
      <c r="J7" s="29"/>
      <c r="K7" s="29"/>
    </row>
    <row r="8" spans="1:35" ht="27.6" x14ac:dyDescent="0.3">
      <c r="A8" s="23">
        <v>2</v>
      </c>
      <c r="B8" s="32" t="s">
        <v>63</v>
      </c>
      <c r="C8" s="33"/>
      <c r="D8" s="34"/>
      <c r="E8" s="34"/>
      <c r="F8" s="34">
        <f>SUM(F7:F7)</f>
        <v>215.99999999999997</v>
      </c>
      <c r="G8" s="32" t="s">
        <v>64</v>
      </c>
      <c r="H8" s="35"/>
      <c r="I8" s="34"/>
      <c r="J8" s="36"/>
      <c r="K8" s="37">
        <f>SUM(K7:K7)</f>
        <v>0</v>
      </c>
    </row>
    <row r="9" spans="1:35" ht="14.4" x14ac:dyDescent="0.3">
      <c r="A9" s="23">
        <v>3</v>
      </c>
      <c r="B9" s="18" t="s">
        <v>65</v>
      </c>
      <c r="C9" s="38"/>
      <c r="D9" s="39"/>
      <c r="E9" s="39"/>
      <c r="F9" s="39"/>
      <c r="G9" s="23"/>
      <c r="H9" s="40"/>
      <c r="I9" s="40"/>
      <c r="J9" s="40"/>
      <c r="K9" s="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94" customFormat="1" ht="14.4" x14ac:dyDescent="0.3">
      <c r="A10" s="23">
        <v>4</v>
      </c>
      <c r="B10" s="24" t="s">
        <v>118</v>
      </c>
      <c r="C10" s="38" t="s">
        <v>61</v>
      </c>
      <c r="D10" s="39">
        <f>D7</f>
        <v>10.799999999999999</v>
      </c>
      <c r="E10" s="39">
        <v>40</v>
      </c>
      <c r="F10" s="39">
        <f>D10*E10</f>
        <v>431.99999999999994</v>
      </c>
      <c r="G10" s="42"/>
      <c r="H10" s="43"/>
      <c r="I10" s="43"/>
      <c r="J10" s="43"/>
      <c r="K10" s="41">
        <f t="shared" ref="K10" si="0">J10*I10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5" customFormat="1" ht="41.4" x14ac:dyDescent="0.3">
      <c r="A11" s="23">
        <v>5</v>
      </c>
      <c r="B11" s="32" t="s">
        <v>67</v>
      </c>
      <c r="C11" s="33"/>
      <c r="D11" s="34"/>
      <c r="E11" s="46"/>
      <c r="F11" s="34">
        <f>SUM(F10:F10)</f>
        <v>431.99999999999994</v>
      </c>
      <c r="G11" s="32" t="s">
        <v>68</v>
      </c>
      <c r="H11" s="35"/>
      <c r="I11" s="34"/>
      <c r="J11" s="36"/>
      <c r="K11" s="37">
        <f>SUM(K9:K10)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14.4" x14ac:dyDescent="0.3">
      <c r="A12" s="23">
        <v>6</v>
      </c>
      <c r="B12" s="18" t="s">
        <v>69</v>
      </c>
      <c r="C12" s="30"/>
      <c r="D12" s="21"/>
      <c r="E12" s="21"/>
      <c r="F12" s="21"/>
      <c r="G12" s="23"/>
      <c r="H12" s="40"/>
      <c r="I12" s="41"/>
      <c r="J12" s="41"/>
      <c r="K12" s="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14.4" x14ac:dyDescent="0.3">
      <c r="A13" s="23">
        <v>7</v>
      </c>
      <c r="B13" s="22" t="s">
        <v>70</v>
      </c>
      <c r="C13" s="30" t="s">
        <v>71</v>
      </c>
      <c r="D13" s="44">
        <f>(I13+I14)*0.95</f>
        <v>106.39999999999999</v>
      </c>
      <c r="E13" s="47">
        <v>31</v>
      </c>
      <c r="F13" s="47">
        <f>D13*E13</f>
        <v>3298.3999999999996</v>
      </c>
      <c r="G13" s="23" t="s">
        <v>72</v>
      </c>
      <c r="H13" s="48" t="s">
        <v>73</v>
      </c>
      <c r="I13" s="49">
        <v>70</v>
      </c>
      <c r="J13" s="47">
        <f>30*0.8</f>
        <v>24</v>
      </c>
      <c r="K13" s="44">
        <f t="shared" ref="K13:K29" si="1">J13*I13</f>
        <v>1680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6" customFormat="1" ht="14.4" x14ac:dyDescent="0.3">
      <c r="A14" s="23">
        <v>8</v>
      </c>
      <c r="B14" s="50"/>
      <c r="C14" s="51"/>
      <c r="D14" s="47"/>
      <c r="E14" s="47"/>
      <c r="F14" s="47"/>
      <c r="G14" s="52" t="s">
        <v>75</v>
      </c>
      <c r="H14" s="48" t="s">
        <v>73</v>
      </c>
      <c r="I14" s="53">
        <v>42</v>
      </c>
      <c r="J14" s="54">
        <f>98*0.8</f>
        <v>78.400000000000006</v>
      </c>
      <c r="K14" s="44">
        <f t="shared" si="1"/>
        <v>3292.8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9</v>
      </c>
      <c r="B15" s="50"/>
      <c r="C15" s="51"/>
      <c r="D15" s="47"/>
      <c r="E15" s="47"/>
      <c r="F15" s="47"/>
      <c r="G15" s="55" t="s">
        <v>76</v>
      </c>
      <c r="H15" s="56" t="s">
        <v>77</v>
      </c>
      <c r="I15" s="53">
        <v>1</v>
      </c>
      <c r="J15" s="57">
        <v>92.5</v>
      </c>
      <c r="K15" s="44">
        <f t="shared" si="1"/>
        <v>92.5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4.4" x14ac:dyDescent="0.3">
      <c r="A16" s="23">
        <v>10</v>
      </c>
      <c r="B16" s="22" t="s">
        <v>78</v>
      </c>
      <c r="C16" s="51" t="s">
        <v>71</v>
      </c>
      <c r="D16" s="44">
        <f>I13+I14</f>
        <v>112</v>
      </c>
      <c r="E16" s="47">
        <v>25</v>
      </c>
      <c r="F16" s="47">
        <f t="shared" ref="F16:F29" si="2">D16*E16</f>
        <v>2800</v>
      </c>
      <c r="G16" s="58" t="s">
        <v>79</v>
      </c>
      <c r="H16" s="56" t="s">
        <v>62</v>
      </c>
      <c r="I16" s="47">
        <f>D16/50</f>
        <v>2.2400000000000002</v>
      </c>
      <c r="J16" s="47">
        <f>456*0.8</f>
        <v>364.8</v>
      </c>
      <c r="K16" s="44">
        <f t="shared" si="1"/>
        <v>817.15200000000016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11</v>
      </c>
      <c r="B17" s="22"/>
      <c r="C17" s="59"/>
      <c r="D17" s="60"/>
      <c r="E17" s="47"/>
      <c r="F17" s="47"/>
      <c r="G17" s="58" t="s">
        <v>80</v>
      </c>
      <c r="H17" s="61" t="s">
        <v>77</v>
      </c>
      <c r="I17" s="49">
        <v>1</v>
      </c>
      <c r="J17" s="47">
        <v>92.5</v>
      </c>
      <c r="K17" s="44">
        <f t="shared" si="1"/>
        <v>92.5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96" customFormat="1" ht="27.6" x14ac:dyDescent="0.3">
      <c r="A18" s="23">
        <v>12</v>
      </c>
      <c r="B18" s="23" t="s">
        <v>163</v>
      </c>
      <c r="C18" s="40" t="s">
        <v>81</v>
      </c>
      <c r="D18" s="44">
        <v>1</v>
      </c>
      <c r="E18" s="44">
        <v>2500</v>
      </c>
      <c r="F18" s="47">
        <f t="shared" si="2"/>
        <v>2500</v>
      </c>
      <c r="G18" s="58" t="s">
        <v>83</v>
      </c>
      <c r="H18" s="61" t="s">
        <v>62</v>
      </c>
      <c r="I18" s="44">
        <v>2</v>
      </c>
      <c r="J18" s="44">
        <f>640*0.8</f>
        <v>512</v>
      </c>
      <c r="K18" s="44">
        <f t="shared" si="1"/>
        <v>1024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13</v>
      </c>
      <c r="B19" s="23"/>
      <c r="C19" s="40"/>
      <c r="D19" s="44"/>
      <c r="E19" s="44"/>
      <c r="F19" s="47"/>
      <c r="G19" s="192" t="s">
        <v>166</v>
      </c>
      <c r="H19" s="193" t="s">
        <v>62</v>
      </c>
      <c r="I19" s="194">
        <v>1</v>
      </c>
      <c r="J19" s="195" t="s">
        <v>167</v>
      </c>
      <c r="K19" s="194"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>
        <v>14</v>
      </c>
      <c r="B20" s="23" t="s">
        <v>84</v>
      </c>
      <c r="C20" s="40" t="s">
        <v>81</v>
      </c>
      <c r="D20" s="44">
        <v>2</v>
      </c>
      <c r="E20" s="44">
        <v>500</v>
      </c>
      <c r="F20" s="47">
        <f t="shared" si="2"/>
        <v>1000</v>
      </c>
      <c r="G20" s="135" t="s">
        <v>129</v>
      </c>
      <c r="H20" s="61" t="s">
        <v>62</v>
      </c>
      <c r="I20" s="44">
        <v>2</v>
      </c>
      <c r="J20" s="44">
        <v>830</v>
      </c>
      <c r="K20" s="21">
        <f t="shared" ref="K20:K28" si="3">I20*J20</f>
        <v>1660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/>
      <c r="C21" s="40"/>
      <c r="D21" s="44"/>
      <c r="E21" s="44"/>
      <c r="F21" s="47"/>
      <c r="G21" s="192" t="s">
        <v>170</v>
      </c>
      <c r="H21" s="193" t="s">
        <v>62</v>
      </c>
      <c r="I21" s="194">
        <v>2</v>
      </c>
      <c r="J21" s="195" t="s">
        <v>167</v>
      </c>
      <c r="K21" s="194"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14.4" x14ac:dyDescent="0.3">
      <c r="A22" s="23">
        <v>16</v>
      </c>
      <c r="B22" s="23" t="s">
        <v>85</v>
      </c>
      <c r="C22" s="40" t="s">
        <v>81</v>
      </c>
      <c r="D22" s="44">
        <v>1</v>
      </c>
      <c r="E22" s="44">
        <v>1500</v>
      </c>
      <c r="F22" s="47">
        <f t="shared" si="2"/>
        <v>1500</v>
      </c>
      <c r="G22" s="58" t="s">
        <v>86</v>
      </c>
      <c r="H22" s="61" t="s">
        <v>62</v>
      </c>
      <c r="I22" s="44">
        <v>1</v>
      </c>
      <c r="J22" s="44">
        <f>300*0.8</f>
        <v>240</v>
      </c>
      <c r="K22" s="21">
        <f t="shared" si="3"/>
        <v>240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27.6" x14ac:dyDescent="0.3">
      <c r="A23" s="23">
        <v>17</v>
      </c>
      <c r="B23" s="23"/>
      <c r="C23" s="40"/>
      <c r="D23" s="44"/>
      <c r="E23" s="44"/>
      <c r="F23" s="47"/>
      <c r="G23" s="58" t="s">
        <v>87</v>
      </c>
      <c r="H23" s="61" t="s">
        <v>62</v>
      </c>
      <c r="I23" s="44">
        <v>1</v>
      </c>
      <c r="J23" s="44">
        <f>298*0.8</f>
        <v>238.4</v>
      </c>
      <c r="K23" s="21">
        <f t="shared" si="3"/>
        <v>238.4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18</v>
      </c>
      <c r="B24" s="23" t="s">
        <v>89</v>
      </c>
      <c r="C24" s="40" t="s">
        <v>62</v>
      </c>
      <c r="D24" s="44">
        <v>12</v>
      </c>
      <c r="E24" s="44">
        <v>189</v>
      </c>
      <c r="F24" s="47">
        <f>D24*E24</f>
        <v>2268</v>
      </c>
      <c r="G24" s="62" t="s">
        <v>91</v>
      </c>
      <c r="H24" s="63" t="s">
        <v>62</v>
      </c>
      <c r="I24" s="49">
        <v>12</v>
      </c>
      <c r="J24" s="43">
        <v>85.9</v>
      </c>
      <c r="K24" s="21">
        <f t="shared" si="3"/>
        <v>1030.8000000000002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27.6" x14ac:dyDescent="0.3">
      <c r="A25" s="23">
        <v>19</v>
      </c>
      <c r="B25" s="23"/>
      <c r="C25" s="40"/>
      <c r="D25" s="44"/>
      <c r="E25" s="44"/>
      <c r="F25" s="47"/>
      <c r="G25" s="62" t="s">
        <v>90</v>
      </c>
      <c r="H25" s="63" t="s">
        <v>62</v>
      </c>
      <c r="I25" s="49">
        <f>D24</f>
        <v>12</v>
      </c>
      <c r="J25" s="43">
        <v>612</v>
      </c>
      <c r="K25" s="21">
        <f t="shared" si="3"/>
        <v>7344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14.4" x14ac:dyDescent="0.3">
      <c r="A26" s="23">
        <v>20</v>
      </c>
      <c r="B26" s="23"/>
      <c r="C26" s="40"/>
      <c r="D26" s="44"/>
      <c r="E26" s="44"/>
      <c r="F26" s="47"/>
      <c r="G26" s="62" t="s">
        <v>92</v>
      </c>
      <c r="H26" s="63" t="s">
        <v>62</v>
      </c>
      <c r="I26" s="49">
        <v>24</v>
      </c>
      <c r="J26" s="43">
        <v>25</v>
      </c>
      <c r="K26" s="21">
        <f t="shared" si="3"/>
        <v>600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27.6" x14ac:dyDescent="0.3">
      <c r="A27" s="23">
        <v>21</v>
      </c>
      <c r="B27" s="23" t="s">
        <v>94</v>
      </c>
      <c r="C27" s="40" t="s">
        <v>62</v>
      </c>
      <c r="D27" s="44">
        <v>1</v>
      </c>
      <c r="E27" s="44">
        <v>138</v>
      </c>
      <c r="F27" s="44">
        <f t="shared" ref="F27" si="4">D27*E27</f>
        <v>138</v>
      </c>
      <c r="G27" s="74" t="s">
        <v>175</v>
      </c>
      <c r="H27" s="77" t="s">
        <v>62</v>
      </c>
      <c r="I27" s="205">
        <f>D27</f>
        <v>1</v>
      </c>
      <c r="J27" s="43">
        <v>128.34</v>
      </c>
      <c r="K27" s="21">
        <f t="shared" si="3"/>
        <v>128.34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27.6" x14ac:dyDescent="0.3">
      <c r="A28" s="23">
        <v>22</v>
      </c>
      <c r="B28" s="22"/>
      <c r="C28" s="51"/>
      <c r="D28" s="77"/>
      <c r="E28" s="77"/>
      <c r="F28" s="132"/>
      <c r="G28" s="62" t="s">
        <v>95</v>
      </c>
      <c r="H28" s="63" t="s">
        <v>62</v>
      </c>
      <c r="I28" s="49">
        <v>1</v>
      </c>
      <c r="J28" s="43">
        <v>154</v>
      </c>
      <c r="K28" s="21">
        <f t="shared" si="3"/>
        <v>154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14.4" x14ac:dyDescent="0.3">
      <c r="A29" s="23">
        <v>23</v>
      </c>
      <c r="B29" s="22" t="s">
        <v>96</v>
      </c>
      <c r="C29" s="30" t="s">
        <v>71</v>
      </c>
      <c r="D29" s="44">
        <v>4</v>
      </c>
      <c r="E29" s="39">
        <v>25</v>
      </c>
      <c r="F29" s="47">
        <f t="shared" si="2"/>
        <v>100</v>
      </c>
      <c r="G29" s="62" t="s">
        <v>97</v>
      </c>
      <c r="H29" s="63" t="s">
        <v>62</v>
      </c>
      <c r="I29" s="49">
        <f>D29/2</f>
        <v>2</v>
      </c>
      <c r="J29" s="43">
        <v>30.83</v>
      </c>
      <c r="K29" s="44">
        <f t="shared" si="1"/>
        <v>61.66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4" customFormat="1" ht="43.2" customHeight="1" x14ac:dyDescent="0.3">
      <c r="A30" s="23">
        <v>24</v>
      </c>
      <c r="B30" s="66" t="s">
        <v>100</v>
      </c>
      <c r="C30" s="67"/>
      <c r="D30" s="67"/>
      <c r="E30" s="68"/>
      <c r="F30" s="69">
        <f>SUM(F13:F29)</f>
        <v>13604.4</v>
      </c>
      <c r="G30" s="70" t="s">
        <v>101</v>
      </c>
      <c r="H30" s="67"/>
      <c r="I30" s="67"/>
      <c r="J30" s="67"/>
      <c r="K30" s="69">
        <f>SUM(K13:K29)</f>
        <v>18456.152000000002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4" x14ac:dyDescent="0.3">
      <c r="A31" s="23">
        <v>25</v>
      </c>
      <c r="B31" s="18" t="s">
        <v>102</v>
      </c>
      <c r="C31" s="30"/>
      <c r="D31" s="21"/>
      <c r="E31" s="21"/>
      <c r="F31" s="71"/>
      <c r="G31" s="72"/>
      <c r="H31" s="73"/>
      <c r="I31" s="21"/>
      <c r="J31" s="21"/>
      <c r="K31" s="2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7" customFormat="1" ht="14.4" x14ac:dyDescent="0.3">
      <c r="A32" s="23">
        <v>26</v>
      </c>
      <c r="B32" s="74"/>
      <c r="C32" s="40"/>
      <c r="D32" s="75"/>
      <c r="E32" s="44"/>
      <c r="F32" s="44">
        <f t="shared" ref="F32" si="5">D32*E32</f>
        <v>0</v>
      </c>
      <c r="G32" s="58"/>
      <c r="H32" s="61"/>
      <c r="I32" s="44"/>
      <c r="J32" s="39"/>
      <c r="K32" s="39">
        <f t="shared" ref="K32" si="6">I32*J32</f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7" customFormat="1" ht="27.6" x14ac:dyDescent="0.3">
      <c r="A33" s="23">
        <v>27</v>
      </c>
      <c r="B33" s="32" t="s">
        <v>103</v>
      </c>
      <c r="C33" s="33"/>
      <c r="D33" s="34"/>
      <c r="E33" s="34"/>
      <c r="F33" s="34">
        <f>SUM(F32:F32)</f>
        <v>0</v>
      </c>
      <c r="G33" s="70" t="s">
        <v>104</v>
      </c>
      <c r="H33" s="35"/>
      <c r="I33" s="34"/>
      <c r="J33" s="46"/>
      <c r="K33" s="69">
        <f>SUM(K32:K32)</f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4" x14ac:dyDescent="0.3">
      <c r="A34" s="23">
        <v>28</v>
      </c>
      <c r="B34" s="76"/>
      <c r="C34" s="77"/>
      <c r="D34" s="76"/>
      <c r="E34" s="77"/>
      <c r="F34" s="78"/>
      <c r="G34" s="79" t="s">
        <v>105</v>
      </c>
      <c r="H34" s="80"/>
      <c r="I34" s="81"/>
      <c r="J34" s="81"/>
      <c r="K34" s="82">
        <f>K33+K30+K11+K8</f>
        <v>18456.152000000002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4" x14ac:dyDescent="0.3">
      <c r="A35" s="23">
        <v>29</v>
      </c>
      <c r="B35" s="79" t="s">
        <v>106</v>
      </c>
      <c r="C35" s="80"/>
      <c r="D35" s="83"/>
      <c r="E35" s="78"/>
      <c r="F35" s="84">
        <f>F8+F33+F30+F11</f>
        <v>14252.4</v>
      </c>
      <c r="G35" s="85" t="s">
        <v>107</v>
      </c>
      <c r="H35" s="86">
        <v>0.03</v>
      </c>
      <c r="I35" s="81"/>
      <c r="J35" s="81"/>
      <c r="K35" s="82">
        <f>K34*H35</f>
        <v>553.68456000000003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96" customFormat="1" ht="14.4" x14ac:dyDescent="0.3">
      <c r="A36" s="23">
        <v>30</v>
      </c>
      <c r="B36" s="85"/>
      <c r="C36" s="87"/>
      <c r="D36" s="83"/>
      <c r="E36" s="78"/>
      <c r="F36" s="84"/>
      <c r="G36" s="88" t="s">
        <v>108</v>
      </c>
      <c r="H36" s="80"/>
      <c r="I36" s="81"/>
      <c r="J36" s="81"/>
      <c r="K36" s="82">
        <f>K34+K35</f>
        <v>19009.836560000003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6" customFormat="1" ht="14.4" x14ac:dyDescent="0.3">
      <c r="A37" s="23">
        <v>31</v>
      </c>
      <c r="B37" s="88" t="s">
        <v>109</v>
      </c>
      <c r="C37" s="89"/>
      <c r="D37" s="83"/>
      <c r="E37" s="21"/>
      <c r="F37" s="84">
        <f>F35</f>
        <v>14252.4</v>
      </c>
      <c r="G37" s="88" t="s">
        <v>110</v>
      </c>
      <c r="H37" s="89"/>
      <c r="I37" s="81"/>
      <c r="J37" s="81"/>
      <c r="K37" s="82">
        <f>F37+K36</f>
        <v>33262.236560000005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7" customFormat="1" ht="14.4" x14ac:dyDescent="0.3">
      <c r="A38" s="23">
        <v>32</v>
      </c>
      <c r="B38" s="90"/>
      <c r="C38" s="89"/>
      <c r="D38" s="90"/>
      <c r="E38" s="89"/>
      <c r="F38" s="90"/>
      <c r="G38" s="88" t="s">
        <v>111</v>
      </c>
      <c r="H38" s="89"/>
      <c r="I38" s="81"/>
      <c r="J38" s="81"/>
      <c r="K38" s="82">
        <f>K39/6</f>
        <v>6652.4473120000002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97" customFormat="1" ht="14.4" x14ac:dyDescent="0.3">
      <c r="A39" s="23">
        <v>33</v>
      </c>
      <c r="B39" s="90"/>
      <c r="C39" s="89"/>
      <c r="D39" s="90"/>
      <c r="E39" s="89"/>
      <c r="F39" s="90"/>
      <c r="G39" s="88" t="s">
        <v>112</v>
      </c>
      <c r="H39" s="89"/>
      <c r="I39" s="81"/>
      <c r="J39" s="81"/>
      <c r="K39" s="82">
        <f>K37*1.2</f>
        <v>39914.683872000001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4" customFormat="1" ht="15.6" x14ac:dyDescent="0.3">
      <c r="A40" s="98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4" customFormat="1" ht="15.6" x14ac:dyDescent="0.3">
      <c r="A41" s="98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4" customFormat="1" ht="18" thickBot="1" x14ac:dyDescent="0.35">
      <c r="A42" s="98"/>
      <c r="B42" s="92"/>
      <c r="C42" s="215" t="s">
        <v>189</v>
      </c>
      <c r="D42" s="215"/>
      <c r="E42" s="215"/>
      <c r="F42" s="215"/>
      <c r="G42" s="215"/>
      <c r="H42" s="215"/>
      <c r="I42" s="92"/>
      <c r="J42" s="92"/>
      <c r="K42" s="9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4" customFormat="1" ht="15.6" x14ac:dyDescent="0.3">
      <c r="A43" s="98"/>
      <c r="B43" s="92"/>
      <c r="C43" s="128"/>
      <c r="D43" s="112"/>
      <c r="E43" s="112"/>
      <c r="F43" s="112"/>
      <c r="G43" s="113"/>
      <c r="H43" s="92"/>
      <c r="I43" s="92"/>
      <c r="J43" s="92"/>
      <c r="K43" s="9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6" customFormat="1" ht="15.6" x14ac:dyDescent="0.3">
      <c r="A44" s="98"/>
      <c r="B44" s="92"/>
      <c r="C44" s="119"/>
      <c r="D44" s="115"/>
      <c r="E44" s="115"/>
      <c r="F44" s="115"/>
      <c r="G44" s="116"/>
      <c r="H44" s="92"/>
      <c r="I44" s="92"/>
      <c r="J44" s="92"/>
      <c r="K44" s="9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7" customFormat="1" ht="14.4" x14ac:dyDescent="0.3">
      <c r="A45" s="99"/>
      <c r="B45" s="92"/>
      <c r="C45" s="119"/>
      <c r="D45" s="115"/>
      <c r="E45" s="115"/>
      <c r="F45" s="115"/>
      <c r="G45" s="116"/>
      <c r="H45" s="92"/>
      <c r="I45" s="92"/>
      <c r="J45" s="92"/>
      <c r="K45" s="9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99"/>
      <c r="B46" s="92"/>
      <c r="C46" s="119"/>
      <c r="D46" s="115"/>
      <c r="E46" s="115"/>
      <c r="F46" s="115"/>
      <c r="G46" s="116"/>
      <c r="H46" s="92"/>
      <c r="I46" s="92"/>
      <c r="J46" s="92"/>
      <c r="K46" s="9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7" customFormat="1" ht="14.4" x14ac:dyDescent="0.3">
      <c r="A47" s="99"/>
      <c r="B47" s="92"/>
      <c r="C47" s="119"/>
      <c r="D47" s="115"/>
      <c r="E47" s="115"/>
      <c r="F47" s="115"/>
      <c r="G47" s="116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7" customFormat="1" ht="14.4" x14ac:dyDescent="0.3">
      <c r="A48" s="99"/>
      <c r="B48" s="92"/>
      <c r="C48" s="119"/>
      <c r="D48" s="115"/>
      <c r="E48" s="115"/>
      <c r="F48" s="115"/>
      <c r="G48" s="116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7" customFormat="1" ht="14.4" x14ac:dyDescent="0.3">
      <c r="A49" s="99"/>
      <c r="B49" s="92"/>
      <c r="C49" s="119"/>
      <c r="D49" s="115"/>
      <c r="E49" s="115"/>
      <c r="F49" s="115"/>
      <c r="G49" s="116"/>
      <c r="H49" s="92"/>
      <c r="I49" s="92"/>
      <c r="J49" s="92"/>
      <c r="K49" s="92"/>
      <c r="L49" s="100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99"/>
      <c r="B50" s="92"/>
      <c r="C50" s="119"/>
      <c r="D50" s="115"/>
      <c r="E50" s="115"/>
      <c r="F50" s="115"/>
      <c r="G50" s="116"/>
      <c r="H50" s="92"/>
      <c r="I50" s="92"/>
      <c r="J50" s="92"/>
      <c r="K50" s="92"/>
      <c r="L50" s="101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101" customFormat="1" x14ac:dyDescent="0.25">
      <c r="A51" s="99"/>
      <c r="B51" s="92"/>
      <c r="C51" s="119"/>
      <c r="D51" s="115"/>
      <c r="E51" s="115"/>
      <c r="F51" s="115"/>
      <c r="G51" s="116"/>
      <c r="H51" s="92"/>
      <c r="I51" s="92"/>
      <c r="J51" s="92"/>
      <c r="K51" s="92"/>
    </row>
    <row r="52" spans="1:35" s="101" customFormat="1" x14ac:dyDescent="0.25">
      <c r="A52" s="99"/>
      <c r="B52" s="92"/>
      <c r="C52" s="119"/>
      <c r="D52" s="115"/>
      <c r="E52" s="115"/>
      <c r="F52" s="115"/>
      <c r="G52" s="116"/>
      <c r="H52" s="92"/>
      <c r="I52" s="92"/>
      <c r="J52" s="92"/>
      <c r="K52" s="92"/>
    </row>
    <row r="53" spans="1:35" s="101" customFormat="1" x14ac:dyDescent="0.25">
      <c r="A53" s="99"/>
      <c r="B53" s="92"/>
      <c r="C53" s="119"/>
      <c r="D53" s="115"/>
      <c r="E53" s="115"/>
      <c r="F53" s="115"/>
      <c r="G53" s="116"/>
      <c r="H53" s="92"/>
      <c r="I53" s="92"/>
      <c r="J53" s="92"/>
      <c r="K53" s="92"/>
    </row>
    <row r="54" spans="1:35" s="101" customFormat="1" x14ac:dyDescent="0.25">
      <c r="A54" s="99"/>
      <c r="B54" s="92"/>
      <c r="C54" s="119"/>
      <c r="D54" s="115"/>
      <c r="E54" s="115"/>
      <c r="F54" s="115"/>
      <c r="G54" s="116"/>
      <c r="H54" s="92"/>
      <c r="I54" s="92"/>
      <c r="J54" s="92"/>
      <c r="K54" s="92"/>
    </row>
    <row r="55" spans="1:35" s="101" customFormat="1" x14ac:dyDescent="0.25">
      <c r="A55" s="99"/>
      <c r="B55" s="92"/>
      <c r="C55" s="119"/>
      <c r="D55" s="115"/>
      <c r="E55" s="115"/>
      <c r="F55" s="115"/>
      <c r="G55" s="116"/>
      <c r="H55" s="92"/>
      <c r="I55" s="92"/>
      <c r="J55" s="92"/>
      <c r="K55" s="92"/>
      <c r="M55" s="100"/>
    </row>
    <row r="56" spans="1:35" s="101" customFormat="1" x14ac:dyDescent="0.25">
      <c r="A56" s="99"/>
      <c r="B56" s="92"/>
      <c r="C56" s="119"/>
      <c r="D56" s="115"/>
      <c r="E56" s="115"/>
      <c r="F56" s="115"/>
      <c r="G56" s="116"/>
      <c r="H56" s="92"/>
      <c r="I56" s="92"/>
      <c r="J56" s="92"/>
      <c r="K56" s="92"/>
      <c r="L56" s="92"/>
      <c r="M56" s="102"/>
    </row>
    <row r="57" spans="1:35" s="101" customFormat="1" ht="31.5" customHeight="1" x14ac:dyDescent="0.25">
      <c r="A57" s="99"/>
      <c r="B57" s="92"/>
      <c r="C57" s="119"/>
      <c r="D57" s="115"/>
      <c r="E57" s="115"/>
      <c r="F57" s="115"/>
      <c r="G57" s="116"/>
      <c r="H57" s="92"/>
      <c r="I57" s="92"/>
      <c r="J57" s="92"/>
      <c r="K57" s="92"/>
      <c r="L57" s="92"/>
    </row>
    <row r="58" spans="1:35" ht="14.4" x14ac:dyDescent="0.3">
      <c r="A58" s="99"/>
      <c r="C58" s="119"/>
      <c r="D58" s="115"/>
      <c r="E58" s="115"/>
      <c r="F58" s="115"/>
      <c r="G58" s="116"/>
      <c r="O58"/>
    </row>
    <row r="59" spans="1:35" x14ac:dyDescent="0.3">
      <c r="A59" s="99"/>
      <c r="C59" s="119"/>
      <c r="D59" s="115"/>
      <c r="E59" s="115"/>
      <c r="F59" s="115"/>
      <c r="G59" s="116"/>
    </row>
    <row r="60" spans="1:35" x14ac:dyDescent="0.3">
      <c r="A60" s="103"/>
      <c r="C60" s="119"/>
      <c r="D60" s="115"/>
      <c r="E60" s="118"/>
      <c r="F60" s="115"/>
      <c r="G60" s="116"/>
    </row>
    <row r="61" spans="1:35" x14ac:dyDescent="0.3">
      <c r="A61" s="92"/>
      <c r="C61" s="119"/>
      <c r="D61" s="115"/>
      <c r="E61" s="118"/>
      <c r="F61" s="115"/>
      <c r="G61" s="116"/>
    </row>
    <row r="62" spans="1:35" x14ac:dyDescent="0.3">
      <c r="C62" s="119"/>
      <c r="D62" s="115"/>
      <c r="E62" s="118"/>
      <c r="F62" s="115"/>
      <c r="G62" s="116"/>
    </row>
    <row r="63" spans="1:35" x14ac:dyDescent="0.3">
      <c r="C63" s="119"/>
      <c r="D63" s="115"/>
      <c r="E63" s="118"/>
      <c r="F63" s="115"/>
      <c r="G63" s="116"/>
    </row>
    <row r="64" spans="1:35" x14ac:dyDescent="0.3">
      <c r="C64" s="119"/>
      <c r="D64" s="115"/>
      <c r="E64" s="118"/>
      <c r="F64" s="115"/>
      <c r="G64" s="116"/>
    </row>
    <row r="65" spans="1:7" x14ac:dyDescent="0.3">
      <c r="A65" s="104"/>
      <c r="C65" s="119"/>
      <c r="D65" s="115"/>
      <c r="E65" s="118"/>
      <c r="F65" s="115"/>
      <c r="G65" s="116"/>
    </row>
    <row r="66" spans="1:7" x14ac:dyDescent="0.3">
      <c r="A66" s="104"/>
      <c r="C66" s="119"/>
      <c r="D66" s="115"/>
      <c r="E66" s="118"/>
      <c r="F66" s="115"/>
      <c r="G66" s="116"/>
    </row>
    <row r="67" spans="1:7" x14ac:dyDescent="0.3">
      <c r="C67" s="119"/>
      <c r="D67" s="115"/>
      <c r="E67" s="118"/>
      <c r="F67" s="115"/>
      <c r="G67" s="116"/>
    </row>
    <row r="68" spans="1:7" x14ac:dyDescent="0.3">
      <c r="C68" s="119"/>
      <c r="D68" s="115"/>
      <c r="E68" s="118"/>
      <c r="F68" s="115"/>
      <c r="G68" s="116"/>
    </row>
    <row r="69" spans="1:7" x14ac:dyDescent="0.3">
      <c r="C69" s="119"/>
      <c r="D69" s="115"/>
      <c r="E69" s="118"/>
      <c r="F69" s="115"/>
      <c r="G69" s="116"/>
    </row>
    <row r="70" spans="1:7" x14ac:dyDescent="0.3">
      <c r="C70" s="119"/>
      <c r="D70" s="115"/>
      <c r="E70" s="118"/>
      <c r="F70" s="115"/>
      <c r="G70" s="116"/>
    </row>
    <row r="71" spans="1:7" x14ac:dyDescent="0.3">
      <c r="C71" s="119"/>
      <c r="D71" s="115"/>
      <c r="E71" s="118"/>
      <c r="F71" s="115"/>
      <c r="G71" s="116"/>
    </row>
    <row r="72" spans="1:7" x14ac:dyDescent="0.3">
      <c r="C72" s="119"/>
      <c r="D72" s="115"/>
      <c r="E72" s="118"/>
      <c r="F72" s="115"/>
      <c r="G72" s="116"/>
    </row>
    <row r="73" spans="1:7" x14ac:dyDescent="0.3">
      <c r="C73" s="119"/>
      <c r="D73" s="115"/>
      <c r="E73" s="118"/>
      <c r="F73" s="115"/>
      <c r="G73" s="116"/>
    </row>
    <row r="74" spans="1:7" x14ac:dyDescent="0.3">
      <c r="C74" s="119"/>
      <c r="D74" s="115"/>
      <c r="E74" s="118"/>
      <c r="F74" s="115"/>
      <c r="G74" s="116"/>
    </row>
    <row r="75" spans="1:7" x14ac:dyDescent="0.3">
      <c r="C75" s="119"/>
      <c r="D75" s="115"/>
      <c r="E75" s="118"/>
      <c r="F75" s="115"/>
      <c r="G75" s="116"/>
    </row>
    <row r="76" spans="1:7" x14ac:dyDescent="0.3">
      <c r="C76" s="119"/>
      <c r="D76" s="115"/>
      <c r="E76" s="118"/>
      <c r="F76" s="115"/>
      <c r="G76" s="116"/>
    </row>
    <row r="77" spans="1:7" x14ac:dyDescent="0.3">
      <c r="C77" s="119"/>
      <c r="D77" s="115"/>
      <c r="E77" s="118"/>
      <c r="F77" s="115"/>
      <c r="G77" s="116"/>
    </row>
    <row r="78" spans="1:7" x14ac:dyDescent="0.3">
      <c r="C78" s="119"/>
      <c r="D78" s="115"/>
      <c r="E78" s="118"/>
      <c r="F78" s="115"/>
      <c r="G78" s="116"/>
    </row>
    <row r="79" spans="1:7" x14ac:dyDescent="0.3">
      <c r="C79" s="119"/>
      <c r="D79" s="115"/>
      <c r="E79" s="118"/>
      <c r="F79" s="115"/>
      <c r="G79" s="116"/>
    </row>
    <row r="80" spans="1:7" x14ac:dyDescent="0.3">
      <c r="C80" s="119"/>
      <c r="D80" s="115"/>
      <c r="E80" s="118"/>
      <c r="F80" s="115"/>
      <c r="G80" s="116"/>
    </row>
    <row r="81" spans="1:15" x14ac:dyDescent="0.3">
      <c r="C81" s="119"/>
      <c r="D81" s="115"/>
      <c r="E81" s="118"/>
      <c r="F81" s="115"/>
      <c r="G81" s="116"/>
    </row>
    <row r="82" spans="1:15" x14ac:dyDescent="0.3">
      <c r="C82" s="119"/>
      <c r="D82" s="115"/>
      <c r="E82" s="118"/>
      <c r="F82" s="115"/>
      <c r="G82" s="116"/>
    </row>
    <row r="83" spans="1:15" x14ac:dyDescent="0.3">
      <c r="C83" s="119"/>
      <c r="D83" s="115"/>
      <c r="E83" s="118"/>
      <c r="F83" s="115"/>
      <c r="G83" s="116"/>
    </row>
    <row r="84" spans="1:15" x14ac:dyDescent="0.3">
      <c r="C84" s="119"/>
      <c r="D84" s="115"/>
      <c r="E84" s="118"/>
      <c r="F84" s="115"/>
      <c r="G84" s="116"/>
    </row>
    <row r="85" spans="1:15" x14ac:dyDescent="0.3">
      <c r="C85" s="119"/>
      <c r="D85" s="115"/>
      <c r="E85" s="118"/>
      <c r="F85" s="115"/>
      <c r="G85" s="116"/>
    </row>
    <row r="86" spans="1:15" x14ac:dyDescent="0.3">
      <c r="C86" s="119"/>
      <c r="D86" s="115"/>
      <c r="E86" s="118"/>
      <c r="F86" s="115"/>
      <c r="G86" s="116"/>
    </row>
    <row r="87" spans="1:15" x14ac:dyDescent="0.3">
      <c r="C87" s="119"/>
      <c r="D87" s="115"/>
      <c r="E87" s="118"/>
      <c r="F87" s="115"/>
      <c r="G87" s="116"/>
      <c r="L87" s="95"/>
    </row>
    <row r="88" spans="1:15" ht="14.4" thickBot="1" x14ac:dyDescent="0.35">
      <c r="C88" s="129"/>
      <c r="D88" s="123"/>
      <c r="E88" s="124"/>
      <c r="F88" s="123"/>
      <c r="G88" s="125"/>
      <c r="L88" s="95"/>
    </row>
    <row r="89" spans="1:15" s="95" customFormat="1" x14ac:dyDescent="0.3">
      <c r="A89" s="93"/>
      <c r="B89" s="92"/>
      <c r="C89" s="92"/>
      <c r="D89" s="92"/>
      <c r="E89" s="93"/>
      <c r="F89" s="92"/>
      <c r="G89" s="92"/>
      <c r="H89" s="92"/>
      <c r="I89" s="92"/>
      <c r="J89" s="92"/>
      <c r="K89" s="92"/>
      <c r="O89" s="92"/>
    </row>
    <row r="90" spans="1:15" s="95" customFormat="1" x14ac:dyDescent="0.3">
      <c r="A90" s="93"/>
      <c r="B90" s="92"/>
      <c r="C90" s="92"/>
      <c r="D90" s="92"/>
      <c r="E90" s="93"/>
      <c r="F90" s="92"/>
      <c r="G90" s="92"/>
      <c r="H90" s="92"/>
      <c r="I90" s="92"/>
      <c r="J90" s="92"/>
      <c r="K90" s="92"/>
    </row>
    <row r="91" spans="1:15" s="95" customFormat="1" x14ac:dyDescent="0.3">
      <c r="A91" s="93"/>
      <c r="B91" s="92"/>
      <c r="C91" s="92"/>
      <c r="D91" s="92"/>
      <c r="E91" s="93"/>
      <c r="F91" s="92" t="s">
        <v>186</v>
      </c>
      <c r="G91" s="92"/>
      <c r="H91" s="92"/>
      <c r="I91" s="92"/>
      <c r="J91" s="92"/>
      <c r="K91" s="92"/>
    </row>
    <row r="92" spans="1:15" s="95" customFormat="1" x14ac:dyDescent="0.3">
      <c r="A92" s="93"/>
      <c r="B92" s="92"/>
      <c r="C92" s="92"/>
      <c r="D92" s="92"/>
      <c r="E92" s="93"/>
      <c r="F92" s="92"/>
      <c r="G92" s="92"/>
      <c r="H92" s="92"/>
      <c r="I92" s="92"/>
      <c r="J92" s="92"/>
      <c r="K92" s="92"/>
      <c r="L92" s="97"/>
    </row>
    <row r="93" spans="1:15" s="95" customFormat="1" x14ac:dyDescent="0.3">
      <c r="A93" s="93"/>
      <c r="B93" s="92"/>
      <c r="C93" s="92"/>
      <c r="D93" s="92"/>
      <c r="E93" s="93"/>
      <c r="F93" s="92"/>
      <c r="G93" s="92"/>
      <c r="H93" s="92"/>
      <c r="I93" s="92"/>
      <c r="J93" s="92"/>
      <c r="K93" s="92"/>
      <c r="L93" s="97"/>
    </row>
    <row r="94" spans="1:15" s="97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L94" s="105"/>
      <c r="O94" s="95"/>
    </row>
    <row r="95" spans="1:15" s="97" customFormat="1" x14ac:dyDescent="0.3">
      <c r="A95" s="93"/>
      <c r="B95" s="92"/>
      <c r="C95" s="92"/>
      <c r="D95" s="92"/>
      <c r="E95" s="93"/>
      <c r="F95" s="92"/>
      <c r="G95" s="92"/>
      <c r="H95" s="92"/>
      <c r="I95" s="92"/>
      <c r="J95" s="92"/>
      <c r="K95" s="92"/>
      <c r="L95" s="105"/>
    </row>
    <row r="96" spans="1:15" s="105" customFormat="1" ht="29.4" customHeigh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  <c r="O96" s="97"/>
    </row>
    <row r="97" spans="1:15" s="105" customFormat="1" ht="29.4" customHeigh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L97" s="92"/>
    </row>
    <row r="98" spans="1:15" s="105" customFormat="1" ht="29.4" customHeigh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103"/>
    </row>
    <row r="99" spans="1:15" x14ac:dyDescent="0.3">
      <c r="L99" s="103"/>
      <c r="O99" s="105"/>
    </row>
    <row r="100" spans="1:15" s="103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O100" s="92"/>
    </row>
    <row r="101" spans="1:15" s="103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L101" s="92"/>
    </row>
    <row r="102" spans="1:15" s="103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x14ac:dyDescent="0.3">
      <c r="O103" s="103"/>
    </row>
  </sheetData>
  <mergeCells count="4">
    <mergeCell ref="A1:J1"/>
    <mergeCell ref="A2:K2"/>
    <mergeCell ref="A3:K4"/>
    <mergeCell ref="C42:H42"/>
  </mergeCell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shapeId="4097" r:id="rId4">
          <objectPr defaultSize="0" autoPict="0" r:id="rId5">
            <anchor moveWithCells="1">
              <from>
                <xdr:col>3</xdr:col>
                <xdr:colOff>0</xdr:colOff>
                <xdr:row>44</xdr:row>
                <xdr:rowOff>0</xdr:rowOff>
              </from>
              <to>
                <xdr:col>6</xdr:col>
                <xdr:colOff>3375660</xdr:colOff>
                <xdr:row>86</xdr:row>
                <xdr:rowOff>30480</xdr:rowOff>
              </to>
            </anchor>
          </objectPr>
        </oleObject>
      </mc:Choice>
      <mc:Fallback>
        <oleObject progId="Acrobat Document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35B0-F755-4556-8F4E-C0CD664BC61B}">
  <dimension ref="A1:AI104"/>
  <sheetViews>
    <sheetView topLeftCell="A38" zoomScale="80" zoomScaleNormal="80" workbookViewId="0">
      <selection activeCell="G53" sqref="G53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125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116</v>
      </c>
      <c r="C7" s="25" t="s">
        <v>61</v>
      </c>
      <c r="D7" s="26">
        <f>12*0.36</f>
        <v>4.32</v>
      </c>
      <c r="E7" s="27">
        <v>20</v>
      </c>
      <c r="F7" s="28">
        <f>D7*E7</f>
        <v>86.4</v>
      </c>
      <c r="G7" s="29"/>
      <c r="H7" s="29"/>
      <c r="I7" s="29"/>
      <c r="J7" s="29"/>
      <c r="K7" s="41">
        <f t="shared" ref="K7" si="0">J7*I7</f>
        <v>0</v>
      </c>
    </row>
    <row r="8" spans="1:35" x14ac:dyDescent="0.3">
      <c r="A8" s="23">
        <v>2</v>
      </c>
      <c r="B8" s="24" t="s">
        <v>117</v>
      </c>
      <c r="C8" s="25" t="s">
        <v>62</v>
      </c>
      <c r="D8" s="26">
        <v>1</v>
      </c>
      <c r="E8" s="27">
        <v>100</v>
      </c>
      <c r="F8" s="28">
        <f>D8*E8</f>
        <v>100</v>
      </c>
      <c r="G8" s="29"/>
      <c r="H8" s="29"/>
      <c r="I8" s="29"/>
      <c r="J8" s="29"/>
      <c r="K8" s="41">
        <f t="shared" ref="K8" si="1">J8*I8</f>
        <v>0</v>
      </c>
    </row>
    <row r="9" spans="1:35" ht="27.6" x14ac:dyDescent="0.3">
      <c r="A9" s="23">
        <v>3</v>
      </c>
      <c r="B9" s="32" t="s">
        <v>63</v>
      </c>
      <c r="C9" s="33"/>
      <c r="D9" s="34"/>
      <c r="E9" s="34"/>
      <c r="F9" s="34">
        <f>SUM(F7:F8)</f>
        <v>186.4</v>
      </c>
      <c r="G9" s="32" t="s">
        <v>64</v>
      </c>
      <c r="H9" s="35"/>
      <c r="I9" s="34"/>
      <c r="J9" s="36"/>
      <c r="K9" s="37">
        <f>SUM(K7:K7)</f>
        <v>0</v>
      </c>
    </row>
    <row r="10" spans="1:35" ht="14.4" x14ac:dyDescent="0.3">
      <c r="A10" s="23">
        <v>4</v>
      </c>
      <c r="B10" s="18" t="s">
        <v>65</v>
      </c>
      <c r="C10" s="38"/>
      <c r="D10" s="39"/>
      <c r="E10" s="39"/>
      <c r="F10" s="39"/>
      <c r="G10" s="23"/>
      <c r="H10" s="40"/>
      <c r="I10" s="40"/>
      <c r="J10" s="40"/>
      <c r="K10" s="4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4" customFormat="1" ht="14.4" x14ac:dyDescent="0.3">
      <c r="A11" s="23">
        <v>5</v>
      </c>
      <c r="B11" s="24" t="s">
        <v>118</v>
      </c>
      <c r="C11" s="38" t="s">
        <v>61</v>
      </c>
      <c r="D11" s="39">
        <f>D7</f>
        <v>4.32</v>
      </c>
      <c r="E11" s="39">
        <v>40</v>
      </c>
      <c r="F11" s="39">
        <f>D11*E11</f>
        <v>172.8</v>
      </c>
      <c r="G11" s="42"/>
      <c r="H11" s="43"/>
      <c r="I11" s="43"/>
      <c r="J11" s="43"/>
      <c r="K11" s="41">
        <f t="shared" ref="K11" si="2">J11*I11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41.4" x14ac:dyDescent="0.3">
      <c r="A12" s="23">
        <v>6</v>
      </c>
      <c r="B12" s="32" t="s">
        <v>67</v>
      </c>
      <c r="C12" s="33"/>
      <c r="D12" s="34"/>
      <c r="E12" s="46"/>
      <c r="F12" s="34">
        <f>SUM(F11:F11)</f>
        <v>172.8</v>
      </c>
      <c r="G12" s="32" t="s">
        <v>68</v>
      </c>
      <c r="H12" s="35"/>
      <c r="I12" s="34"/>
      <c r="J12" s="36"/>
      <c r="K12" s="37">
        <f>SUM(K10:K11)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14.4" x14ac:dyDescent="0.3">
      <c r="A13" s="23">
        <v>7</v>
      </c>
      <c r="B13" s="18" t="s">
        <v>69</v>
      </c>
      <c r="C13" s="30"/>
      <c r="D13" s="21"/>
      <c r="E13" s="21"/>
      <c r="F13" s="21"/>
      <c r="G13" s="23"/>
      <c r="H13" s="40"/>
      <c r="I13" s="41"/>
      <c r="J13" s="41"/>
      <c r="K13" s="4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5" customFormat="1" ht="14.4" x14ac:dyDescent="0.3">
      <c r="A14" s="23">
        <v>8</v>
      </c>
      <c r="B14" s="22" t="s">
        <v>70</v>
      </c>
      <c r="C14" s="30" t="s">
        <v>71</v>
      </c>
      <c r="D14" s="44">
        <f>(I14+I15)*0.95</f>
        <v>53.199999999999996</v>
      </c>
      <c r="E14" s="47">
        <v>31</v>
      </c>
      <c r="F14" s="47">
        <f>D14*E14</f>
        <v>1649.1999999999998</v>
      </c>
      <c r="G14" s="23" t="s">
        <v>72</v>
      </c>
      <c r="H14" s="48" t="s">
        <v>73</v>
      </c>
      <c r="I14" s="49">
        <v>50</v>
      </c>
      <c r="J14" s="47">
        <f>30*0.8</f>
        <v>24</v>
      </c>
      <c r="K14" s="44">
        <f t="shared" ref="K14:K30" si="3">J14*I14</f>
        <v>1200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9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6</v>
      </c>
      <c r="J15" s="54">
        <f>98*0.8</f>
        <v>78.400000000000006</v>
      </c>
      <c r="K15" s="44">
        <f t="shared" si="3"/>
        <v>470.40000000000003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10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3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11</v>
      </c>
      <c r="B17" s="22" t="s">
        <v>78</v>
      </c>
      <c r="C17" s="51" t="s">
        <v>71</v>
      </c>
      <c r="D17" s="44">
        <f>I14+I15</f>
        <v>56</v>
      </c>
      <c r="E17" s="47">
        <v>25</v>
      </c>
      <c r="F17" s="47">
        <f t="shared" ref="F17:F30" si="4">D17*E17</f>
        <v>1400</v>
      </c>
      <c r="G17" s="58" t="s">
        <v>79</v>
      </c>
      <c r="H17" s="56" t="s">
        <v>62</v>
      </c>
      <c r="I17" s="47">
        <f>D17/50</f>
        <v>1.1200000000000001</v>
      </c>
      <c r="J17" s="47">
        <f>456*0.8</f>
        <v>364.8</v>
      </c>
      <c r="K17" s="44">
        <f t="shared" si="3"/>
        <v>408.57600000000008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12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3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13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4"/>
        <v>2500</v>
      </c>
      <c r="G19" s="58" t="s">
        <v>83</v>
      </c>
      <c r="H19" s="61" t="s">
        <v>62</v>
      </c>
      <c r="I19" s="44">
        <v>2</v>
      </c>
      <c r="J19" s="44">
        <f>640*0.8</f>
        <v>512</v>
      </c>
      <c r="K19" s="44">
        <f t="shared" si="3"/>
        <v>1024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>
        <v>14</v>
      </c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 t="s">
        <v>84</v>
      </c>
      <c r="C21" s="40" t="s">
        <v>81</v>
      </c>
      <c r="D21" s="44">
        <v>2</v>
      </c>
      <c r="E21" s="44">
        <v>500</v>
      </c>
      <c r="F21" s="47">
        <f t="shared" si="4"/>
        <v>1000</v>
      </c>
      <c r="G21" s="135" t="s">
        <v>129</v>
      </c>
      <c r="H21" s="136" t="s">
        <v>130</v>
      </c>
      <c r="I21" s="133">
        <v>2</v>
      </c>
      <c r="J21" s="132">
        <v>830</v>
      </c>
      <c r="K21" s="39">
        <f t="shared" si="3"/>
        <v>1660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>
        <v>16</v>
      </c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2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14.4" x14ac:dyDescent="0.3">
      <c r="A23" s="23">
        <v>17</v>
      </c>
      <c r="B23" s="23" t="s">
        <v>85</v>
      </c>
      <c r="C23" s="40" t="s">
        <v>81</v>
      </c>
      <c r="D23" s="44">
        <v>1</v>
      </c>
      <c r="E23" s="44">
        <v>1500</v>
      </c>
      <c r="F23" s="47">
        <f t="shared" si="4"/>
        <v>1500</v>
      </c>
      <c r="G23" s="58" t="s">
        <v>86</v>
      </c>
      <c r="H23" s="61" t="s">
        <v>62</v>
      </c>
      <c r="I23" s="44">
        <v>1</v>
      </c>
      <c r="J23" s="44">
        <f>300*0.8</f>
        <v>240</v>
      </c>
      <c r="K23" s="21">
        <f t="shared" ref="K23:K29" si="5">I23*J23</f>
        <v>240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18</v>
      </c>
      <c r="B24" s="23"/>
      <c r="C24" s="40"/>
      <c r="D24" s="44"/>
      <c r="E24" s="44"/>
      <c r="F24" s="47"/>
      <c r="G24" s="58" t="s">
        <v>87</v>
      </c>
      <c r="H24" s="61" t="s">
        <v>62</v>
      </c>
      <c r="I24" s="44">
        <v>1</v>
      </c>
      <c r="J24" s="44">
        <f>298*0.8</f>
        <v>238.4</v>
      </c>
      <c r="K24" s="21">
        <f t="shared" si="5"/>
        <v>238.4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27.6" x14ac:dyDescent="0.3">
      <c r="A25" s="23">
        <v>19</v>
      </c>
      <c r="B25" s="23" t="s">
        <v>89</v>
      </c>
      <c r="C25" s="40" t="s">
        <v>62</v>
      </c>
      <c r="D25" s="44">
        <v>6</v>
      </c>
      <c r="E25" s="44">
        <v>189</v>
      </c>
      <c r="F25" s="47">
        <f>D25*E25</f>
        <v>1134</v>
      </c>
      <c r="G25" s="62" t="s">
        <v>91</v>
      </c>
      <c r="H25" s="63" t="s">
        <v>62</v>
      </c>
      <c r="I25" s="49">
        <v>7</v>
      </c>
      <c r="J25" s="43">
        <v>85.9</v>
      </c>
      <c r="K25" s="21">
        <f t="shared" si="5"/>
        <v>601.30000000000007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27.6" x14ac:dyDescent="0.3">
      <c r="A26" s="23">
        <v>20</v>
      </c>
      <c r="B26" s="23"/>
      <c r="C26" s="40"/>
      <c r="D26" s="44"/>
      <c r="E26" s="44"/>
      <c r="F26" s="47"/>
      <c r="G26" s="62" t="s">
        <v>90</v>
      </c>
      <c r="H26" s="63" t="s">
        <v>62</v>
      </c>
      <c r="I26" s="49">
        <f>D25</f>
        <v>6</v>
      </c>
      <c r="J26" s="43">
        <v>612</v>
      </c>
      <c r="K26" s="21">
        <f t="shared" si="5"/>
        <v>3672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14.4" x14ac:dyDescent="0.3">
      <c r="A27" s="23">
        <v>21</v>
      </c>
      <c r="B27" s="23"/>
      <c r="C27" s="40"/>
      <c r="D27" s="44"/>
      <c r="E27" s="44"/>
      <c r="F27" s="47"/>
      <c r="G27" s="62" t="s">
        <v>92</v>
      </c>
      <c r="H27" s="63" t="s">
        <v>62</v>
      </c>
      <c r="I27" s="49">
        <v>14</v>
      </c>
      <c r="J27" s="43">
        <v>25</v>
      </c>
      <c r="K27" s="21">
        <f t="shared" si="5"/>
        <v>350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27.6" x14ac:dyDescent="0.3">
      <c r="A28" s="23">
        <v>22</v>
      </c>
      <c r="B28" s="23" t="s">
        <v>94</v>
      </c>
      <c r="C28" s="40" t="s">
        <v>62</v>
      </c>
      <c r="D28" s="44">
        <v>1</v>
      </c>
      <c r="E28" s="44">
        <v>138</v>
      </c>
      <c r="F28" s="44">
        <f t="shared" ref="F28" si="6">D28*E28</f>
        <v>138</v>
      </c>
      <c r="G28" s="74" t="s">
        <v>175</v>
      </c>
      <c r="H28" s="77" t="s">
        <v>62</v>
      </c>
      <c r="I28" s="205">
        <f>D28</f>
        <v>1</v>
      </c>
      <c r="J28" s="43">
        <v>128.34</v>
      </c>
      <c r="K28" s="21">
        <f t="shared" si="5"/>
        <v>128.34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27.6" x14ac:dyDescent="0.3">
      <c r="A29" s="23">
        <v>23</v>
      </c>
      <c r="B29" s="22"/>
      <c r="C29" s="51"/>
      <c r="D29" s="77"/>
      <c r="E29" s="77"/>
      <c r="F29" s="132"/>
      <c r="G29" s="62" t="s">
        <v>95</v>
      </c>
      <c r="H29" s="63" t="s">
        <v>62</v>
      </c>
      <c r="I29" s="49">
        <v>1</v>
      </c>
      <c r="J29" s="43">
        <v>154</v>
      </c>
      <c r="K29" s="21">
        <f t="shared" si="5"/>
        <v>154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6" customFormat="1" ht="14.4" x14ac:dyDescent="0.3">
      <c r="A30" s="23">
        <v>24</v>
      </c>
      <c r="B30" s="22" t="s">
        <v>96</v>
      </c>
      <c r="C30" s="30" t="s">
        <v>71</v>
      </c>
      <c r="D30" s="44">
        <v>4</v>
      </c>
      <c r="E30" s="39">
        <v>25</v>
      </c>
      <c r="F30" s="47">
        <f t="shared" si="4"/>
        <v>100</v>
      </c>
      <c r="G30" s="62" t="s">
        <v>97</v>
      </c>
      <c r="H30" s="63" t="s">
        <v>62</v>
      </c>
      <c r="I30" s="49">
        <v>2</v>
      </c>
      <c r="J30" s="43">
        <v>30.83</v>
      </c>
      <c r="K30" s="44">
        <f t="shared" si="3"/>
        <v>61.66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s="94" customFormat="1" ht="43.2" customHeight="1" x14ac:dyDescent="0.3">
      <c r="A31" s="23">
        <v>25</v>
      </c>
      <c r="B31" s="66" t="s">
        <v>100</v>
      </c>
      <c r="C31" s="67"/>
      <c r="D31" s="67"/>
      <c r="E31" s="68"/>
      <c r="F31" s="69">
        <f>SUM(F14:F30)</f>
        <v>9421.2000000000007</v>
      </c>
      <c r="G31" s="70" t="s">
        <v>101</v>
      </c>
      <c r="H31" s="67"/>
      <c r="I31" s="67"/>
      <c r="J31" s="67"/>
      <c r="K31" s="69">
        <f>SUM(K14:K30)</f>
        <v>10393.675999999999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4.4" x14ac:dyDescent="0.3">
      <c r="A32" s="23">
        <v>26</v>
      </c>
      <c r="B32" s="18" t="s">
        <v>102</v>
      </c>
      <c r="C32" s="30"/>
      <c r="D32" s="21"/>
      <c r="E32" s="21"/>
      <c r="F32" s="71"/>
      <c r="G32" s="72"/>
      <c r="H32" s="73"/>
      <c r="I32" s="21"/>
      <c r="J32" s="21"/>
      <c r="K32" s="21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7" customFormat="1" ht="14.4" x14ac:dyDescent="0.3">
      <c r="A33" s="23">
        <v>27</v>
      </c>
      <c r="B33" s="74"/>
      <c r="C33" s="40"/>
      <c r="D33" s="75"/>
      <c r="E33" s="44"/>
      <c r="F33" s="44">
        <f t="shared" ref="F33" si="7">D33*E33</f>
        <v>0</v>
      </c>
      <c r="G33" s="58"/>
      <c r="H33" s="61"/>
      <c r="I33" s="44"/>
      <c r="J33" s="39"/>
      <c r="K33" s="39">
        <f t="shared" ref="K33" si="8">I33*J33</f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97" customFormat="1" ht="27.6" x14ac:dyDescent="0.3">
      <c r="A34" s="23">
        <v>28</v>
      </c>
      <c r="B34" s="32" t="s">
        <v>103</v>
      </c>
      <c r="C34" s="33"/>
      <c r="D34" s="34"/>
      <c r="E34" s="34"/>
      <c r="F34" s="34">
        <f>SUM(F33:F33)</f>
        <v>0</v>
      </c>
      <c r="G34" s="70" t="s">
        <v>104</v>
      </c>
      <c r="H34" s="35"/>
      <c r="I34" s="34"/>
      <c r="J34" s="46"/>
      <c r="K34" s="69">
        <f>SUM(K33:K33)</f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4" x14ac:dyDescent="0.3">
      <c r="A35" s="23">
        <v>29</v>
      </c>
      <c r="B35" s="76"/>
      <c r="C35" s="77"/>
      <c r="D35" s="76"/>
      <c r="E35" s="77"/>
      <c r="F35" s="78"/>
      <c r="G35" s="79" t="s">
        <v>105</v>
      </c>
      <c r="H35" s="80"/>
      <c r="I35" s="81"/>
      <c r="J35" s="81"/>
      <c r="K35" s="82">
        <f>K34+K31+K12+K9</f>
        <v>10393.675999999999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4" x14ac:dyDescent="0.3">
      <c r="A36" s="23">
        <v>30</v>
      </c>
      <c r="B36" s="79" t="s">
        <v>106</v>
      </c>
      <c r="C36" s="80"/>
      <c r="D36" s="83"/>
      <c r="E36" s="78"/>
      <c r="F36" s="84">
        <f>F9+F34+F31+F12</f>
        <v>9780.4</v>
      </c>
      <c r="G36" s="85" t="s">
        <v>107</v>
      </c>
      <c r="H36" s="86">
        <v>0.03</v>
      </c>
      <c r="I36" s="81"/>
      <c r="J36" s="81"/>
      <c r="K36" s="82">
        <f>K35*H36</f>
        <v>311.81027999999998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6" customFormat="1" ht="14.4" x14ac:dyDescent="0.3">
      <c r="A37" s="23">
        <v>31</v>
      </c>
      <c r="B37" s="85"/>
      <c r="C37" s="87"/>
      <c r="D37" s="83"/>
      <c r="E37" s="78"/>
      <c r="F37" s="84"/>
      <c r="G37" s="88" t="s">
        <v>108</v>
      </c>
      <c r="H37" s="80"/>
      <c r="I37" s="81"/>
      <c r="J37" s="81"/>
      <c r="K37" s="82">
        <f>K35+K36</f>
        <v>10705.486279999999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6" customFormat="1" ht="14.4" x14ac:dyDescent="0.3">
      <c r="A38" s="23">
        <v>32</v>
      </c>
      <c r="B38" s="88" t="s">
        <v>109</v>
      </c>
      <c r="C38" s="89"/>
      <c r="D38" s="83"/>
      <c r="E38" s="21"/>
      <c r="F38" s="84">
        <f>F36</f>
        <v>9780.4</v>
      </c>
      <c r="G38" s="88" t="s">
        <v>110</v>
      </c>
      <c r="H38" s="89"/>
      <c r="I38" s="81"/>
      <c r="J38" s="81"/>
      <c r="K38" s="82">
        <f>F38+K37</f>
        <v>20485.886279999999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97" customFormat="1" ht="14.4" x14ac:dyDescent="0.3">
      <c r="A39" s="23">
        <v>33</v>
      </c>
      <c r="B39" s="90"/>
      <c r="C39" s="89"/>
      <c r="D39" s="90"/>
      <c r="E39" s="89"/>
      <c r="F39" s="90"/>
      <c r="G39" s="88" t="s">
        <v>111</v>
      </c>
      <c r="H39" s="89"/>
      <c r="I39" s="81"/>
      <c r="J39" s="81"/>
      <c r="K39" s="82">
        <f>K40/6</f>
        <v>4097.1772559999999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7" customFormat="1" ht="14.4" x14ac:dyDescent="0.3">
      <c r="A40" s="23">
        <v>34</v>
      </c>
      <c r="B40" s="90"/>
      <c r="C40" s="89"/>
      <c r="D40" s="90"/>
      <c r="E40" s="89"/>
      <c r="F40" s="90"/>
      <c r="G40" s="88" t="s">
        <v>112</v>
      </c>
      <c r="H40" s="89"/>
      <c r="I40" s="81"/>
      <c r="J40" s="81"/>
      <c r="K40" s="82">
        <f>K38*1.2</f>
        <v>24583.063535999998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4" customFormat="1" ht="15.6" x14ac:dyDescent="0.3">
      <c r="A41" s="98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4" customFormat="1" ht="15.6" x14ac:dyDescent="0.3">
      <c r="A42" s="98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4" customFormat="1" ht="15.6" x14ac:dyDescent="0.3">
      <c r="A43" s="98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4" customFormat="1" ht="15.6" x14ac:dyDescent="0.3">
      <c r="A44" s="98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6" customFormat="1" ht="18" thickBot="1" x14ac:dyDescent="0.35">
      <c r="A45" s="98"/>
      <c r="B45" s="215" t="s">
        <v>189</v>
      </c>
      <c r="C45" s="215"/>
      <c r="D45" s="215"/>
      <c r="E45" s="215"/>
      <c r="F45" s="215"/>
      <c r="G45" s="215"/>
      <c r="H45" s="92"/>
      <c r="I45" s="92"/>
      <c r="J45" s="92"/>
      <c r="K45" s="9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99"/>
      <c r="B46" s="128"/>
      <c r="C46" s="112"/>
      <c r="D46" s="112"/>
      <c r="E46" s="112"/>
      <c r="F46" s="113"/>
      <c r="G46" s="92"/>
      <c r="H46" s="92"/>
      <c r="I46" s="92"/>
      <c r="J46" s="92"/>
      <c r="K46" s="9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7" customFormat="1" ht="14.4" x14ac:dyDescent="0.3">
      <c r="A47" s="99"/>
      <c r="B47" s="119"/>
      <c r="C47" s="115"/>
      <c r="D47" s="115"/>
      <c r="E47" s="115"/>
      <c r="F47" s="116"/>
      <c r="G47" s="92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7" customFormat="1" ht="14.4" x14ac:dyDescent="0.3">
      <c r="A48" s="99"/>
      <c r="B48" s="119"/>
      <c r="C48" s="115"/>
      <c r="D48" s="115"/>
      <c r="E48" s="115"/>
      <c r="F48" s="116"/>
      <c r="G48" s="92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7" customFormat="1" ht="14.4" x14ac:dyDescent="0.3">
      <c r="A49" s="99"/>
      <c r="B49" s="119"/>
      <c r="C49" s="115"/>
      <c r="D49" s="115"/>
      <c r="E49" s="115"/>
      <c r="F49" s="116"/>
      <c r="G49" s="92"/>
      <c r="H49" s="92"/>
      <c r="I49" s="92"/>
      <c r="J49" s="92"/>
      <c r="K49" s="9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99"/>
      <c r="B50" s="119"/>
      <c r="C50" s="115"/>
      <c r="D50" s="115"/>
      <c r="E50" s="115"/>
      <c r="F50" s="116"/>
      <c r="G50" s="92"/>
      <c r="H50" s="92"/>
      <c r="I50" s="92"/>
      <c r="J50" s="92"/>
      <c r="K50" s="92"/>
      <c r="L50" s="10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97" customFormat="1" ht="14.4" x14ac:dyDescent="0.3">
      <c r="A51" s="99"/>
      <c r="B51" s="119"/>
      <c r="C51" s="115"/>
      <c r="D51" s="115"/>
      <c r="E51" s="115"/>
      <c r="F51" s="116"/>
      <c r="G51" s="92"/>
      <c r="H51" s="92"/>
      <c r="I51" s="92"/>
      <c r="J51" s="92"/>
      <c r="K51" s="92"/>
      <c r="L51" s="10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s="101" customFormat="1" x14ac:dyDescent="0.25">
      <c r="A52" s="99"/>
      <c r="B52" s="119"/>
      <c r="C52" s="115"/>
      <c r="D52" s="115"/>
      <c r="E52" s="115"/>
      <c r="F52" s="116"/>
      <c r="G52" s="92"/>
      <c r="H52" s="92"/>
      <c r="I52" s="92"/>
      <c r="J52" s="92"/>
      <c r="K52" s="92"/>
    </row>
    <row r="53" spans="1:35" s="101" customFormat="1" x14ac:dyDescent="0.25">
      <c r="A53" s="99"/>
      <c r="B53" s="119"/>
      <c r="C53" s="115"/>
      <c r="D53" s="115"/>
      <c r="E53" s="115"/>
      <c r="F53" s="116"/>
      <c r="G53" s="92"/>
      <c r="H53" s="92"/>
      <c r="I53" s="92"/>
      <c r="J53" s="92"/>
      <c r="K53" s="92"/>
    </row>
    <row r="54" spans="1:35" s="101" customFormat="1" x14ac:dyDescent="0.25">
      <c r="A54" s="99"/>
      <c r="B54" s="119"/>
      <c r="C54" s="115"/>
      <c r="D54" s="115"/>
      <c r="E54" s="115"/>
      <c r="F54" s="116"/>
      <c r="G54" s="92"/>
      <c r="H54" s="92"/>
      <c r="I54" s="92"/>
      <c r="J54" s="92"/>
      <c r="K54" s="92"/>
    </row>
    <row r="55" spans="1:35" s="101" customFormat="1" x14ac:dyDescent="0.25">
      <c r="A55" s="99"/>
      <c r="B55" s="119"/>
      <c r="C55" s="115"/>
      <c r="D55" s="115"/>
      <c r="E55" s="115"/>
      <c r="F55" s="116"/>
      <c r="G55" s="92"/>
      <c r="H55" s="92"/>
      <c r="I55" s="92"/>
      <c r="J55" s="92"/>
      <c r="K55" s="92"/>
    </row>
    <row r="56" spans="1:35" s="101" customFormat="1" x14ac:dyDescent="0.25">
      <c r="A56" s="99"/>
      <c r="B56" s="119"/>
      <c r="C56" s="115"/>
      <c r="D56" s="115"/>
      <c r="E56" s="115"/>
      <c r="F56" s="116"/>
      <c r="G56" s="92"/>
      <c r="H56" s="92"/>
      <c r="I56" s="92"/>
      <c r="J56" s="92"/>
      <c r="K56" s="92"/>
      <c r="M56" s="100"/>
    </row>
    <row r="57" spans="1:35" s="101" customFormat="1" x14ac:dyDescent="0.25">
      <c r="A57" s="99"/>
      <c r="B57" s="119"/>
      <c r="C57" s="115"/>
      <c r="D57" s="115"/>
      <c r="E57" s="115"/>
      <c r="F57" s="116"/>
      <c r="G57" s="92"/>
      <c r="H57" s="92"/>
      <c r="I57" s="92"/>
      <c r="J57" s="92"/>
      <c r="K57" s="92"/>
      <c r="L57" s="92"/>
      <c r="M57" s="102"/>
    </row>
    <row r="58" spans="1:35" s="101" customFormat="1" ht="31.5" customHeight="1" x14ac:dyDescent="0.25">
      <c r="A58" s="99"/>
      <c r="B58" s="119"/>
      <c r="C58" s="115"/>
      <c r="D58" s="115"/>
      <c r="E58" s="115"/>
      <c r="F58" s="116"/>
      <c r="G58" s="92" t="s">
        <v>190</v>
      </c>
      <c r="H58" s="92"/>
      <c r="I58" s="92"/>
      <c r="J58" s="92"/>
      <c r="K58" s="92"/>
      <c r="L58" s="92"/>
    </row>
    <row r="59" spans="1:35" ht="14.4" x14ac:dyDescent="0.3">
      <c r="A59" s="99"/>
      <c r="B59" s="119"/>
      <c r="C59" s="115"/>
      <c r="D59" s="115"/>
      <c r="E59" s="115"/>
      <c r="F59" s="116"/>
      <c r="O59"/>
    </row>
    <row r="60" spans="1:35" x14ac:dyDescent="0.3">
      <c r="A60" s="99"/>
      <c r="B60" s="119"/>
      <c r="C60" s="115"/>
      <c r="D60" s="115"/>
      <c r="E60" s="115"/>
      <c r="F60" s="116"/>
    </row>
    <row r="61" spans="1:35" x14ac:dyDescent="0.3">
      <c r="A61" s="103"/>
      <c r="B61" s="119"/>
      <c r="C61" s="115"/>
      <c r="D61" s="115"/>
      <c r="E61" s="118"/>
      <c r="F61" s="116"/>
    </row>
    <row r="62" spans="1:35" x14ac:dyDescent="0.3">
      <c r="A62" s="92"/>
      <c r="B62" s="119"/>
      <c r="C62" s="115"/>
      <c r="D62" s="115"/>
      <c r="E62" s="118"/>
      <c r="F62" s="116"/>
    </row>
    <row r="63" spans="1:35" x14ac:dyDescent="0.3">
      <c r="B63" s="119"/>
      <c r="C63" s="115"/>
      <c r="D63" s="115"/>
      <c r="E63" s="118"/>
      <c r="F63" s="116"/>
    </row>
    <row r="64" spans="1:35" x14ac:dyDescent="0.3">
      <c r="B64" s="119"/>
      <c r="C64" s="115"/>
      <c r="D64" s="115"/>
      <c r="E64" s="118"/>
      <c r="F64" s="116"/>
    </row>
    <row r="65" spans="1:6" x14ac:dyDescent="0.3">
      <c r="B65" s="119"/>
      <c r="C65" s="115"/>
      <c r="D65" s="115"/>
      <c r="E65" s="118"/>
      <c r="F65" s="116"/>
    </row>
    <row r="66" spans="1:6" x14ac:dyDescent="0.3">
      <c r="A66" s="104"/>
      <c r="B66" s="119"/>
      <c r="C66" s="115"/>
      <c r="D66" s="115"/>
      <c r="E66" s="118"/>
      <c r="F66" s="116"/>
    </row>
    <row r="67" spans="1:6" x14ac:dyDescent="0.3">
      <c r="A67" s="104"/>
      <c r="B67" s="119"/>
      <c r="C67" s="115"/>
      <c r="D67" s="115"/>
      <c r="E67" s="118"/>
      <c r="F67" s="116"/>
    </row>
    <row r="68" spans="1:6" x14ac:dyDescent="0.3">
      <c r="B68" s="119"/>
      <c r="C68" s="115"/>
      <c r="D68" s="115"/>
      <c r="E68" s="118"/>
      <c r="F68" s="116"/>
    </row>
    <row r="69" spans="1:6" x14ac:dyDescent="0.3">
      <c r="B69" s="119"/>
      <c r="C69" s="115"/>
      <c r="D69" s="115"/>
      <c r="E69" s="118"/>
      <c r="F69" s="116"/>
    </row>
    <row r="70" spans="1:6" x14ac:dyDescent="0.3">
      <c r="B70" s="119"/>
      <c r="C70" s="115"/>
      <c r="D70" s="115"/>
      <c r="E70" s="118"/>
      <c r="F70" s="116"/>
    </row>
    <row r="71" spans="1:6" x14ac:dyDescent="0.3">
      <c r="B71" s="119"/>
      <c r="C71" s="115"/>
      <c r="D71" s="115"/>
      <c r="E71" s="118"/>
      <c r="F71" s="116"/>
    </row>
    <row r="72" spans="1:6" x14ac:dyDescent="0.3">
      <c r="B72" s="119"/>
      <c r="C72" s="115"/>
      <c r="D72" s="115"/>
      <c r="E72" s="118"/>
      <c r="F72" s="116"/>
    </row>
    <row r="73" spans="1:6" x14ac:dyDescent="0.3">
      <c r="B73" s="119"/>
      <c r="C73" s="115"/>
      <c r="D73" s="115"/>
      <c r="E73" s="118"/>
      <c r="F73" s="116"/>
    </row>
    <row r="74" spans="1:6" x14ac:dyDescent="0.3">
      <c r="B74" s="119"/>
      <c r="C74" s="115"/>
      <c r="D74" s="115"/>
      <c r="E74" s="118"/>
      <c r="F74" s="116"/>
    </row>
    <row r="75" spans="1:6" x14ac:dyDescent="0.3">
      <c r="B75" s="119"/>
      <c r="C75" s="115"/>
      <c r="D75" s="115"/>
      <c r="E75" s="118"/>
      <c r="F75" s="116"/>
    </row>
    <row r="76" spans="1:6" x14ac:dyDescent="0.3">
      <c r="B76" s="119"/>
      <c r="C76" s="115"/>
      <c r="D76" s="115"/>
      <c r="E76" s="118"/>
      <c r="F76" s="116"/>
    </row>
    <row r="77" spans="1:6" x14ac:dyDescent="0.3">
      <c r="B77" s="119"/>
      <c r="C77" s="115"/>
      <c r="D77" s="115"/>
      <c r="E77" s="118"/>
      <c r="F77" s="116"/>
    </row>
    <row r="78" spans="1:6" x14ac:dyDescent="0.3">
      <c r="B78" s="119"/>
      <c r="C78" s="115"/>
      <c r="D78" s="115"/>
      <c r="E78" s="118"/>
      <c r="F78" s="116"/>
    </row>
    <row r="79" spans="1:6" x14ac:dyDescent="0.3">
      <c r="B79" s="119"/>
      <c r="C79" s="115"/>
      <c r="D79" s="115"/>
      <c r="E79" s="118"/>
      <c r="F79" s="116"/>
    </row>
    <row r="80" spans="1:6" x14ac:dyDescent="0.3">
      <c r="B80" s="119"/>
      <c r="C80" s="115"/>
      <c r="D80" s="115"/>
      <c r="E80" s="118"/>
      <c r="F80" s="116"/>
    </row>
    <row r="81" spans="1:15" x14ac:dyDescent="0.3">
      <c r="B81" s="119"/>
      <c r="C81" s="115"/>
      <c r="D81" s="115"/>
      <c r="E81" s="118"/>
      <c r="F81" s="116"/>
    </row>
    <row r="82" spans="1:15" x14ac:dyDescent="0.3">
      <c r="B82" s="119"/>
      <c r="C82" s="115"/>
      <c r="D82" s="115"/>
      <c r="E82" s="118"/>
      <c r="F82" s="116"/>
    </row>
    <row r="83" spans="1:15" x14ac:dyDescent="0.3">
      <c r="B83" s="119"/>
      <c r="C83" s="115"/>
      <c r="D83" s="115"/>
      <c r="E83" s="118"/>
      <c r="F83" s="116"/>
    </row>
    <row r="84" spans="1:15" x14ac:dyDescent="0.3">
      <c r="B84" s="119"/>
      <c r="C84" s="115"/>
      <c r="D84" s="115"/>
      <c r="E84" s="118"/>
      <c r="F84" s="116"/>
    </row>
    <row r="85" spans="1:15" x14ac:dyDescent="0.3">
      <c r="B85" s="119"/>
      <c r="C85" s="115"/>
      <c r="D85" s="115"/>
      <c r="E85" s="118"/>
      <c r="F85" s="116"/>
    </row>
    <row r="86" spans="1:15" x14ac:dyDescent="0.3">
      <c r="B86" s="119"/>
      <c r="C86" s="115"/>
      <c r="D86" s="115"/>
      <c r="E86" s="118"/>
      <c r="F86" s="116"/>
    </row>
    <row r="87" spans="1:15" x14ac:dyDescent="0.3">
      <c r="B87" s="119"/>
      <c r="C87" s="115"/>
      <c r="D87" s="115"/>
      <c r="E87" s="118"/>
      <c r="F87" s="116"/>
    </row>
    <row r="88" spans="1:15" x14ac:dyDescent="0.3">
      <c r="B88" s="119"/>
      <c r="C88" s="115"/>
      <c r="D88" s="115"/>
      <c r="E88" s="118"/>
      <c r="F88" s="116"/>
      <c r="L88" s="95"/>
    </row>
    <row r="89" spans="1:15" x14ac:dyDescent="0.3">
      <c r="B89" s="119"/>
      <c r="C89" s="115"/>
      <c r="D89" s="115"/>
      <c r="E89" s="118"/>
      <c r="F89" s="116"/>
      <c r="L89" s="95"/>
    </row>
    <row r="90" spans="1:15" s="95" customFormat="1" x14ac:dyDescent="0.3">
      <c r="A90" s="93"/>
      <c r="B90" s="119"/>
      <c r="C90" s="115"/>
      <c r="D90" s="115"/>
      <c r="E90" s="118"/>
      <c r="F90" s="116"/>
      <c r="G90" s="92"/>
      <c r="H90" s="92"/>
      <c r="I90" s="92"/>
      <c r="J90" s="92"/>
      <c r="K90" s="92"/>
      <c r="O90" s="92"/>
    </row>
    <row r="91" spans="1:15" s="95" customFormat="1" ht="14.4" thickBot="1" x14ac:dyDescent="0.35">
      <c r="A91" s="93"/>
      <c r="B91" s="129"/>
      <c r="C91" s="123"/>
      <c r="D91" s="123"/>
      <c r="E91" s="124"/>
      <c r="F91" s="125"/>
      <c r="G91" s="92"/>
      <c r="H91" s="92"/>
      <c r="I91" s="92"/>
      <c r="J91" s="92"/>
      <c r="K91" s="92"/>
    </row>
    <row r="92" spans="1:15" s="95" customFormat="1" x14ac:dyDescent="0.3">
      <c r="A92" s="93"/>
      <c r="B92" s="92"/>
      <c r="C92" s="92"/>
      <c r="D92" s="92"/>
      <c r="E92" s="93"/>
      <c r="F92" s="92"/>
      <c r="G92" s="92"/>
      <c r="H92" s="92"/>
      <c r="I92" s="92"/>
      <c r="J92" s="92"/>
      <c r="K92" s="92"/>
    </row>
    <row r="93" spans="1:15" s="95" customFormat="1" x14ac:dyDescent="0.3">
      <c r="A93" s="93"/>
      <c r="B93" s="92"/>
      <c r="C93" s="92"/>
      <c r="D93" s="92"/>
      <c r="E93" s="93"/>
      <c r="F93" s="92"/>
      <c r="G93" s="92"/>
      <c r="H93" s="92"/>
      <c r="I93" s="92"/>
      <c r="J93" s="92"/>
      <c r="K93" s="92"/>
      <c r="L93" s="97"/>
    </row>
    <row r="94" spans="1:15" s="95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L94" s="97"/>
    </row>
    <row r="95" spans="1:15" s="97" customFormat="1" x14ac:dyDescent="0.3">
      <c r="A95" s="93"/>
      <c r="B95" s="92"/>
      <c r="C95" s="92" t="s">
        <v>186</v>
      </c>
      <c r="D95" s="92"/>
      <c r="E95" s="93"/>
      <c r="F95" s="92"/>
      <c r="G95" s="92"/>
      <c r="H95" s="92"/>
      <c r="I95" s="92"/>
      <c r="J95" s="92"/>
      <c r="K95" s="92"/>
      <c r="L95" s="105"/>
      <c r="O95" s="95"/>
    </row>
    <row r="96" spans="1:15" s="97" customForma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  <c r="L96" s="105"/>
    </row>
    <row r="97" spans="1:15" s="105" customFormat="1" ht="29.4" customHeigh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O97" s="97"/>
    </row>
    <row r="98" spans="1:15" s="105" customFormat="1" ht="29.4" customHeigh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92"/>
    </row>
    <row r="99" spans="1:15" s="105" customFormat="1" ht="29.4" customHeight="1" x14ac:dyDescent="0.3">
      <c r="A99" s="93"/>
      <c r="B99" s="92"/>
      <c r="C99" s="92"/>
      <c r="D99" s="92"/>
      <c r="E99" s="93"/>
      <c r="F99" s="92"/>
      <c r="G99" s="92"/>
      <c r="H99" s="92"/>
      <c r="I99" s="92"/>
      <c r="J99" s="92"/>
      <c r="K99" s="92"/>
      <c r="L99" s="103"/>
    </row>
    <row r="100" spans="1:15" x14ac:dyDescent="0.3">
      <c r="L100" s="103"/>
      <c r="O100" s="105"/>
    </row>
    <row r="101" spans="1:15" s="103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O101" s="92"/>
    </row>
    <row r="102" spans="1:15" s="103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s="103" customFormat="1" x14ac:dyDescent="0.3">
      <c r="A103" s="93"/>
      <c r="B103" s="92"/>
      <c r="C103" s="92"/>
      <c r="D103" s="92"/>
      <c r="E103" s="93"/>
      <c r="F103" s="92"/>
      <c r="G103" s="92"/>
      <c r="H103" s="92"/>
      <c r="I103" s="92"/>
      <c r="J103" s="92"/>
      <c r="K103" s="92"/>
      <c r="L103" s="92"/>
    </row>
    <row r="104" spans="1:15" x14ac:dyDescent="0.3">
      <c r="O104" s="103"/>
    </row>
  </sheetData>
  <mergeCells count="4">
    <mergeCell ref="A1:J1"/>
    <mergeCell ref="A2:K2"/>
    <mergeCell ref="A3:K4"/>
    <mergeCell ref="B45:G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11A3-7BD7-4B7D-B95E-08BD87666E4D}">
  <dimension ref="A1:AI103"/>
  <sheetViews>
    <sheetView topLeftCell="A25" zoomScale="80" zoomScaleNormal="80" workbookViewId="0">
      <selection activeCell="H45" sqref="H45"/>
    </sheetView>
  </sheetViews>
  <sheetFormatPr defaultColWidth="9.109375" defaultRowHeight="13.8" x14ac:dyDescent="0.3"/>
  <cols>
    <col min="1" max="1" width="6.33203125" style="93" customWidth="1"/>
    <col min="2" max="2" width="45.5546875" style="92" customWidth="1"/>
    <col min="3" max="3" width="9.33203125" style="92" customWidth="1"/>
    <col min="4" max="4" width="11.109375" style="92" customWidth="1"/>
    <col min="5" max="5" width="13" style="93" customWidth="1"/>
    <col min="6" max="6" width="15.109375" style="92" customWidth="1"/>
    <col min="7" max="7" width="57.33203125" style="92" customWidth="1"/>
    <col min="8" max="8" width="9.109375" style="92"/>
    <col min="9" max="9" width="11" style="92" customWidth="1"/>
    <col min="10" max="10" width="10.6640625" style="92" customWidth="1"/>
    <col min="11" max="11" width="13.109375" style="92" customWidth="1"/>
    <col min="12" max="16384" width="9.109375" style="92"/>
  </cols>
  <sheetData>
    <row r="1" spans="1:35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35" ht="15" customHeight="1" x14ac:dyDescent="0.3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35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35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35" s="93" customFormat="1" ht="69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6" spans="1:35" x14ac:dyDescent="0.3">
      <c r="A6" s="17"/>
      <c r="B6" s="18" t="s">
        <v>59</v>
      </c>
      <c r="C6" s="19"/>
      <c r="D6" s="20"/>
      <c r="E6" s="21"/>
      <c r="F6" s="20"/>
      <c r="G6" s="22"/>
      <c r="H6" s="19"/>
      <c r="I6" s="20"/>
      <c r="J6" s="20"/>
      <c r="K6" s="20"/>
    </row>
    <row r="7" spans="1:35" x14ac:dyDescent="0.3">
      <c r="A7" s="23">
        <v>1</v>
      </c>
      <c r="B7" s="24" t="s">
        <v>116</v>
      </c>
      <c r="C7" s="25" t="s">
        <v>61</v>
      </c>
      <c r="D7" s="26">
        <f>15*0.36</f>
        <v>5.3999999999999995</v>
      </c>
      <c r="E7" s="27">
        <v>20</v>
      </c>
      <c r="F7" s="28">
        <f>D7*E7</f>
        <v>107.99999999999999</v>
      </c>
      <c r="G7" s="29"/>
      <c r="H7" s="29"/>
      <c r="I7" s="29"/>
      <c r="J7" s="29"/>
      <c r="K7" s="29"/>
    </row>
    <row r="8" spans="1:35" x14ac:dyDescent="0.3">
      <c r="A8" s="23">
        <v>2</v>
      </c>
      <c r="B8" s="22" t="s">
        <v>123</v>
      </c>
      <c r="C8" s="30" t="s">
        <v>62</v>
      </c>
      <c r="D8" s="31">
        <v>1</v>
      </c>
      <c r="E8" s="28">
        <v>240</v>
      </c>
      <c r="F8" s="28">
        <f t="shared" ref="F8" si="0">D8*E8</f>
        <v>240</v>
      </c>
      <c r="G8" s="29"/>
      <c r="H8" s="29"/>
      <c r="I8" s="29"/>
      <c r="J8" s="29"/>
      <c r="K8" s="29"/>
    </row>
    <row r="9" spans="1:35" ht="27.6" x14ac:dyDescent="0.3">
      <c r="A9" s="23">
        <v>3</v>
      </c>
      <c r="B9" s="32" t="s">
        <v>63</v>
      </c>
      <c r="C9" s="33"/>
      <c r="D9" s="34"/>
      <c r="E9" s="34"/>
      <c r="F9" s="34">
        <f>SUM(F7:F8)</f>
        <v>348</v>
      </c>
      <c r="G9" s="32" t="s">
        <v>64</v>
      </c>
      <c r="H9" s="35"/>
      <c r="I9" s="34"/>
      <c r="J9" s="36"/>
      <c r="K9" s="37">
        <f>SUM(K7:K8)</f>
        <v>0</v>
      </c>
    </row>
    <row r="10" spans="1:35" ht="14.4" x14ac:dyDescent="0.3">
      <c r="A10" s="23">
        <v>4</v>
      </c>
      <c r="B10" s="18" t="s">
        <v>65</v>
      </c>
      <c r="C10" s="38"/>
      <c r="D10" s="39"/>
      <c r="E10" s="39"/>
      <c r="F10" s="39"/>
      <c r="G10" s="23"/>
      <c r="H10" s="40"/>
      <c r="I10" s="40"/>
      <c r="J10" s="40"/>
      <c r="K10" s="4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s="94" customFormat="1" ht="14.4" x14ac:dyDescent="0.3">
      <c r="A11" s="23">
        <v>5</v>
      </c>
      <c r="B11" s="24" t="s">
        <v>118</v>
      </c>
      <c r="C11" s="38" t="s">
        <v>61</v>
      </c>
      <c r="D11" s="39">
        <f>D7</f>
        <v>5.3999999999999995</v>
      </c>
      <c r="E11" s="39">
        <v>40</v>
      </c>
      <c r="F11" s="39">
        <f>D11*E11</f>
        <v>215.99999999999997</v>
      </c>
      <c r="G11" s="42"/>
      <c r="H11" s="43"/>
      <c r="I11" s="43"/>
      <c r="J11" s="43"/>
      <c r="K11" s="41">
        <f t="shared" ref="K11" si="1">J11*I11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95" customFormat="1" ht="41.4" x14ac:dyDescent="0.3">
      <c r="A12" s="23">
        <v>6</v>
      </c>
      <c r="B12" s="32" t="s">
        <v>67</v>
      </c>
      <c r="C12" s="33"/>
      <c r="D12" s="34"/>
      <c r="E12" s="46"/>
      <c r="F12" s="34">
        <f>SUM(F11:F11)</f>
        <v>215.99999999999997</v>
      </c>
      <c r="G12" s="32" t="s">
        <v>68</v>
      </c>
      <c r="H12" s="35"/>
      <c r="I12" s="34"/>
      <c r="J12" s="36"/>
      <c r="K12" s="37">
        <f>SUM(K10:K11)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95" customFormat="1" ht="14.4" x14ac:dyDescent="0.3">
      <c r="A13" s="23">
        <v>7</v>
      </c>
      <c r="B13" s="18" t="s">
        <v>69</v>
      </c>
      <c r="C13" s="30"/>
      <c r="D13" s="21"/>
      <c r="E13" s="21"/>
      <c r="F13" s="21"/>
      <c r="G13" s="23"/>
      <c r="H13" s="40"/>
      <c r="I13" s="41"/>
      <c r="J13" s="41"/>
      <c r="K13" s="4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95" customFormat="1" ht="14.4" x14ac:dyDescent="0.3">
      <c r="A14" s="23">
        <v>8</v>
      </c>
      <c r="B14" s="22" t="s">
        <v>70</v>
      </c>
      <c r="C14" s="30" t="s">
        <v>71</v>
      </c>
      <c r="D14" s="44">
        <f>(I14+I15)*0.95</f>
        <v>67.45</v>
      </c>
      <c r="E14" s="47">
        <v>31</v>
      </c>
      <c r="F14" s="47">
        <f>D14*E14</f>
        <v>2090.9500000000003</v>
      </c>
      <c r="G14" s="23" t="s">
        <v>72</v>
      </c>
      <c r="H14" s="48" t="s">
        <v>73</v>
      </c>
      <c r="I14" s="49">
        <v>65</v>
      </c>
      <c r="J14" s="47">
        <f>30*0.8</f>
        <v>24</v>
      </c>
      <c r="K14" s="44">
        <f t="shared" ref="K14:K29" si="2">J14*I14</f>
        <v>1560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96" customFormat="1" ht="14.4" x14ac:dyDescent="0.3">
      <c r="A15" s="23">
        <v>9</v>
      </c>
      <c r="B15" s="50"/>
      <c r="C15" s="51"/>
      <c r="D15" s="47"/>
      <c r="E15" s="47"/>
      <c r="F15" s="47"/>
      <c r="G15" s="52" t="s">
        <v>75</v>
      </c>
      <c r="H15" s="48" t="s">
        <v>73</v>
      </c>
      <c r="I15" s="53">
        <v>6</v>
      </c>
      <c r="J15" s="54">
        <f>98*0.8</f>
        <v>78.400000000000006</v>
      </c>
      <c r="K15" s="44">
        <f t="shared" si="2"/>
        <v>470.40000000000003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96" customFormat="1" ht="14.4" x14ac:dyDescent="0.3">
      <c r="A16" s="23">
        <v>10</v>
      </c>
      <c r="B16" s="50"/>
      <c r="C16" s="51"/>
      <c r="D16" s="47"/>
      <c r="E16" s="47"/>
      <c r="F16" s="47"/>
      <c r="G16" s="55" t="s">
        <v>76</v>
      </c>
      <c r="H16" s="56" t="s">
        <v>77</v>
      </c>
      <c r="I16" s="53">
        <v>1</v>
      </c>
      <c r="J16" s="57">
        <v>92.5</v>
      </c>
      <c r="K16" s="44">
        <f t="shared" si="2"/>
        <v>92.5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4" x14ac:dyDescent="0.3">
      <c r="A17" s="23">
        <v>11</v>
      </c>
      <c r="B17" s="22" t="s">
        <v>78</v>
      </c>
      <c r="C17" s="51" t="s">
        <v>71</v>
      </c>
      <c r="D17" s="44">
        <f>I14+I15</f>
        <v>71</v>
      </c>
      <c r="E17" s="47">
        <v>25</v>
      </c>
      <c r="F17" s="47">
        <f t="shared" ref="F17:F29" si="3">D17*E17</f>
        <v>1775</v>
      </c>
      <c r="G17" s="58" t="s">
        <v>79</v>
      </c>
      <c r="H17" s="56" t="s">
        <v>62</v>
      </c>
      <c r="I17" s="47">
        <f>D17/50</f>
        <v>1.42</v>
      </c>
      <c r="J17" s="47">
        <f>456*0.8</f>
        <v>364.8</v>
      </c>
      <c r="K17" s="44">
        <f t="shared" si="2"/>
        <v>518.01599999999996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4" x14ac:dyDescent="0.3">
      <c r="A18" s="23">
        <v>12</v>
      </c>
      <c r="B18" s="22"/>
      <c r="C18" s="59"/>
      <c r="D18" s="60"/>
      <c r="E18" s="47"/>
      <c r="F18" s="47"/>
      <c r="G18" s="58" t="s">
        <v>80</v>
      </c>
      <c r="H18" s="61" t="s">
        <v>77</v>
      </c>
      <c r="I18" s="49">
        <v>1</v>
      </c>
      <c r="J18" s="47">
        <v>92.5</v>
      </c>
      <c r="K18" s="44">
        <f t="shared" si="2"/>
        <v>92.5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96" customFormat="1" ht="27.6" x14ac:dyDescent="0.3">
      <c r="A19" s="23">
        <v>13</v>
      </c>
      <c r="B19" s="23" t="s">
        <v>163</v>
      </c>
      <c r="C19" s="40" t="s">
        <v>81</v>
      </c>
      <c r="D19" s="44">
        <v>1</v>
      </c>
      <c r="E19" s="44">
        <v>2500</v>
      </c>
      <c r="F19" s="47">
        <f t="shared" si="3"/>
        <v>2500</v>
      </c>
      <c r="G19" s="58" t="s">
        <v>83</v>
      </c>
      <c r="H19" s="61" t="s">
        <v>62</v>
      </c>
      <c r="I19" s="44">
        <v>2</v>
      </c>
      <c r="J19" s="44">
        <f>640*0.8</f>
        <v>512</v>
      </c>
      <c r="K19" s="44">
        <f t="shared" si="2"/>
        <v>1024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96" customFormat="1" ht="27.6" x14ac:dyDescent="0.3">
      <c r="A20" s="23">
        <v>14</v>
      </c>
      <c r="B20" s="23"/>
      <c r="C20" s="40"/>
      <c r="D20" s="44"/>
      <c r="E20" s="44"/>
      <c r="F20" s="47"/>
      <c r="G20" s="192" t="s">
        <v>166</v>
      </c>
      <c r="H20" s="193" t="s">
        <v>62</v>
      </c>
      <c r="I20" s="194">
        <v>1</v>
      </c>
      <c r="J20" s="195" t="s">
        <v>167</v>
      </c>
      <c r="K20" s="194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96" customFormat="1" ht="27.6" x14ac:dyDescent="0.3">
      <c r="A21" s="23">
        <v>15</v>
      </c>
      <c r="B21" s="23" t="s">
        <v>84</v>
      </c>
      <c r="C21" s="40" t="s">
        <v>81</v>
      </c>
      <c r="D21" s="44">
        <v>1</v>
      </c>
      <c r="E21" s="44">
        <v>500</v>
      </c>
      <c r="F21" s="47">
        <f t="shared" si="3"/>
        <v>500</v>
      </c>
      <c r="G21" s="58" t="s">
        <v>129</v>
      </c>
      <c r="H21" s="61" t="s">
        <v>62</v>
      </c>
      <c r="I21" s="44">
        <v>1</v>
      </c>
      <c r="J21" s="44">
        <f>830</f>
        <v>830</v>
      </c>
      <c r="K21" s="21">
        <f t="shared" ref="K21:K28" si="4">I21*J21</f>
        <v>830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96" customFormat="1" ht="27.6" x14ac:dyDescent="0.3">
      <c r="A22" s="23">
        <v>16</v>
      </c>
      <c r="B22" s="23"/>
      <c r="C22" s="40"/>
      <c r="D22" s="44"/>
      <c r="E22" s="44"/>
      <c r="F22" s="47"/>
      <c r="G22" s="192" t="s">
        <v>170</v>
      </c>
      <c r="H22" s="193" t="s">
        <v>62</v>
      </c>
      <c r="I22" s="194">
        <v>1</v>
      </c>
      <c r="J22" s="195" t="s">
        <v>167</v>
      </c>
      <c r="K22" s="194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96" customFormat="1" ht="14.4" x14ac:dyDescent="0.3">
      <c r="A23" s="23">
        <v>17</v>
      </c>
      <c r="B23" s="23" t="s">
        <v>85</v>
      </c>
      <c r="C23" s="40" t="s">
        <v>81</v>
      </c>
      <c r="D23" s="44">
        <v>1</v>
      </c>
      <c r="E23" s="44">
        <v>1500</v>
      </c>
      <c r="F23" s="47">
        <f t="shared" si="3"/>
        <v>1500</v>
      </c>
      <c r="G23" s="58" t="s">
        <v>86</v>
      </c>
      <c r="H23" s="61" t="s">
        <v>62</v>
      </c>
      <c r="I23" s="44">
        <v>1</v>
      </c>
      <c r="J23" s="44">
        <f>300*0.8</f>
        <v>240</v>
      </c>
      <c r="K23" s="21">
        <f t="shared" si="4"/>
        <v>240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96" customFormat="1" ht="27.6" x14ac:dyDescent="0.3">
      <c r="A24" s="23">
        <v>18</v>
      </c>
      <c r="B24" s="23"/>
      <c r="C24" s="40"/>
      <c r="D24" s="44"/>
      <c r="E24" s="44"/>
      <c r="F24" s="47"/>
      <c r="G24" s="58" t="s">
        <v>87</v>
      </c>
      <c r="H24" s="61" t="s">
        <v>62</v>
      </c>
      <c r="I24" s="44">
        <v>1</v>
      </c>
      <c r="J24" s="44">
        <f>298*0.8</f>
        <v>238.4</v>
      </c>
      <c r="K24" s="21">
        <f t="shared" si="4"/>
        <v>238.4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s="96" customFormat="1" ht="27.6" x14ac:dyDescent="0.3">
      <c r="A25" s="23">
        <v>19</v>
      </c>
      <c r="B25" s="23" t="s">
        <v>124</v>
      </c>
      <c r="C25" s="40" t="s">
        <v>62</v>
      </c>
      <c r="D25" s="44">
        <v>6</v>
      </c>
      <c r="E25" s="44">
        <v>189</v>
      </c>
      <c r="F25" s="47">
        <f>D25*E25</f>
        <v>1134</v>
      </c>
      <c r="G25" s="62" t="s">
        <v>91</v>
      </c>
      <c r="H25" s="63" t="s">
        <v>62</v>
      </c>
      <c r="I25" s="49">
        <v>7</v>
      </c>
      <c r="J25" s="43">
        <v>85.9</v>
      </c>
      <c r="K25" s="21">
        <f t="shared" si="4"/>
        <v>601.30000000000007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s="96" customFormat="1" ht="14.4" x14ac:dyDescent="0.3">
      <c r="A26" s="23">
        <v>20</v>
      </c>
      <c r="B26" s="23"/>
      <c r="C26" s="40"/>
      <c r="D26" s="44"/>
      <c r="E26" s="44"/>
      <c r="F26" s="47"/>
      <c r="G26" s="62" t="s">
        <v>92</v>
      </c>
      <c r="H26" s="63" t="s">
        <v>62</v>
      </c>
      <c r="I26" s="49">
        <v>14</v>
      </c>
      <c r="J26" s="43">
        <v>25</v>
      </c>
      <c r="K26" s="21">
        <f t="shared" si="4"/>
        <v>350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s="96" customFormat="1" ht="27.6" x14ac:dyDescent="0.3">
      <c r="A27" s="23">
        <v>21</v>
      </c>
      <c r="B27" s="23" t="s">
        <v>94</v>
      </c>
      <c r="C27" s="40" t="s">
        <v>62</v>
      </c>
      <c r="D27" s="44">
        <v>1</v>
      </c>
      <c r="E27" s="44">
        <v>138</v>
      </c>
      <c r="F27" s="44">
        <f t="shared" ref="F27" si="5">D27*E27</f>
        <v>138</v>
      </c>
      <c r="G27" s="74" t="s">
        <v>175</v>
      </c>
      <c r="H27" s="77" t="s">
        <v>62</v>
      </c>
      <c r="I27" s="205">
        <f>D27</f>
        <v>1</v>
      </c>
      <c r="J27" s="43">
        <v>128.34</v>
      </c>
      <c r="K27" s="21">
        <f t="shared" si="4"/>
        <v>128.34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s="96" customFormat="1" ht="27.6" x14ac:dyDescent="0.3">
      <c r="A28" s="23">
        <v>22</v>
      </c>
      <c r="B28" s="22"/>
      <c r="C28" s="51"/>
      <c r="D28" s="77"/>
      <c r="E28" s="77"/>
      <c r="F28" s="132"/>
      <c r="G28" s="62" t="s">
        <v>95</v>
      </c>
      <c r="H28" s="63" t="s">
        <v>62</v>
      </c>
      <c r="I28" s="49">
        <v>1</v>
      </c>
      <c r="J28" s="43">
        <v>154</v>
      </c>
      <c r="K28" s="21">
        <f t="shared" si="4"/>
        <v>154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96" customFormat="1" ht="14.4" x14ac:dyDescent="0.3">
      <c r="A29" s="23">
        <v>23</v>
      </c>
      <c r="B29" s="22" t="s">
        <v>96</v>
      </c>
      <c r="C29" s="30" t="s">
        <v>71</v>
      </c>
      <c r="D29" s="44">
        <v>4</v>
      </c>
      <c r="E29" s="39">
        <v>25</v>
      </c>
      <c r="F29" s="47">
        <f t="shared" si="3"/>
        <v>100</v>
      </c>
      <c r="G29" s="62" t="s">
        <v>97</v>
      </c>
      <c r="H29" s="63" t="s">
        <v>62</v>
      </c>
      <c r="I29" s="49">
        <v>2</v>
      </c>
      <c r="J29" s="43">
        <v>30.83</v>
      </c>
      <c r="K29" s="44">
        <f t="shared" si="2"/>
        <v>61.66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s="94" customFormat="1" ht="43.2" customHeight="1" x14ac:dyDescent="0.3">
      <c r="A30" s="23">
        <v>24</v>
      </c>
      <c r="B30" s="66" t="s">
        <v>100</v>
      </c>
      <c r="C30" s="67"/>
      <c r="D30" s="67"/>
      <c r="E30" s="68"/>
      <c r="F30" s="69">
        <f>SUM(F14:F29)</f>
        <v>9737.9500000000007</v>
      </c>
      <c r="G30" s="70" t="s">
        <v>101</v>
      </c>
      <c r="H30" s="67"/>
      <c r="I30" s="67"/>
      <c r="J30" s="67"/>
      <c r="K30" s="69">
        <f>SUM(K14:K29)</f>
        <v>6361.116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4" x14ac:dyDescent="0.3">
      <c r="A31" s="23">
        <v>25</v>
      </c>
      <c r="B31" s="18" t="s">
        <v>102</v>
      </c>
      <c r="C31" s="30"/>
      <c r="D31" s="21"/>
      <c r="E31" s="21"/>
      <c r="F31" s="71"/>
      <c r="G31" s="72"/>
      <c r="H31" s="73"/>
      <c r="I31" s="21"/>
      <c r="J31" s="21"/>
      <c r="K31" s="2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97" customFormat="1" ht="14.4" x14ac:dyDescent="0.3">
      <c r="A32" s="23">
        <v>26</v>
      </c>
      <c r="B32" s="74"/>
      <c r="C32" s="40"/>
      <c r="D32" s="75"/>
      <c r="E32" s="44"/>
      <c r="F32" s="44">
        <f t="shared" ref="F32" si="6">D32*E32</f>
        <v>0</v>
      </c>
      <c r="G32" s="58"/>
      <c r="H32" s="61"/>
      <c r="I32" s="44"/>
      <c r="J32" s="39"/>
      <c r="K32" s="39">
        <f t="shared" ref="K32" si="7">I32*J32</f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s="97" customFormat="1" ht="27.6" x14ac:dyDescent="0.3">
      <c r="A33" s="23">
        <v>27</v>
      </c>
      <c r="B33" s="32" t="s">
        <v>103</v>
      </c>
      <c r="C33" s="33"/>
      <c r="D33" s="34"/>
      <c r="E33" s="34"/>
      <c r="F33" s="34">
        <f>SUM(F32:F32)</f>
        <v>0</v>
      </c>
      <c r="G33" s="70" t="s">
        <v>104</v>
      </c>
      <c r="H33" s="35"/>
      <c r="I33" s="34"/>
      <c r="J33" s="46"/>
      <c r="K33" s="69">
        <f>SUM(K32:K32)</f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4" x14ac:dyDescent="0.3">
      <c r="A34" s="23">
        <v>28</v>
      </c>
      <c r="B34" s="76"/>
      <c r="C34" s="77"/>
      <c r="D34" s="76"/>
      <c r="E34" s="77"/>
      <c r="F34" s="78"/>
      <c r="G34" s="79" t="s">
        <v>105</v>
      </c>
      <c r="H34" s="80"/>
      <c r="I34" s="81"/>
      <c r="J34" s="81"/>
      <c r="K34" s="82">
        <f>K33+K30+K12+K9</f>
        <v>6361.116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4" x14ac:dyDescent="0.3">
      <c r="A35" s="23">
        <v>29</v>
      </c>
      <c r="B35" s="79" t="s">
        <v>106</v>
      </c>
      <c r="C35" s="80"/>
      <c r="D35" s="83"/>
      <c r="E35" s="78"/>
      <c r="F35" s="84">
        <f>F9+F33+F30+F12</f>
        <v>10301.950000000001</v>
      </c>
      <c r="G35" s="85" t="s">
        <v>107</v>
      </c>
      <c r="H35" s="86">
        <v>0.03</v>
      </c>
      <c r="I35" s="81"/>
      <c r="J35" s="81"/>
      <c r="K35" s="82">
        <f>K34*H35</f>
        <v>190.83347999999998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96" customFormat="1" ht="14.4" x14ac:dyDescent="0.3">
      <c r="A36" s="23">
        <v>30</v>
      </c>
      <c r="B36" s="85"/>
      <c r="C36" s="87"/>
      <c r="D36" s="83"/>
      <c r="E36" s="78"/>
      <c r="F36" s="84"/>
      <c r="G36" s="88" t="s">
        <v>108</v>
      </c>
      <c r="H36" s="80"/>
      <c r="I36" s="81"/>
      <c r="J36" s="81"/>
      <c r="K36" s="82">
        <f>K34+K35</f>
        <v>6551.9494800000002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96" customFormat="1" ht="14.4" x14ac:dyDescent="0.3">
      <c r="A37" s="23">
        <v>31</v>
      </c>
      <c r="B37" s="88" t="s">
        <v>109</v>
      </c>
      <c r="C37" s="89"/>
      <c r="D37" s="83"/>
      <c r="E37" s="21"/>
      <c r="F37" s="84">
        <f>F35</f>
        <v>10301.950000000001</v>
      </c>
      <c r="G37" s="88" t="s">
        <v>110</v>
      </c>
      <c r="H37" s="89"/>
      <c r="I37" s="81"/>
      <c r="J37" s="81"/>
      <c r="K37" s="82">
        <f>F37+K36</f>
        <v>16853.89948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97" customFormat="1" ht="14.4" x14ac:dyDescent="0.3">
      <c r="A38" s="23">
        <v>32</v>
      </c>
      <c r="B38" s="90"/>
      <c r="C38" s="89"/>
      <c r="D38" s="90"/>
      <c r="E38" s="89"/>
      <c r="F38" s="90"/>
      <c r="G38" s="88" t="s">
        <v>111</v>
      </c>
      <c r="H38" s="89"/>
      <c r="I38" s="81"/>
      <c r="J38" s="81"/>
      <c r="K38" s="82">
        <f>K39/6</f>
        <v>3370.779896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s="97" customFormat="1" ht="14.4" x14ac:dyDescent="0.3">
      <c r="A39" s="23">
        <v>33</v>
      </c>
      <c r="B39" s="90"/>
      <c r="C39" s="89"/>
      <c r="D39" s="90"/>
      <c r="E39" s="89"/>
      <c r="F39" s="90"/>
      <c r="G39" s="88" t="s">
        <v>112</v>
      </c>
      <c r="H39" s="89"/>
      <c r="I39" s="81"/>
      <c r="J39" s="81"/>
      <c r="K39" s="82">
        <f>K37*1.2</f>
        <v>20224.679376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94" customFormat="1" ht="15.6" x14ac:dyDescent="0.3">
      <c r="A40" s="98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s="94" customFormat="1" ht="15.6" x14ac:dyDescent="0.3">
      <c r="A41" s="98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94" customFormat="1" ht="16.2" thickBot="1" x14ac:dyDescent="0.35">
      <c r="A42" s="98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s="94" customFormat="1" ht="15.6" x14ac:dyDescent="0.3">
      <c r="A43" s="126"/>
      <c r="B43" s="112"/>
      <c r="C43" s="112"/>
      <c r="D43" s="112"/>
      <c r="E43" s="113"/>
      <c r="F43" s="92"/>
      <c r="G43" s="92"/>
      <c r="H43" s="92"/>
      <c r="I43" s="92"/>
      <c r="J43" s="92"/>
      <c r="K43" s="9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s="96" customFormat="1" ht="15.6" x14ac:dyDescent="0.3">
      <c r="A44" s="127"/>
      <c r="B44" s="115"/>
      <c r="C44" s="115"/>
      <c r="D44" s="115"/>
      <c r="E44" s="116"/>
      <c r="F44" s="92"/>
      <c r="G44" s="92"/>
      <c r="H44" s="92"/>
      <c r="I44" s="92"/>
      <c r="J44" s="92"/>
      <c r="K44" s="9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s="97" customFormat="1" ht="14.4" x14ac:dyDescent="0.3">
      <c r="A45" s="114"/>
      <c r="B45" s="115"/>
      <c r="C45" s="115"/>
      <c r="D45" s="115"/>
      <c r="E45" s="116"/>
      <c r="F45" s="92"/>
      <c r="G45" s="92"/>
      <c r="H45" s="92"/>
      <c r="I45" s="92"/>
      <c r="J45" s="92"/>
      <c r="K45" s="9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s="97" customFormat="1" ht="14.4" x14ac:dyDescent="0.3">
      <c r="A46" s="114"/>
      <c r="B46" s="115"/>
      <c r="C46" s="115"/>
      <c r="D46" s="115"/>
      <c r="E46" s="116"/>
      <c r="F46" s="92"/>
      <c r="G46" s="92"/>
      <c r="H46" s="92"/>
      <c r="I46" s="92"/>
      <c r="J46" s="92"/>
      <c r="K46" s="9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97" customFormat="1" ht="14.4" x14ac:dyDescent="0.3">
      <c r="A47" s="114"/>
      <c r="B47" s="115"/>
      <c r="C47" s="115"/>
      <c r="D47" s="115"/>
      <c r="E47" s="116"/>
      <c r="F47" s="92"/>
      <c r="G47" s="92"/>
      <c r="H47" s="92"/>
      <c r="I47" s="92"/>
      <c r="J47" s="92"/>
      <c r="K47" s="9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s="97" customFormat="1" ht="14.4" x14ac:dyDescent="0.3">
      <c r="A48" s="114"/>
      <c r="B48" s="115"/>
      <c r="C48" s="115"/>
      <c r="D48" s="115"/>
      <c r="E48" s="116"/>
      <c r="F48" s="92"/>
      <c r="G48" s="92"/>
      <c r="H48" s="92"/>
      <c r="I48" s="92"/>
      <c r="J48" s="92"/>
      <c r="K48" s="9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97" customFormat="1" ht="14.4" x14ac:dyDescent="0.3">
      <c r="A49" s="114"/>
      <c r="B49" s="115"/>
      <c r="C49" s="115"/>
      <c r="D49" s="115"/>
      <c r="E49" s="116"/>
      <c r="F49" s="92"/>
      <c r="G49" s="92"/>
      <c r="H49" s="92"/>
      <c r="I49" s="92"/>
      <c r="J49" s="92"/>
      <c r="K49" s="92"/>
      <c r="L49" s="100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s="97" customFormat="1" ht="14.4" x14ac:dyDescent="0.3">
      <c r="A50" s="114"/>
      <c r="B50" s="115"/>
      <c r="C50" s="115"/>
      <c r="D50" s="115"/>
      <c r="E50" s="116"/>
      <c r="F50" s="92"/>
      <c r="G50" s="92"/>
      <c r="H50" s="92"/>
      <c r="I50" s="92"/>
      <c r="J50" s="92"/>
      <c r="K50" s="92"/>
      <c r="L50" s="101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s="101" customFormat="1" x14ac:dyDescent="0.25">
      <c r="A51" s="114"/>
      <c r="B51" s="115"/>
      <c r="C51" s="115"/>
      <c r="D51" s="115"/>
      <c r="E51" s="116"/>
      <c r="F51" s="92"/>
      <c r="G51" s="92"/>
      <c r="H51" s="92"/>
      <c r="I51" s="92"/>
      <c r="J51" s="92"/>
      <c r="K51" s="92"/>
    </row>
    <row r="52" spans="1:35" s="101" customFormat="1" x14ac:dyDescent="0.25">
      <c r="A52" s="114"/>
      <c r="B52" s="115"/>
      <c r="C52" s="115"/>
      <c r="D52" s="115"/>
      <c r="E52" s="116"/>
      <c r="F52" s="92"/>
      <c r="G52" s="92"/>
      <c r="H52" s="92"/>
      <c r="I52" s="92"/>
      <c r="J52" s="92"/>
      <c r="K52" s="92"/>
    </row>
    <row r="53" spans="1:35" s="101" customFormat="1" x14ac:dyDescent="0.25">
      <c r="A53" s="114"/>
      <c r="B53" s="115"/>
      <c r="C53" s="115"/>
      <c r="D53" s="115"/>
      <c r="E53" s="116"/>
      <c r="F53" s="92"/>
      <c r="G53" s="92"/>
      <c r="H53" s="92"/>
      <c r="I53" s="92"/>
      <c r="J53" s="92"/>
      <c r="K53" s="92"/>
    </row>
    <row r="54" spans="1:35" s="101" customFormat="1" x14ac:dyDescent="0.25">
      <c r="A54" s="114"/>
      <c r="B54" s="115"/>
      <c r="C54" s="115"/>
      <c r="D54" s="115"/>
      <c r="E54" s="116"/>
      <c r="F54" s="92"/>
      <c r="G54" s="92"/>
      <c r="H54" s="92"/>
      <c r="I54" s="92"/>
      <c r="J54" s="92"/>
      <c r="K54" s="92"/>
    </row>
    <row r="55" spans="1:35" s="101" customFormat="1" x14ac:dyDescent="0.25">
      <c r="A55" s="114"/>
      <c r="B55" s="115"/>
      <c r="C55" s="115"/>
      <c r="D55" s="115"/>
      <c r="E55" s="116"/>
      <c r="F55" s="92"/>
      <c r="G55" s="92"/>
      <c r="H55" s="92"/>
      <c r="I55" s="92"/>
      <c r="J55" s="92"/>
      <c r="K55" s="92"/>
      <c r="M55" s="100"/>
    </row>
    <row r="56" spans="1:35" s="101" customFormat="1" x14ac:dyDescent="0.25">
      <c r="A56" s="114"/>
      <c r="B56" s="115"/>
      <c r="C56" s="115"/>
      <c r="D56" s="115"/>
      <c r="E56" s="116"/>
      <c r="F56" s="92"/>
      <c r="G56" s="92"/>
      <c r="H56" s="92"/>
      <c r="I56" s="92"/>
      <c r="J56" s="92"/>
      <c r="K56" s="92"/>
      <c r="L56" s="92"/>
      <c r="M56" s="102"/>
    </row>
    <row r="57" spans="1:35" s="101" customFormat="1" ht="31.5" customHeight="1" x14ac:dyDescent="0.25">
      <c r="A57" s="114"/>
      <c r="B57" s="115"/>
      <c r="C57" s="115"/>
      <c r="D57" s="115"/>
      <c r="E57" s="116"/>
      <c r="F57" s="92"/>
      <c r="G57" s="92"/>
      <c r="H57" s="92"/>
      <c r="I57" s="92"/>
      <c r="J57" s="92"/>
      <c r="K57" s="92"/>
      <c r="L57" s="92"/>
    </row>
    <row r="58" spans="1:35" ht="14.4" x14ac:dyDescent="0.3">
      <c r="A58" s="114"/>
      <c r="B58" s="115"/>
      <c r="C58" s="115"/>
      <c r="D58" s="115"/>
      <c r="E58" s="116"/>
      <c r="O58"/>
    </row>
    <row r="59" spans="1:35" x14ac:dyDescent="0.3">
      <c r="A59" s="114"/>
      <c r="B59" s="115"/>
      <c r="C59" s="115"/>
      <c r="D59" s="115"/>
      <c r="E59" s="116"/>
    </row>
    <row r="60" spans="1:35" x14ac:dyDescent="0.3">
      <c r="A60" s="117"/>
      <c r="B60" s="115"/>
      <c r="C60" s="115"/>
      <c r="D60" s="115"/>
      <c r="E60" s="130"/>
    </row>
    <row r="61" spans="1:35" x14ac:dyDescent="0.3">
      <c r="A61" s="119"/>
      <c r="B61" s="115"/>
      <c r="C61" s="115"/>
      <c r="D61" s="115"/>
      <c r="E61" s="130"/>
    </row>
    <row r="62" spans="1:35" x14ac:dyDescent="0.3">
      <c r="A62" s="120"/>
      <c r="B62" s="115"/>
      <c r="C62" s="115"/>
      <c r="D62" s="115"/>
      <c r="E62" s="130"/>
    </row>
    <row r="63" spans="1:35" x14ac:dyDescent="0.3">
      <c r="A63" s="120"/>
      <c r="B63" s="115"/>
      <c r="C63" s="115"/>
      <c r="D63" s="115"/>
      <c r="E63" s="130"/>
    </row>
    <row r="64" spans="1:35" x14ac:dyDescent="0.3">
      <c r="A64" s="120"/>
      <c r="B64" s="115"/>
      <c r="C64" s="115"/>
      <c r="D64" s="115"/>
      <c r="E64" s="130"/>
    </row>
    <row r="65" spans="1:5" x14ac:dyDescent="0.3">
      <c r="A65" s="121"/>
      <c r="B65" s="115"/>
      <c r="C65" s="115"/>
      <c r="D65" s="115"/>
      <c r="E65" s="130"/>
    </row>
    <row r="66" spans="1:5" x14ac:dyDescent="0.3">
      <c r="A66" s="121"/>
      <c r="B66" s="115"/>
      <c r="C66" s="115"/>
      <c r="D66" s="115"/>
      <c r="E66" s="130"/>
    </row>
    <row r="67" spans="1:5" x14ac:dyDescent="0.3">
      <c r="A67" s="120"/>
      <c r="B67" s="115"/>
      <c r="C67" s="115"/>
      <c r="D67" s="115"/>
      <c r="E67" s="130"/>
    </row>
    <row r="68" spans="1:5" x14ac:dyDescent="0.3">
      <c r="A68" s="120"/>
      <c r="B68" s="115"/>
      <c r="C68" s="115"/>
      <c r="D68" s="115"/>
      <c r="E68" s="130"/>
    </row>
    <row r="69" spans="1:5" x14ac:dyDescent="0.3">
      <c r="A69" s="120"/>
      <c r="B69" s="115"/>
      <c r="C69" s="115"/>
      <c r="D69" s="115"/>
      <c r="E69" s="130"/>
    </row>
    <row r="70" spans="1:5" x14ac:dyDescent="0.3">
      <c r="A70" s="120"/>
      <c r="B70" s="115"/>
      <c r="C70" s="115"/>
      <c r="D70" s="115"/>
      <c r="E70" s="130"/>
    </row>
    <row r="71" spans="1:5" x14ac:dyDescent="0.3">
      <c r="A71" s="120"/>
      <c r="B71" s="115"/>
      <c r="C71" s="115"/>
      <c r="D71" s="115"/>
      <c r="E71" s="130"/>
    </row>
    <row r="72" spans="1:5" x14ac:dyDescent="0.3">
      <c r="A72" s="120"/>
      <c r="B72" s="115"/>
      <c r="C72" s="115"/>
      <c r="D72" s="115"/>
      <c r="E72" s="130"/>
    </row>
    <row r="73" spans="1:5" ht="14.4" thickBot="1" x14ac:dyDescent="0.35">
      <c r="A73" s="122"/>
      <c r="B73" s="123"/>
      <c r="C73" s="123"/>
      <c r="D73" s="123"/>
      <c r="E73" s="131"/>
    </row>
    <row r="79" spans="1:5" x14ac:dyDescent="0.3">
      <c r="C79" s="92" t="s">
        <v>185</v>
      </c>
    </row>
    <row r="87" spans="1:15" x14ac:dyDescent="0.3">
      <c r="L87" s="95"/>
    </row>
    <row r="88" spans="1:15" x14ac:dyDescent="0.3">
      <c r="L88" s="95"/>
    </row>
    <row r="89" spans="1:15" s="95" customFormat="1" x14ac:dyDescent="0.3">
      <c r="A89" s="93"/>
      <c r="B89" s="92"/>
      <c r="C89" s="92"/>
      <c r="D89" s="92"/>
      <c r="E89" s="93"/>
      <c r="F89" s="92"/>
      <c r="G89" s="92"/>
      <c r="H89" s="92"/>
      <c r="I89" s="92"/>
      <c r="J89" s="92"/>
      <c r="K89" s="92"/>
      <c r="O89" s="92"/>
    </row>
    <row r="90" spans="1:15" s="95" customFormat="1" x14ac:dyDescent="0.3">
      <c r="A90" s="93"/>
      <c r="B90" s="92"/>
      <c r="C90" s="92"/>
      <c r="D90" s="92"/>
      <c r="E90" s="93"/>
      <c r="F90" s="92"/>
      <c r="G90" s="92"/>
      <c r="H90" s="92"/>
      <c r="I90" s="92"/>
      <c r="J90" s="92"/>
      <c r="K90" s="92"/>
    </row>
    <row r="91" spans="1:15" s="95" customFormat="1" x14ac:dyDescent="0.3">
      <c r="A91" s="93"/>
      <c r="B91" s="92"/>
      <c r="C91" s="92"/>
      <c r="D91" s="92"/>
      <c r="E91" s="93"/>
      <c r="F91" s="92"/>
      <c r="G91" s="92"/>
      <c r="H91" s="92"/>
      <c r="I91" s="92"/>
      <c r="J91" s="92"/>
      <c r="K91" s="92"/>
    </row>
    <row r="92" spans="1:15" s="95" customFormat="1" x14ac:dyDescent="0.3">
      <c r="A92" s="93"/>
      <c r="B92" s="92"/>
      <c r="C92" s="92"/>
      <c r="D92" s="92"/>
      <c r="E92" s="93"/>
      <c r="F92" s="92"/>
      <c r="G92" s="92"/>
      <c r="H92" s="92"/>
      <c r="I92" s="92"/>
      <c r="J92" s="92"/>
      <c r="K92" s="92"/>
      <c r="L92" s="97"/>
    </row>
    <row r="93" spans="1:15" s="95" customFormat="1" x14ac:dyDescent="0.3">
      <c r="A93" s="93"/>
      <c r="B93" s="92"/>
      <c r="C93" s="92"/>
      <c r="D93" s="92"/>
      <c r="E93" s="93"/>
      <c r="F93" s="92"/>
      <c r="G93" s="92"/>
      <c r="H93" s="92"/>
      <c r="I93" s="92"/>
      <c r="J93" s="92"/>
      <c r="K93" s="92"/>
      <c r="L93" s="97"/>
    </row>
    <row r="94" spans="1:15" s="97" customFormat="1" x14ac:dyDescent="0.3">
      <c r="A94" s="93"/>
      <c r="B94" s="92"/>
      <c r="C94" s="92"/>
      <c r="D94" s="92"/>
      <c r="E94" s="93"/>
      <c r="F94" s="92"/>
      <c r="G94" s="92"/>
      <c r="H94" s="92"/>
      <c r="I94" s="92"/>
      <c r="J94" s="92"/>
      <c r="K94" s="92"/>
      <c r="L94" s="105"/>
      <c r="O94" s="95"/>
    </row>
    <row r="95" spans="1:15" s="97" customFormat="1" x14ac:dyDescent="0.3">
      <c r="A95" s="93"/>
      <c r="B95" s="92"/>
      <c r="C95" s="92"/>
      <c r="D95" s="92"/>
      <c r="E95" s="93"/>
      <c r="F95" s="92"/>
      <c r="G95" s="92"/>
      <c r="H95" s="92"/>
      <c r="I95" s="92"/>
      <c r="J95" s="92"/>
      <c r="K95" s="92"/>
      <c r="L95" s="105"/>
    </row>
    <row r="96" spans="1:15" s="105" customFormat="1" ht="29.4" customHeight="1" x14ac:dyDescent="0.3">
      <c r="A96" s="93"/>
      <c r="B96" s="92"/>
      <c r="C96" s="92"/>
      <c r="D96" s="92"/>
      <c r="E96" s="93"/>
      <c r="F96" s="92"/>
      <c r="G96" s="92"/>
      <c r="H96" s="92"/>
      <c r="I96" s="92"/>
      <c r="J96" s="92"/>
      <c r="K96" s="92"/>
      <c r="O96" s="97"/>
    </row>
    <row r="97" spans="1:15" s="105" customFormat="1" ht="29.4" customHeight="1" x14ac:dyDescent="0.3">
      <c r="A97" s="93"/>
      <c r="B97" s="92"/>
      <c r="C97" s="92"/>
      <c r="D97" s="92"/>
      <c r="E97" s="93"/>
      <c r="F97" s="92"/>
      <c r="G97" s="92"/>
      <c r="H97" s="92"/>
      <c r="I97" s="92"/>
      <c r="J97" s="92"/>
      <c r="K97" s="92"/>
      <c r="L97" s="92"/>
    </row>
    <row r="98" spans="1:15" s="105" customFormat="1" ht="29.4" customHeight="1" x14ac:dyDescent="0.3">
      <c r="A98" s="93"/>
      <c r="B98" s="92"/>
      <c r="C98" s="92"/>
      <c r="D98" s="92"/>
      <c r="E98" s="93"/>
      <c r="F98" s="92"/>
      <c r="G98" s="92"/>
      <c r="H98" s="92"/>
      <c r="I98" s="92"/>
      <c r="J98" s="92"/>
      <c r="K98" s="92"/>
      <c r="L98" s="103"/>
    </row>
    <row r="99" spans="1:15" x14ac:dyDescent="0.3">
      <c r="L99" s="103"/>
      <c r="O99" s="105"/>
    </row>
    <row r="100" spans="1:15" s="103" customFormat="1" x14ac:dyDescent="0.3">
      <c r="A100" s="93"/>
      <c r="B100" s="92"/>
      <c r="C100" s="92"/>
      <c r="D100" s="92"/>
      <c r="E100" s="93"/>
      <c r="F100" s="92"/>
      <c r="G100" s="92"/>
      <c r="H100" s="92"/>
      <c r="I100" s="92"/>
      <c r="J100" s="92"/>
      <c r="K100" s="92"/>
      <c r="O100" s="92"/>
    </row>
    <row r="101" spans="1:15" s="103" customFormat="1" x14ac:dyDescent="0.3">
      <c r="A101" s="93"/>
      <c r="B101" s="92"/>
      <c r="C101" s="92"/>
      <c r="D101" s="92"/>
      <c r="E101" s="93"/>
      <c r="F101" s="92"/>
      <c r="G101" s="92"/>
      <c r="H101" s="92"/>
      <c r="I101" s="92"/>
      <c r="J101" s="92"/>
      <c r="K101" s="92"/>
      <c r="L101" s="92"/>
    </row>
    <row r="102" spans="1:15" s="103" customFormat="1" x14ac:dyDescent="0.3">
      <c r="A102" s="93"/>
      <c r="B102" s="92"/>
      <c r="C102" s="92"/>
      <c r="D102" s="92"/>
      <c r="E102" s="93"/>
      <c r="F102" s="92"/>
      <c r="G102" s="92"/>
      <c r="H102" s="92"/>
      <c r="I102" s="92"/>
      <c r="J102" s="92"/>
      <c r="K102" s="92"/>
      <c r="L102" s="92"/>
    </row>
    <row r="103" spans="1:15" x14ac:dyDescent="0.3">
      <c r="O103" s="103"/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A11D-DFD9-4994-AC59-E366DCF6C793}">
  <dimension ref="A1:K91"/>
  <sheetViews>
    <sheetView topLeftCell="A8" zoomScale="85" zoomScaleNormal="85" workbookViewId="0">
      <selection activeCell="G16" sqref="G16:K16"/>
    </sheetView>
  </sheetViews>
  <sheetFormatPr defaultRowHeight="14.4" x14ac:dyDescent="0.3"/>
  <cols>
    <col min="2" max="2" width="35.44140625" customWidth="1"/>
    <col min="6" max="6" width="9.88671875" customWidth="1"/>
    <col min="7" max="7" width="39.6640625" customWidth="1"/>
    <col min="9" max="9" width="10" customWidth="1"/>
    <col min="10" max="10" width="13.44140625" customWidth="1"/>
    <col min="11" max="11" width="16.109375" customWidth="1"/>
  </cols>
  <sheetData>
    <row r="1" spans="1:11" s="92" customFormat="1" ht="13.8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11" s="92" customFormat="1" ht="15" customHeight="1" x14ac:dyDescent="0.3">
      <c r="A2" s="214" t="s">
        <v>149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s="92" customFormat="1" ht="13.8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92" customFormat="1" ht="13.8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s="93" customFormat="1" ht="96.6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7" spans="1:11" ht="48" customHeight="1" x14ac:dyDescent="0.3">
      <c r="B7" s="22" t="s">
        <v>70</v>
      </c>
      <c r="C7" s="30" t="s">
        <v>71</v>
      </c>
      <c r="D7" s="44">
        <v>76</v>
      </c>
      <c r="E7" s="132">
        <v>31</v>
      </c>
      <c r="F7" s="132">
        <f>D7*E7</f>
        <v>2356</v>
      </c>
      <c r="G7" s="22" t="s">
        <v>127</v>
      </c>
      <c r="H7" s="51" t="s">
        <v>73</v>
      </c>
      <c r="I7" s="133">
        <v>72</v>
      </c>
      <c r="J7" s="132">
        <v>24</v>
      </c>
      <c r="K7" s="39">
        <f t="shared" ref="K7:K21" si="0">J7*I7</f>
        <v>1728</v>
      </c>
    </row>
    <row r="8" spans="1:11" ht="48" customHeight="1" x14ac:dyDescent="0.3">
      <c r="B8" s="22"/>
      <c r="C8" s="30"/>
      <c r="D8" s="44"/>
      <c r="E8" s="132"/>
      <c r="F8" s="132"/>
      <c r="G8" s="52" t="s">
        <v>75</v>
      </c>
      <c r="H8" s="48" t="s">
        <v>73</v>
      </c>
      <c r="I8" s="53">
        <v>2</v>
      </c>
      <c r="J8" s="54">
        <f>98*0.8</f>
        <v>78.400000000000006</v>
      </c>
      <c r="K8" s="44">
        <f t="shared" si="0"/>
        <v>156.80000000000001</v>
      </c>
    </row>
    <row r="9" spans="1:11" ht="27.6" x14ac:dyDescent="0.3">
      <c r="B9" s="29"/>
      <c r="C9" s="29"/>
      <c r="D9" s="29"/>
      <c r="E9" s="29"/>
      <c r="F9" s="29"/>
      <c r="G9" s="22" t="s">
        <v>74</v>
      </c>
      <c r="H9" s="51" t="s">
        <v>73</v>
      </c>
      <c r="I9" s="133">
        <v>2</v>
      </c>
      <c r="J9" s="132">
        <v>65</v>
      </c>
      <c r="K9" s="39">
        <f t="shared" si="0"/>
        <v>130</v>
      </c>
    </row>
    <row r="10" spans="1:11" ht="27.6" x14ac:dyDescent="0.3">
      <c r="B10" s="22" t="s">
        <v>78</v>
      </c>
      <c r="C10" s="51" t="s">
        <v>71</v>
      </c>
      <c r="D10" s="44">
        <v>70</v>
      </c>
      <c r="E10" s="132">
        <v>20</v>
      </c>
      <c r="F10" s="132">
        <f>D10*E10</f>
        <v>1400</v>
      </c>
      <c r="G10" s="72" t="s">
        <v>128</v>
      </c>
      <c r="H10" s="134" t="s">
        <v>62</v>
      </c>
      <c r="I10" s="132">
        <v>1.4</v>
      </c>
      <c r="J10" s="132">
        <v>347.5</v>
      </c>
      <c r="K10" s="39">
        <f t="shared" si="0"/>
        <v>486.49999999999994</v>
      </c>
    </row>
    <row r="11" spans="1:11" ht="10.8" customHeight="1" x14ac:dyDescent="0.3">
      <c r="B11" s="29"/>
      <c r="C11" s="77"/>
      <c r="D11" s="77"/>
      <c r="E11" s="77"/>
      <c r="F11" s="132"/>
      <c r="G11" s="135"/>
      <c r="H11" s="136"/>
      <c r="I11" s="133">
        <v>1</v>
      </c>
      <c r="J11" s="132"/>
      <c r="K11" s="39"/>
    </row>
    <row r="12" spans="1:11" ht="41.4" x14ac:dyDescent="0.3">
      <c r="B12" s="23" t="s">
        <v>84</v>
      </c>
      <c r="C12" s="77" t="s">
        <v>81</v>
      </c>
      <c r="D12" s="44">
        <v>1</v>
      </c>
      <c r="E12" s="44">
        <v>500</v>
      </c>
      <c r="F12" s="47">
        <f t="shared" ref="F12" si="1">D12*E12</f>
        <v>500</v>
      </c>
      <c r="G12" s="135" t="s">
        <v>129</v>
      </c>
      <c r="H12" s="136" t="s">
        <v>130</v>
      </c>
      <c r="I12" s="133">
        <v>1</v>
      </c>
      <c r="J12" s="132">
        <v>830</v>
      </c>
      <c r="K12" s="39">
        <f t="shared" ref="K12:K19" si="2">J12*I12</f>
        <v>830</v>
      </c>
    </row>
    <row r="13" spans="1:11" ht="27.6" x14ac:dyDescent="0.3">
      <c r="B13" s="23"/>
      <c r="C13" s="77"/>
      <c r="D13" s="44"/>
      <c r="E13" s="44"/>
      <c r="F13" s="47"/>
      <c r="G13" s="192" t="s">
        <v>170</v>
      </c>
      <c r="H13" s="193" t="s">
        <v>62</v>
      </c>
      <c r="I13" s="194">
        <v>1</v>
      </c>
      <c r="J13" s="195" t="s">
        <v>167</v>
      </c>
      <c r="K13" s="194">
        <v>0</v>
      </c>
    </row>
    <row r="14" spans="1:11" x14ac:dyDescent="0.3">
      <c r="B14" s="23"/>
      <c r="C14" s="77"/>
      <c r="D14" s="44"/>
      <c r="E14" s="44"/>
      <c r="F14" s="47"/>
      <c r="G14" s="58" t="s">
        <v>131</v>
      </c>
      <c r="H14" s="137" t="s">
        <v>130</v>
      </c>
      <c r="I14" s="138">
        <v>1</v>
      </c>
      <c r="J14" s="139">
        <v>500</v>
      </c>
      <c r="K14" s="140">
        <f t="shared" si="2"/>
        <v>500</v>
      </c>
    </row>
    <row r="15" spans="1:11" ht="27.6" x14ac:dyDescent="0.3">
      <c r="B15" s="23" t="s">
        <v>163</v>
      </c>
      <c r="C15" s="40" t="s">
        <v>81</v>
      </c>
      <c r="D15" s="44">
        <v>1</v>
      </c>
      <c r="E15" s="44">
        <v>2500</v>
      </c>
      <c r="F15" s="47">
        <f t="shared" ref="F15" si="3">D15*E15</f>
        <v>2500</v>
      </c>
      <c r="G15" s="58" t="s">
        <v>83</v>
      </c>
      <c r="H15" s="61" t="s">
        <v>62</v>
      </c>
      <c r="I15" s="44">
        <v>2</v>
      </c>
      <c r="J15" s="44">
        <f>640*0.8</f>
        <v>512</v>
      </c>
      <c r="K15" s="44">
        <f t="shared" si="2"/>
        <v>1024</v>
      </c>
    </row>
    <row r="16" spans="1:11" ht="27.6" x14ac:dyDescent="0.3">
      <c r="B16" s="23"/>
      <c r="C16" s="40"/>
      <c r="D16" s="44"/>
      <c r="E16" s="44"/>
      <c r="F16" s="47"/>
      <c r="G16" s="192" t="s">
        <v>166</v>
      </c>
      <c r="H16" s="193" t="s">
        <v>62</v>
      </c>
      <c r="I16" s="194">
        <v>1</v>
      </c>
      <c r="J16" s="195" t="s">
        <v>167</v>
      </c>
      <c r="K16" s="194">
        <v>0</v>
      </c>
    </row>
    <row r="17" spans="2:11" x14ac:dyDescent="0.3">
      <c r="B17" s="23"/>
      <c r="C17" s="40"/>
      <c r="D17" s="44"/>
      <c r="E17" s="44"/>
      <c r="F17" s="47"/>
      <c r="G17" s="141" t="s">
        <v>132</v>
      </c>
      <c r="H17" s="138" t="s">
        <v>62</v>
      </c>
      <c r="I17" s="138">
        <v>1</v>
      </c>
      <c r="J17" s="139">
        <v>53.24</v>
      </c>
      <c r="K17" s="140">
        <f t="shared" si="2"/>
        <v>53.24</v>
      </c>
    </row>
    <row r="18" spans="2:11" ht="27.6" x14ac:dyDescent="0.3">
      <c r="B18" s="23" t="s">
        <v>85</v>
      </c>
      <c r="C18" s="40" t="s">
        <v>81</v>
      </c>
      <c r="D18" s="44">
        <v>1</v>
      </c>
      <c r="E18" s="44">
        <v>1500</v>
      </c>
      <c r="F18" s="47">
        <f t="shared" ref="F18" si="4">D18*E18</f>
        <v>1500</v>
      </c>
      <c r="G18" s="58" t="s">
        <v>86</v>
      </c>
      <c r="H18" s="61" t="s">
        <v>62</v>
      </c>
      <c r="I18" s="44">
        <v>1</v>
      </c>
      <c r="J18" s="44">
        <f>300*0.8</f>
        <v>240</v>
      </c>
      <c r="K18" s="21">
        <f t="shared" ref="K18" si="5">I18*J18</f>
        <v>240</v>
      </c>
    </row>
    <row r="19" spans="2:11" x14ac:dyDescent="0.3">
      <c r="B19" s="50"/>
      <c r="C19" s="51"/>
      <c r="D19" s="47"/>
      <c r="E19" s="132"/>
      <c r="F19" s="132"/>
      <c r="G19" s="142" t="s">
        <v>133</v>
      </c>
      <c r="H19" s="143" t="s">
        <v>62</v>
      </c>
      <c r="I19" s="144">
        <v>1</v>
      </c>
      <c r="J19" s="145">
        <v>42</v>
      </c>
      <c r="K19" s="39">
        <f t="shared" si="2"/>
        <v>42</v>
      </c>
    </row>
    <row r="20" spans="2:11" x14ac:dyDescent="0.3">
      <c r="B20" s="50"/>
      <c r="C20" s="51"/>
      <c r="D20" s="47"/>
      <c r="E20" s="132"/>
      <c r="F20" s="132"/>
      <c r="G20" s="142"/>
      <c r="H20" s="143"/>
      <c r="I20" s="144"/>
      <c r="J20" s="145"/>
      <c r="K20" s="39"/>
    </row>
    <row r="21" spans="2:11" x14ac:dyDescent="0.3">
      <c r="B21" s="50" t="s">
        <v>134</v>
      </c>
      <c r="C21" s="51" t="s">
        <v>135</v>
      </c>
      <c r="D21" s="47">
        <v>2</v>
      </c>
      <c r="E21" s="132">
        <v>40</v>
      </c>
      <c r="F21" s="132">
        <v>160</v>
      </c>
      <c r="G21" s="146" t="s">
        <v>136</v>
      </c>
      <c r="H21" s="147" t="s">
        <v>62</v>
      </c>
      <c r="I21" s="148">
        <v>1</v>
      </c>
      <c r="J21" s="149">
        <v>76</v>
      </c>
      <c r="K21" s="39">
        <f t="shared" si="0"/>
        <v>76</v>
      </c>
    </row>
    <row r="22" spans="2:11" x14ac:dyDescent="0.3">
      <c r="B22" s="50"/>
      <c r="C22" s="51"/>
      <c r="D22" s="47"/>
      <c r="E22" s="132"/>
      <c r="F22" s="132"/>
      <c r="G22" s="146"/>
      <c r="H22" s="147"/>
      <c r="I22" s="148"/>
      <c r="J22" s="149"/>
      <c r="K22" s="39"/>
    </row>
    <row r="23" spans="2:11" ht="27.6" x14ac:dyDescent="0.3">
      <c r="B23" s="50" t="s">
        <v>137</v>
      </c>
      <c r="C23" s="77" t="s">
        <v>81</v>
      </c>
      <c r="D23" s="77">
        <v>1</v>
      </c>
      <c r="E23" s="77">
        <v>200</v>
      </c>
      <c r="F23" s="132">
        <f>D23*E23</f>
        <v>200</v>
      </c>
      <c r="G23" s="150"/>
      <c r="H23" s="147"/>
      <c r="I23" s="148"/>
      <c r="J23" s="149"/>
      <c r="K23" s="39"/>
    </row>
    <row r="24" spans="2:11" x14ac:dyDescent="0.3">
      <c r="B24" s="50"/>
      <c r="C24" s="51"/>
      <c r="D24" s="47"/>
      <c r="E24" s="132"/>
      <c r="F24" s="132"/>
      <c r="G24" s="55"/>
      <c r="H24" s="134"/>
      <c r="I24" s="148"/>
      <c r="J24" s="149"/>
      <c r="K24" s="39"/>
    </row>
    <row r="25" spans="2:11" ht="27.6" x14ac:dyDescent="0.3">
      <c r="B25" s="151" t="s">
        <v>150</v>
      </c>
      <c r="C25" s="152" t="s">
        <v>62</v>
      </c>
      <c r="D25" s="44">
        <v>15</v>
      </c>
      <c r="E25" s="39">
        <v>150</v>
      </c>
      <c r="F25" s="132">
        <f>D25*E25</f>
        <v>2250</v>
      </c>
      <c r="G25" s="153" t="s">
        <v>139</v>
      </c>
      <c r="H25" s="152" t="s">
        <v>62</v>
      </c>
      <c r="I25" s="154">
        <v>15</v>
      </c>
      <c r="J25" s="155">
        <v>618</v>
      </c>
      <c r="K25" s="156">
        <f>J25*I25</f>
        <v>9270</v>
      </c>
    </row>
    <row r="26" spans="2:11" ht="27.6" x14ac:dyDescent="0.3">
      <c r="B26" s="151"/>
      <c r="C26" s="152"/>
      <c r="D26" s="44"/>
      <c r="E26" s="39"/>
      <c r="F26" s="132"/>
      <c r="G26" s="58" t="s">
        <v>140</v>
      </c>
      <c r="H26" s="137" t="s">
        <v>62</v>
      </c>
      <c r="I26" s="157">
        <v>3</v>
      </c>
      <c r="J26" s="158">
        <v>25</v>
      </c>
      <c r="K26" s="39">
        <f t="shared" ref="K26:K27" si="6">I26*J26</f>
        <v>75</v>
      </c>
    </row>
    <row r="27" spans="2:11" ht="27.6" x14ac:dyDescent="0.3">
      <c r="B27" s="151"/>
      <c r="C27" s="152"/>
      <c r="D27" s="44"/>
      <c r="E27" s="39"/>
      <c r="F27" s="132"/>
      <c r="G27" s="58" t="s">
        <v>141</v>
      </c>
      <c r="H27" s="137" t="s">
        <v>62</v>
      </c>
      <c r="I27" s="157">
        <v>30</v>
      </c>
      <c r="J27" s="158">
        <v>23.34</v>
      </c>
      <c r="K27" s="39">
        <f t="shared" si="6"/>
        <v>700.2</v>
      </c>
    </row>
    <row r="28" spans="2:11" x14ac:dyDescent="0.3">
      <c r="B28" s="151"/>
      <c r="C28" s="152"/>
      <c r="D28" s="44"/>
      <c r="E28" s="39"/>
      <c r="F28" s="132"/>
      <c r="G28" s="58" t="s">
        <v>131</v>
      </c>
      <c r="H28" s="137" t="s">
        <v>130</v>
      </c>
      <c r="I28" s="138">
        <v>1</v>
      </c>
      <c r="J28" s="139">
        <v>500</v>
      </c>
      <c r="K28" s="140">
        <f t="shared" ref="K28:K29" si="7">J28*I28</f>
        <v>500</v>
      </c>
    </row>
    <row r="29" spans="2:11" ht="27.6" x14ac:dyDescent="0.3">
      <c r="B29" s="23" t="s">
        <v>142</v>
      </c>
      <c r="C29" s="40" t="s">
        <v>62</v>
      </c>
      <c r="D29" s="44">
        <v>3</v>
      </c>
      <c r="E29" s="44">
        <v>100</v>
      </c>
      <c r="F29" s="47">
        <f>D29*E29</f>
        <v>300</v>
      </c>
      <c r="G29" s="74" t="s">
        <v>143</v>
      </c>
      <c r="H29" s="77" t="s">
        <v>62</v>
      </c>
      <c r="I29" s="44">
        <v>3</v>
      </c>
      <c r="J29" s="158">
        <v>51.3</v>
      </c>
      <c r="K29" s="44">
        <f t="shared" si="7"/>
        <v>153.89999999999998</v>
      </c>
    </row>
    <row r="30" spans="2:11" ht="41.4" x14ac:dyDescent="0.3">
      <c r="B30" s="23" t="s">
        <v>94</v>
      </c>
      <c r="C30" s="40" t="s">
        <v>62</v>
      </c>
      <c r="D30" s="44">
        <v>1</v>
      </c>
      <c r="E30" s="44">
        <v>138</v>
      </c>
      <c r="F30" s="44">
        <f t="shared" ref="F30" si="8">D30*E30</f>
        <v>138</v>
      </c>
      <c r="G30" s="74" t="s">
        <v>175</v>
      </c>
      <c r="H30" s="77" t="s">
        <v>62</v>
      </c>
      <c r="I30" s="205">
        <f>D30</f>
        <v>1</v>
      </c>
      <c r="J30" s="43">
        <v>128.34</v>
      </c>
      <c r="K30" s="21">
        <f t="shared" ref="K30:K31" si="9">I30*J30</f>
        <v>128.34</v>
      </c>
    </row>
    <row r="31" spans="2:11" ht="41.4" x14ac:dyDescent="0.3">
      <c r="B31" s="22"/>
      <c r="C31" s="51"/>
      <c r="D31" s="77"/>
      <c r="E31" s="77"/>
      <c r="F31" s="132"/>
      <c r="G31" s="62" t="s">
        <v>95</v>
      </c>
      <c r="H31" s="63" t="s">
        <v>62</v>
      </c>
      <c r="I31" s="49">
        <v>1</v>
      </c>
      <c r="J31" s="43">
        <v>154</v>
      </c>
      <c r="K31" s="21">
        <f t="shared" si="9"/>
        <v>154</v>
      </c>
    </row>
    <row r="32" spans="2:11" ht="28.8" x14ac:dyDescent="0.3">
      <c r="B32" s="159" t="s">
        <v>144</v>
      </c>
      <c r="C32" s="160"/>
      <c r="D32" s="161"/>
      <c r="E32" s="162"/>
      <c r="F32" s="162">
        <f>SUM(F6:F31)</f>
        <v>11304</v>
      </c>
      <c r="G32" s="163" t="s">
        <v>145</v>
      </c>
      <c r="H32" s="164"/>
      <c r="I32" s="165"/>
      <c r="J32" s="166"/>
      <c r="K32" s="167">
        <f>SUM(K6:K31)</f>
        <v>16247.98</v>
      </c>
    </row>
    <row r="33" spans="1:11" ht="28.8" x14ac:dyDescent="0.3">
      <c r="B33" s="168" t="s">
        <v>106</v>
      </c>
      <c r="C33" s="168"/>
      <c r="D33" s="169"/>
      <c r="E33" s="165"/>
      <c r="F33" s="167">
        <f>F32</f>
        <v>11304</v>
      </c>
      <c r="G33" s="168" t="s">
        <v>105</v>
      </c>
      <c r="H33" s="168"/>
      <c r="I33" s="165"/>
      <c r="J33" s="165"/>
      <c r="K33" s="167">
        <f>K32</f>
        <v>16247.98</v>
      </c>
    </row>
    <row r="34" spans="1:11" x14ac:dyDescent="0.3">
      <c r="B34" s="168"/>
      <c r="C34" s="168"/>
      <c r="D34" s="169"/>
      <c r="E34" s="165"/>
      <c r="F34" s="167"/>
      <c r="G34" s="170" t="s">
        <v>107</v>
      </c>
      <c r="H34" s="171">
        <v>0.03</v>
      </c>
      <c r="I34" s="172"/>
      <c r="J34" s="173"/>
      <c r="K34" s="174">
        <f>SUM(K33*H34)</f>
        <v>487.43939999999998</v>
      </c>
    </row>
    <row r="35" spans="1:11" x14ac:dyDescent="0.3">
      <c r="B35" s="175" t="s">
        <v>109</v>
      </c>
      <c r="C35" s="176"/>
      <c r="D35" s="169"/>
      <c r="E35" s="165"/>
      <c r="F35" s="167">
        <f>F33</f>
        <v>11304</v>
      </c>
      <c r="G35" s="175" t="s">
        <v>108</v>
      </c>
      <c r="H35" s="168"/>
      <c r="I35" s="165"/>
      <c r="J35" s="165"/>
      <c r="K35" s="167">
        <f>K33+K34</f>
        <v>16735.419399999999</v>
      </c>
    </row>
    <row r="36" spans="1:11" x14ac:dyDescent="0.3">
      <c r="B36" s="175"/>
      <c r="C36" s="176"/>
      <c r="D36" s="176"/>
      <c r="E36" s="165"/>
      <c r="F36" s="167"/>
      <c r="G36" s="175" t="s">
        <v>146</v>
      </c>
      <c r="H36" s="175"/>
      <c r="I36" s="165"/>
      <c r="J36" s="165"/>
      <c r="K36" s="167">
        <f>F35+K35</f>
        <v>28039.419399999999</v>
      </c>
    </row>
    <row r="37" spans="1:11" x14ac:dyDescent="0.3">
      <c r="B37" s="175"/>
      <c r="C37" s="175"/>
      <c r="D37" s="176"/>
      <c r="E37" s="165"/>
      <c r="F37" s="167"/>
      <c r="G37" s="175" t="s">
        <v>147</v>
      </c>
      <c r="H37" s="175"/>
      <c r="I37" s="165"/>
      <c r="J37" s="165"/>
      <c r="K37" s="167">
        <f>K36*0.2</f>
        <v>5607.8838800000003</v>
      </c>
    </row>
    <row r="38" spans="1:11" x14ac:dyDescent="0.3">
      <c r="B38" s="175"/>
      <c r="C38" s="175"/>
      <c r="D38" s="176"/>
      <c r="E38" s="165"/>
      <c r="F38" s="167"/>
      <c r="G38" s="175" t="s">
        <v>148</v>
      </c>
      <c r="H38" s="175"/>
      <c r="I38" s="165"/>
      <c r="J38" s="165"/>
      <c r="K38" s="167">
        <f>K36+K37-0.01</f>
        <v>33647.293279999998</v>
      </c>
    </row>
    <row r="43" spans="1:11" x14ac:dyDescent="0.3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</row>
    <row r="44" spans="1:11" x14ac:dyDescent="0.3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spans="1:11" x14ac:dyDescent="0.3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</row>
    <row r="46" spans="1:11" x14ac:dyDescent="0.3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</row>
    <row r="47" spans="1:11" x14ac:dyDescent="0.3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</row>
    <row r="48" spans="1:11" x14ac:dyDescent="0.3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x14ac:dyDescent="0.3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</row>
    <row r="50" spans="1:11" x14ac:dyDescent="0.3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</row>
    <row r="51" spans="1:11" x14ac:dyDescent="0.3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x14ac:dyDescent="0.3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</row>
    <row r="53" spans="1:11" x14ac:dyDescent="0.3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</row>
    <row r="54" spans="1:11" x14ac:dyDescent="0.3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</row>
    <row r="55" spans="1:11" x14ac:dyDescent="0.3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</row>
    <row r="56" spans="1:11" x14ac:dyDescent="0.3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</row>
    <row r="57" spans="1:11" x14ac:dyDescent="0.3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</row>
    <row r="58" spans="1:11" x14ac:dyDescent="0.3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</row>
    <row r="59" spans="1:11" x14ac:dyDescent="0.3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</row>
    <row r="60" spans="1:11" x14ac:dyDescent="0.3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</row>
    <row r="61" spans="1:11" x14ac:dyDescent="0.3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</row>
    <row r="62" spans="1:11" x14ac:dyDescent="0.3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</row>
    <row r="63" spans="1:11" x14ac:dyDescent="0.3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</row>
    <row r="64" spans="1:11" x14ac:dyDescent="0.3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</row>
    <row r="65" spans="1:11" x14ac:dyDescent="0.3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</row>
    <row r="66" spans="1:11" x14ac:dyDescent="0.3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</row>
    <row r="67" spans="1:11" x14ac:dyDescent="0.3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</row>
    <row r="68" spans="1:11" x14ac:dyDescent="0.3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</row>
    <row r="69" spans="1:11" x14ac:dyDescent="0.3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</row>
    <row r="70" spans="1:11" x14ac:dyDescent="0.3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</row>
    <row r="71" spans="1:11" x14ac:dyDescent="0.3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</row>
    <row r="72" spans="1:11" x14ac:dyDescent="0.3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</row>
    <row r="73" spans="1:11" x14ac:dyDescent="0.3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</row>
    <row r="74" spans="1:11" x14ac:dyDescent="0.3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</row>
    <row r="75" spans="1:11" x14ac:dyDescent="0.3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</row>
    <row r="76" spans="1:11" x14ac:dyDescent="0.3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</row>
    <row r="77" spans="1:11" x14ac:dyDescent="0.3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</row>
    <row r="78" spans="1:11" x14ac:dyDescent="0.3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</row>
    <row r="79" spans="1:11" x14ac:dyDescent="0.3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</row>
    <row r="80" spans="1:11" x14ac:dyDescent="0.3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</row>
    <row r="81" spans="1:11" x14ac:dyDescent="0.3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</row>
    <row r="82" spans="1:11" x14ac:dyDescent="0.3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</row>
    <row r="83" spans="1:11" x14ac:dyDescent="0.3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</row>
    <row r="84" spans="1:11" x14ac:dyDescent="0.3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181"/>
    </row>
    <row r="85" spans="1:11" x14ac:dyDescent="0.3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181"/>
    </row>
    <row r="86" spans="1:11" x14ac:dyDescent="0.3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181"/>
    </row>
    <row r="87" spans="1:11" x14ac:dyDescent="0.3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181"/>
    </row>
    <row r="88" spans="1:11" x14ac:dyDescent="0.3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181"/>
    </row>
    <row r="89" spans="1:11" x14ac:dyDescent="0.3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</row>
    <row r="91" spans="1:11" x14ac:dyDescent="0.3">
      <c r="G91" t="s">
        <v>185</v>
      </c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A28A-4071-494F-BDB3-244C49E2CA3A}">
  <dimension ref="A1:N94"/>
  <sheetViews>
    <sheetView zoomScale="80" zoomScaleNormal="80" workbookViewId="0">
      <selection activeCell="N26" sqref="N26"/>
    </sheetView>
  </sheetViews>
  <sheetFormatPr defaultRowHeight="14.4" x14ac:dyDescent="0.3"/>
  <cols>
    <col min="1" max="1" width="5.77734375" customWidth="1"/>
    <col min="2" max="2" width="35.44140625" customWidth="1"/>
    <col min="6" max="6" width="9.88671875" customWidth="1"/>
    <col min="7" max="7" width="39.6640625" customWidth="1"/>
    <col min="9" max="9" width="10" customWidth="1"/>
    <col min="10" max="10" width="13.44140625" customWidth="1"/>
    <col min="11" max="11" width="16.109375" customWidth="1"/>
  </cols>
  <sheetData>
    <row r="1" spans="1:11" s="92" customFormat="1" ht="13.8" x14ac:dyDescent="0.3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91"/>
    </row>
    <row r="2" spans="1:11" s="92" customFormat="1" ht="15" customHeight="1" x14ac:dyDescent="0.3">
      <c r="A2" s="214" t="s">
        <v>126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s="92" customFormat="1" ht="13.8" x14ac:dyDescent="0.3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92" customFormat="1" ht="13.8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s="93" customFormat="1" ht="96.6" x14ac:dyDescent="0.3">
      <c r="A5" s="14" t="s">
        <v>48</v>
      </c>
      <c r="B5" s="15" t="s">
        <v>49</v>
      </c>
      <c r="C5" s="14" t="s">
        <v>50</v>
      </c>
      <c r="D5" s="16" t="s">
        <v>51</v>
      </c>
      <c r="E5" s="16" t="s">
        <v>52</v>
      </c>
      <c r="F5" s="16" t="s">
        <v>53</v>
      </c>
      <c r="G5" s="14" t="s">
        <v>54</v>
      </c>
      <c r="H5" s="14" t="s">
        <v>55</v>
      </c>
      <c r="I5" s="16" t="s">
        <v>56</v>
      </c>
      <c r="J5" s="16" t="s">
        <v>57</v>
      </c>
      <c r="K5" s="16" t="s">
        <v>58</v>
      </c>
    </row>
    <row r="7" spans="1:11" ht="48" customHeight="1" x14ac:dyDescent="0.3">
      <c r="B7" s="22" t="s">
        <v>70</v>
      </c>
      <c r="C7" s="30" t="s">
        <v>71</v>
      </c>
      <c r="D7" s="44">
        <v>52</v>
      </c>
      <c r="E7" s="132">
        <v>31</v>
      </c>
      <c r="F7" s="132">
        <f>D7*E7</f>
        <v>1612</v>
      </c>
      <c r="G7" s="22" t="s">
        <v>127</v>
      </c>
      <c r="H7" s="51" t="s">
        <v>73</v>
      </c>
      <c r="I7" s="133">
        <v>48</v>
      </c>
      <c r="J7" s="132">
        <v>24</v>
      </c>
      <c r="K7" s="39">
        <f t="shared" ref="K7:K19" si="0">J7*I7</f>
        <v>1152</v>
      </c>
    </row>
    <row r="8" spans="1:11" ht="48" customHeight="1" x14ac:dyDescent="0.3">
      <c r="B8" s="22"/>
      <c r="C8" s="30"/>
      <c r="D8" s="44"/>
      <c r="E8" s="132"/>
      <c r="F8" s="132"/>
      <c r="G8" s="22" t="s">
        <v>74</v>
      </c>
      <c r="H8" s="51" t="s">
        <v>73</v>
      </c>
      <c r="I8" s="133">
        <v>2</v>
      </c>
      <c r="J8" s="132">
        <v>65</v>
      </c>
      <c r="K8" s="39">
        <f t="shared" si="0"/>
        <v>130</v>
      </c>
    </row>
    <row r="9" spans="1:11" x14ac:dyDescent="0.3">
      <c r="B9" s="29"/>
      <c r="C9" s="29"/>
      <c r="D9" s="29"/>
      <c r="E9" s="29"/>
      <c r="F9" s="29"/>
      <c r="G9" s="52" t="s">
        <v>75</v>
      </c>
      <c r="H9" s="48" t="s">
        <v>73</v>
      </c>
      <c r="I9" s="53">
        <v>2</v>
      </c>
      <c r="J9" s="54">
        <f>98*0.8</f>
        <v>78.400000000000006</v>
      </c>
      <c r="K9" s="44">
        <f t="shared" si="0"/>
        <v>156.80000000000001</v>
      </c>
    </row>
    <row r="10" spans="1:11" ht="27.6" x14ac:dyDescent="0.3">
      <c r="B10" s="22" t="s">
        <v>78</v>
      </c>
      <c r="C10" s="51" t="s">
        <v>71</v>
      </c>
      <c r="D10" s="44">
        <v>45</v>
      </c>
      <c r="E10" s="132">
        <v>20</v>
      </c>
      <c r="F10" s="132">
        <f>D10*E10</f>
        <v>900</v>
      </c>
      <c r="G10" s="72" t="s">
        <v>128</v>
      </c>
      <c r="H10" s="134" t="s">
        <v>62</v>
      </c>
      <c r="I10" s="132">
        <v>1</v>
      </c>
      <c r="J10" s="132">
        <v>347.5</v>
      </c>
      <c r="K10" s="39">
        <f t="shared" si="0"/>
        <v>347.5</v>
      </c>
    </row>
    <row r="11" spans="1:11" ht="41.4" x14ac:dyDescent="0.3">
      <c r="B11" s="23" t="s">
        <v>84</v>
      </c>
      <c r="C11" s="77" t="s">
        <v>81</v>
      </c>
      <c r="D11" s="44">
        <v>1</v>
      </c>
      <c r="E11" s="44">
        <v>500</v>
      </c>
      <c r="F11" s="47">
        <f t="shared" ref="F11" si="1">D11*E11</f>
        <v>500</v>
      </c>
      <c r="G11" s="135" t="s">
        <v>129</v>
      </c>
      <c r="H11" s="136" t="s">
        <v>130</v>
      </c>
      <c r="I11" s="133">
        <v>1</v>
      </c>
      <c r="J11" s="132">
        <v>830</v>
      </c>
      <c r="K11" s="39">
        <f t="shared" si="0"/>
        <v>830</v>
      </c>
    </row>
    <row r="12" spans="1:11" ht="27.6" x14ac:dyDescent="0.3">
      <c r="B12" s="23"/>
      <c r="C12" s="77"/>
      <c r="D12" s="44"/>
      <c r="E12" s="44"/>
      <c r="F12" s="47"/>
      <c r="G12" s="192" t="s">
        <v>170</v>
      </c>
      <c r="H12" s="193" t="s">
        <v>62</v>
      </c>
      <c r="I12" s="194">
        <v>1</v>
      </c>
      <c r="J12" s="195" t="s">
        <v>167</v>
      </c>
      <c r="K12" s="194">
        <v>0</v>
      </c>
    </row>
    <row r="13" spans="1:11" x14ac:dyDescent="0.3">
      <c r="B13" s="23"/>
      <c r="C13" s="77"/>
      <c r="D13" s="44"/>
      <c r="E13" s="44"/>
      <c r="F13" s="47"/>
      <c r="G13" s="58" t="s">
        <v>131</v>
      </c>
      <c r="H13" s="137" t="s">
        <v>130</v>
      </c>
      <c r="I13" s="138">
        <v>1</v>
      </c>
      <c r="J13" s="139">
        <v>500</v>
      </c>
      <c r="K13" s="140">
        <f t="shared" si="0"/>
        <v>500</v>
      </c>
    </row>
    <row r="14" spans="1:11" ht="27.6" x14ac:dyDescent="0.3">
      <c r="C14" s="40" t="s">
        <v>81</v>
      </c>
      <c r="D14" s="44">
        <v>1</v>
      </c>
      <c r="E14" s="44">
        <v>2500</v>
      </c>
      <c r="F14" s="47">
        <f t="shared" ref="F14:F17" si="2">D14*E14</f>
        <v>2500</v>
      </c>
      <c r="G14" s="58" t="s">
        <v>83</v>
      </c>
      <c r="H14" s="61" t="s">
        <v>62</v>
      </c>
      <c r="I14" s="44">
        <v>2</v>
      </c>
      <c r="J14" s="44">
        <f>640*0.8</f>
        <v>512</v>
      </c>
      <c r="K14" s="44">
        <f t="shared" si="0"/>
        <v>1024</v>
      </c>
    </row>
    <row r="15" spans="1:11" ht="27.6" x14ac:dyDescent="0.3">
      <c r="B15" s="23" t="s">
        <v>163</v>
      </c>
      <c r="C15" s="40"/>
      <c r="D15" s="44"/>
      <c r="E15" s="44"/>
      <c r="F15" s="47"/>
      <c r="G15" s="141" t="s">
        <v>132</v>
      </c>
      <c r="H15" s="138" t="s">
        <v>62</v>
      </c>
      <c r="I15" s="138">
        <v>1</v>
      </c>
      <c r="J15" s="139">
        <v>53.24</v>
      </c>
      <c r="K15" s="140">
        <f t="shared" si="0"/>
        <v>53.24</v>
      </c>
    </row>
    <row r="16" spans="1:11" ht="27.6" x14ac:dyDescent="0.3">
      <c r="B16" s="23"/>
      <c r="C16" s="40"/>
      <c r="D16" s="44"/>
      <c r="E16" s="44"/>
      <c r="F16" s="47"/>
      <c r="G16" s="192" t="s">
        <v>166</v>
      </c>
      <c r="H16" s="193" t="s">
        <v>62</v>
      </c>
      <c r="I16" s="194">
        <v>1</v>
      </c>
      <c r="J16" s="195" t="s">
        <v>167</v>
      </c>
      <c r="K16" s="194">
        <v>0</v>
      </c>
    </row>
    <row r="17" spans="2:11" ht="27.6" x14ac:dyDescent="0.3">
      <c r="B17" s="23" t="s">
        <v>85</v>
      </c>
      <c r="C17" s="40" t="s">
        <v>81</v>
      </c>
      <c r="D17" s="44">
        <v>1</v>
      </c>
      <c r="E17" s="44">
        <v>1500</v>
      </c>
      <c r="F17" s="47">
        <f t="shared" si="2"/>
        <v>1500</v>
      </c>
      <c r="G17" s="58" t="s">
        <v>86</v>
      </c>
      <c r="H17" s="61" t="s">
        <v>62</v>
      </c>
      <c r="I17" s="44">
        <v>1</v>
      </c>
      <c r="J17" s="44">
        <f>300*0.8</f>
        <v>240</v>
      </c>
      <c r="K17" s="21">
        <f t="shared" ref="K17" si="3">I17*J17</f>
        <v>240</v>
      </c>
    </row>
    <row r="18" spans="2:11" x14ac:dyDescent="0.3">
      <c r="B18" s="50"/>
      <c r="C18" s="51"/>
      <c r="D18" s="47"/>
      <c r="E18" s="132"/>
      <c r="F18" s="132"/>
      <c r="G18" s="142" t="s">
        <v>133</v>
      </c>
      <c r="H18" s="143" t="s">
        <v>62</v>
      </c>
      <c r="I18" s="144">
        <v>1</v>
      </c>
      <c r="J18" s="145">
        <v>42</v>
      </c>
      <c r="K18" s="39">
        <f t="shared" si="0"/>
        <v>42</v>
      </c>
    </row>
    <row r="19" spans="2:11" x14ac:dyDescent="0.3">
      <c r="B19" s="50" t="s">
        <v>134</v>
      </c>
      <c r="C19" s="51" t="s">
        <v>135</v>
      </c>
      <c r="D19" s="47">
        <v>2</v>
      </c>
      <c r="E19" s="132">
        <v>40</v>
      </c>
      <c r="F19" s="132">
        <v>160</v>
      </c>
      <c r="G19" s="146" t="s">
        <v>136</v>
      </c>
      <c r="H19" s="147" t="s">
        <v>62</v>
      </c>
      <c r="I19" s="148">
        <v>1</v>
      </c>
      <c r="J19" s="149">
        <v>76</v>
      </c>
      <c r="K19" s="39">
        <f t="shared" si="0"/>
        <v>76</v>
      </c>
    </row>
    <row r="20" spans="2:11" x14ac:dyDescent="0.3">
      <c r="B20" s="50"/>
      <c r="C20" s="51"/>
      <c r="D20" s="47"/>
      <c r="E20" s="132"/>
      <c r="F20" s="132"/>
      <c r="G20" s="146"/>
      <c r="H20" s="147"/>
      <c r="I20" s="148"/>
      <c r="J20" s="149"/>
      <c r="K20" s="39"/>
    </row>
    <row r="21" spans="2:11" ht="27.6" x14ac:dyDescent="0.3">
      <c r="B21" s="50" t="s">
        <v>137</v>
      </c>
      <c r="C21" s="77" t="s">
        <v>81</v>
      </c>
      <c r="D21" s="77">
        <v>1</v>
      </c>
      <c r="E21" s="77">
        <v>200</v>
      </c>
      <c r="F21" s="132">
        <f>D21*E21</f>
        <v>200</v>
      </c>
      <c r="G21" s="150"/>
      <c r="H21" s="147"/>
      <c r="I21" s="148"/>
      <c r="J21" s="149"/>
      <c r="K21" s="39"/>
    </row>
    <row r="22" spans="2:11" x14ac:dyDescent="0.3">
      <c r="B22" s="50"/>
      <c r="C22" s="51"/>
      <c r="D22" s="47"/>
      <c r="E22" s="132"/>
      <c r="F22" s="132"/>
      <c r="G22" s="55"/>
      <c r="H22" s="134"/>
      <c r="I22" s="148"/>
      <c r="J22" s="149"/>
      <c r="K22" s="39"/>
    </row>
    <row r="23" spans="2:11" ht="27.6" x14ac:dyDescent="0.3">
      <c r="B23" s="151" t="s">
        <v>138</v>
      </c>
      <c r="C23" s="152" t="s">
        <v>62</v>
      </c>
      <c r="D23" s="44">
        <v>9</v>
      </c>
      <c r="E23" s="39">
        <v>180</v>
      </c>
      <c r="F23" s="132">
        <f>D23*E23</f>
        <v>1620</v>
      </c>
      <c r="G23" s="153" t="s">
        <v>139</v>
      </c>
      <c r="H23" s="152" t="s">
        <v>62</v>
      </c>
      <c r="I23" s="154">
        <v>9</v>
      </c>
      <c r="J23" s="155">
        <v>618</v>
      </c>
      <c r="K23" s="156">
        <f>J23*I23</f>
        <v>5562</v>
      </c>
    </row>
    <row r="24" spans="2:11" ht="27.6" x14ac:dyDescent="0.3">
      <c r="B24" s="151"/>
      <c r="C24" s="152"/>
      <c r="D24" s="44"/>
      <c r="E24" s="39"/>
      <c r="F24" s="132"/>
      <c r="G24" s="58" t="s">
        <v>140</v>
      </c>
      <c r="H24" s="137" t="s">
        <v>62</v>
      </c>
      <c r="I24" s="157">
        <v>2</v>
      </c>
      <c r="J24" s="158">
        <v>25</v>
      </c>
      <c r="K24" s="39">
        <f t="shared" ref="K24:K25" si="4">I24*J24</f>
        <v>50</v>
      </c>
    </row>
    <row r="25" spans="2:11" ht="27.6" x14ac:dyDescent="0.3">
      <c r="B25" s="151"/>
      <c r="C25" s="152"/>
      <c r="D25" s="44"/>
      <c r="E25" s="39"/>
      <c r="F25" s="132"/>
      <c r="G25" s="58" t="s">
        <v>141</v>
      </c>
      <c r="H25" s="137" t="s">
        <v>62</v>
      </c>
      <c r="I25" s="157">
        <v>18</v>
      </c>
      <c r="J25" s="158">
        <v>23.34</v>
      </c>
      <c r="K25" s="39">
        <f t="shared" si="4"/>
        <v>420.12</v>
      </c>
    </row>
    <row r="26" spans="2:11" ht="27.6" x14ac:dyDescent="0.3">
      <c r="B26" s="23" t="s">
        <v>142</v>
      </c>
      <c r="C26" s="40" t="s">
        <v>62</v>
      </c>
      <c r="D26" s="44">
        <v>2</v>
      </c>
      <c r="E26" s="44">
        <v>100</v>
      </c>
      <c r="F26" s="47">
        <f>D26*E26</f>
        <v>200</v>
      </c>
      <c r="G26" s="74" t="s">
        <v>143</v>
      </c>
      <c r="H26" s="77" t="s">
        <v>62</v>
      </c>
      <c r="I26" s="44">
        <v>2</v>
      </c>
      <c r="J26" s="158">
        <v>51.3</v>
      </c>
      <c r="K26" s="44">
        <f t="shared" ref="K26" si="5">J26*I26</f>
        <v>102.6</v>
      </c>
    </row>
    <row r="27" spans="2:11" ht="41.4" x14ac:dyDescent="0.3">
      <c r="B27" s="23" t="s">
        <v>94</v>
      </c>
      <c r="C27" s="40" t="s">
        <v>62</v>
      </c>
      <c r="D27" s="44">
        <v>1</v>
      </c>
      <c r="E27" s="44">
        <v>138</v>
      </c>
      <c r="F27" s="44">
        <f t="shared" ref="F27" si="6">D27*E27</f>
        <v>138</v>
      </c>
      <c r="G27" s="74" t="s">
        <v>175</v>
      </c>
      <c r="H27" s="77" t="s">
        <v>62</v>
      </c>
      <c r="I27" s="205">
        <f>D27</f>
        <v>1</v>
      </c>
      <c r="J27" s="43">
        <v>128.34</v>
      </c>
      <c r="K27" s="21">
        <f t="shared" ref="K27:K28" si="7">I27*J27</f>
        <v>128.34</v>
      </c>
    </row>
    <row r="28" spans="2:11" ht="41.4" x14ac:dyDescent="0.3">
      <c r="B28" s="22"/>
      <c r="C28" s="51"/>
      <c r="D28" s="77"/>
      <c r="E28" s="77"/>
      <c r="F28" s="132"/>
      <c r="G28" s="62" t="s">
        <v>95</v>
      </c>
      <c r="H28" s="63" t="s">
        <v>62</v>
      </c>
      <c r="I28" s="49">
        <v>1</v>
      </c>
      <c r="J28" s="43">
        <v>154</v>
      </c>
      <c r="K28" s="21">
        <f t="shared" si="7"/>
        <v>154</v>
      </c>
    </row>
    <row r="29" spans="2:11" ht="28.8" x14ac:dyDescent="0.3">
      <c r="B29" s="159" t="s">
        <v>144</v>
      </c>
      <c r="C29" s="160"/>
      <c r="D29" s="161"/>
      <c r="E29" s="162"/>
      <c r="F29" s="162">
        <f>SUM(F6:F28)</f>
        <v>9330</v>
      </c>
      <c r="G29" s="163" t="s">
        <v>145</v>
      </c>
      <c r="H29" s="164"/>
      <c r="I29" s="165"/>
      <c r="J29" s="166"/>
      <c r="K29" s="167">
        <f>SUM(K6:K28)</f>
        <v>10968.600000000002</v>
      </c>
    </row>
    <row r="30" spans="2:11" ht="28.8" x14ac:dyDescent="0.3">
      <c r="B30" s="168" t="s">
        <v>106</v>
      </c>
      <c r="C30" s="168"/>
      <c r="D30" s="169"/>
      <c r="E30" s="165"/>
      <c r="F30" s="167">
        <f>F29</f>
        <v>9330</v>
      </c>
      <c r="G30" s="168" t="s">
        <v>105</v>
      </c>
      <c r="H30" s="168"/>
      <c r="I30" s="165"/>
      <c r="J30" s="165"/>
      <c r="K30" s="167">
        <f>K29</f>
        <v>10968.600000000002</v>
      </c>
    </row>
    <row r="31" spans="2:11" x14ac:dyDescent="0.3">
      <c r="B31" s="168"/>
      <c r="C31" s="168"/>
      <c r="D31" s="169"/>
      <c r="E31" s="165"/>
      <c r="F31" s="167"/>
      <c r="G31" s="170" t="s">
        <v>107</v>
      </c>
      <c r="H31" s="171">
        <v>0.03</v>
      </c>
      <c r="I31" s="172"/>
      <c r="J31" s="173"/>
      <c r="K31" s="174">
        <f>SUM(K30*H31)</f>
        <v>329.05800000000005</v>
      </c>
    </row>
    <row r="32" spans="2:11" x14ac:dyDescent="0.3">
      <c r="B32" s="175" t="s">
        <v>109</v>
      </c>
      <c r="C32" s="176"/>
      <c r="D32" s="169"/>
      <c r="E32" s="165"/>
      <c r="F32" s="167">
        <f>F30</f>
        <v>9330</v>
      </c>
      <c r="G32" s="175" t="s">
        <v>108</v>
      </c>
      <c r="H32" s="168"/>
      <c r="I32" s="165"/>
      <c r="J32" s="165"/>
      <c r="K32" s="167">
        <f>K30+K31</f>
        <v>11297.658000000003</v>
      </c>
    </row>
    <row r="33" spans="1:14" x14ac:dyDescent="0.3">
      <c r="B33" s="175"/>
      <c r="C33" s="176"/>
      <c r="D33" s="176"/>
      <c r="E33" s="165"/>
      <c r="F33" s="167"/>
      <c r="G33" s="175" t="s">
        <v>146</v>
      </c>
      <c r="H33" s="175"/>
      <c r="I33" s="165"/>
      <c r="J33" s="165"/>
      <c r="K33" s="167">
        <f>F32+K32</f>
        <v>20627.658000000003</v>
      </c>
    </row>
    <row r="34" spans="1:14" x14ac:dyDescent="0.3">
      <c r="B34" s="175"/>
      <c r="C34" s="175"/>
      <c r="D34" s="176"/>
      <c r="E34" s="165"/>
      <c r="F34" s="167"/>
      <c r="G34" s="175" t="s">
        <v>147</v>
      </c>
      <c r="H34" s="175"/>
      <c r="I34" s="165"/>
      <c r="J34" s="165"/>
      <c r="K34" s="167">
        <f>K33*0.2</f>
        <v>4125.5316000000012</v>
      </c>
    </row>
    <row r="35" spans="1:14" x14ac:dyDescent="0.3">
      <c r="B35" s="175"/>
      <c r="C35" s="175"/>
      <c r="D35" s="176"/>
      <c r="E35" s="165"/>
      <c r="F35" s="167"/>
      <c r="G35" s="175" t="s">
        <v>148</v>
      </c>
      <c r="H35" s="175"/>
      <c r="I35" s="165"/>
      <c r="J35" s="165"/>
      <c r="K35" s="167">
        <f>K33+K34-0.01</f>
        <v>24753.179600000007</v>
      </c>
    </row>
    <row r="39" spans="1:14" ht="15" thickBot="1" x14ac:dyDescent="0.35"/>
    <row r="40" spans="1:14" x14ac:dyDescent="0.3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4"/>
    </row>
    <row r="41" spans="1:14" x14ac:dyDescent="0.3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</row>
    <row r="42" spans="1:14" x14ac:dyDescent="0.3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7"/>
    </row>
    <row r="43" spans="1:14" x14ac:dyDescent="0.3">
      <c r="A43" s="185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7"/>
    </row>
    <row r="44" spans="1:14" x14ac:dyDescent="0.3">
      <c r="A44" s="185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7"/>
    </row>
    <row r="45" spans="1:14" x14ac:dyDescent="0.3">
      <c r="A45" s="185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7"/>
    </row>
    <row r="46" spans="1:14" x14ac:dyDescent="0.3">
      <c r="A46" s="185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7"/>
    </row>
    <row r="47" spans="1:14" x14ac:dyDescent="0.3">
      <c r="A47" s="185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7"/>
    </row>
    <row r="48" spans="1:14" x14ac:dyDescent="0.3">
      <c r="A48" s="185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</row>
    <row r="49" spans="1:14" x14ac:dyDescent="0.3">
      <c r="A49" s="185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7"/>
    </row>
    <row r="50" spans="1:14" x14ac:dyDescent="0.3">
      <c r="A50" s="185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7"/>
    </row>
    <row r="51" spans="1:14" x14ac:dyDescent="0.3">
      <c r="A51" s="185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7"/>
    </row>
    <row r="52" spans="1:14" x14ac:dyDescent="0.3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7"/>
    </row>
    <row r="53" spans="1:14" x14ac:dyDescent="0.3">
      <c r="A53" s="185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7"/>
    </row>
    <row r="54" spans="1:14" x14ac:dyDescent="0.3">
      <c r="A54" s="185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7"/>
    </row>
    <row r="55" spans="1:14" x14ac:dyDescent="0.3">
      <c r="A55" s="185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7"/>
    </row>
    <row r="56" spans="1:14" x14ac:dyDescent="0.3">
      <c r="A56" s="185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7"/>
    </row>
    <row r="57" spans="1:14" x14ac:dyDescent="0.3">
      <c r="A57" s="185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7"/>
    </row>
    <row r="58" spans="1:14" x14ac:dyDescent="0.3">
      <c r="A58" s="185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7"/>
    </row>
    <row r="59" spans="1:14" x14ac:dyDescent="0.3">
      <c r="A59" s="185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7"/>
    </row>
    <row r="60" spans="1:14" x14ac:dyDescent="0.3">
      <c r="A60" s="185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7"/>
    </row>
    <row r="61" spans="1:14" x14ac:dyDescent="0.3">
      <c r="A61" s="185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7"/>
    </row>
    <row r="62" spans="1:14" x14ac:dyDescent="0.3">
      <c r="A62" s="185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7"/>
    </row>
    <row r="63" spans="1:14" x14ac:dyDescent="0.3">
      <c r="A63" s="185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7"/>
    </row>
    <row r="64" spans="1:14" x14ac:dyDescent="0.3">
      <c r="A64" s="185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7"/>
    </row>
    <row r="65" spans="1:14" x14ac:dyDescent="0.3">
      <c r="A65" s="185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7"/>
    </row>
    <row r="66" spans="1:14" x14ac:dyDescent="0.3">
      <c r="A66" s="185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7"/>
    </row>
    <row r="67" spans="1:14" x14ac:dyDescent="0.3">
      <c r="A67" s="18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7"/>
    </row>
    <row r="68" spans="1:14" x14ac:dyDescent="0.3">
      <c r="A68" s="185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7"/>
    </row>
    <row r="69" spans="1:14" x14ac:dyDescent="0.3">
      <c r="A69" s="185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7"/>
    </row>
    <row r="70" spans="1:14" x14ac:dyDescent="0.3">
      <c r="A70" s="185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7"/>
    </row>
    <row r="71" spans="1:14" x14ac:dyDescent="0.3">
      <c r="A71" s="185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7"/>
    </row>
    <row r="72" spans="1:14" x14ac:dyDescent="0.3">
      <c r="A72" s="185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7"/>
    </row>
    <row r="73" spans="1:14" x14ac:dyDescent="0.3">
      <c r="A73" s="185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7"/>
    </row>
    <row r="74" spans="1:14" x14ac:dyDescent="0.3">
      <c r="A74" s="185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7"/>
    </row>
    <row r="75" spans="1:14" x14ac:dyDescent="0.3">
      <c r="A75" s="185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7"/>
    </row>
    <row r="76" spans="1:14" x14ac:dyDescent="0.3">
      <c r="A76" s="185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7"/>
    </row>
    <row r="77" spans="1:14" x14ac:dyDescent="0.3">
      <c r="A77" s="185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7"/>
    </row>
    <row r="78" spans="1:14" x14ac:dyDescent="0.3">
      <c r="A78" s="185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7"/>
    </row>
    <row r="79" spans="1:14" x14ac:dyDescent="0.3">
      <c r="A79" s="185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7"/>
    </row>
    <row r="80" spans="1:14" x14ac:dyDescent="0.3">
      <c r="A80" s="185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7"/>
    </row>
    <row r="81" spans="1:14" x14ac:dyDescent="0.3">
      <c r="A81" s="185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7"/>
    </row>
    <row r="82" spans="1:14" x14ac:dyDescent="0.3">
      <c r="A82" s="185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7"/>
    </row>
    <row r="83" spans="1:14" x14ac:dyDescent="0.3">
      <c r="A83" s="185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7"/>
    </row>
    <row r="84" spans="1:14" x14ac:dyDescent="0.3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7"/>
    </row>
    <row r="85" spans="1:14" x14ac:dyDescent="0.3">
      <c r="A85" s="185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7"/>
    </row>
    <row r="86" spans="1:14" x14ac:dyDescent="0.3">
      <c r="A86" s="185"/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7"/>
    </row>
    <row r="87" spans="1:14" x14ac:dyDescent="0.3">
      <c r="A87" s="185"/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7"/>
    </row>
    <row r="88" spans="1:14" x14ac:dyDescent="0.3">
      <c r="A88" s="185"/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7"/>
    </row>
    <row r="89" spans="1:14" ht="15" thickBot="1" x14ac:dyDescent="0.35">
      <c r="A89" s="188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90"/>
    </row>
    <row r="94" spans="1:14" x14ac:dyDescent="0.3">
      <c r="G94" t="s">
        <v>186</v>
      </c>
    </row>
  </sheetData>
  <mergeCells count="3">
    <mergeCell ref="A1:J1"/>
    <mergeCell ref="A2:K2"/>
    <mergeCell ref="A3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16</vt:i4>
      </vt:variant>
    </vt:vector>
  </HeadingPairs>
  <TitlesOfParts>
    <vt:vector size="16" baseType="lpstr">
      <vt:lpstr>Загальна таблиця</vt:lpstr>
      <vt:lpstr>Суми пл. Незалежності, 3</vt:lpstr>
      <vt:lpstr>Харків вул. Григорія Сковороди,</vt:lpstr>
      <vt:lpstr>Харків вул. Полтавський Шлях, 1</vt:lpstr>
      <vt:lpstr>Харків пр.Героїв Харкова,274</vt:lpstr>
      <vt:lpstr>Балаклія вул. Захисників Украін</vt:lpstr>
      <vt:lpstr>Харків пр-т. Байрона, 134-3</vt:lpstr>
      <vt:lpstr>Запоріжжя просп. Соборний, 170</vt:lpstr>
      <vt:lpstr>Запоріжжя вул. Базарна, 11</vt:lpstr>
      <vt:lpstr>Кропивницький вул. Велика Персп</vt:lpstr>
      <vt:lpstr>Миколаїв вул. Соборна, 12в</vt:lpstr>
      <vt:lpstr>Полтава вул. 23-го Вересня, 11</vt:lpstr>
      <vt:lpstr>Чернівці пл. Соборна, 10</vt:lpstr>
      <vt:lpstr>Ужгород Фединця 47</vt:lpstr>
      <vt:lpstr>Чернігів пр. Миру, 32</vt:lpstr>
      <vt:lpstr>Київ Хрещатик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TSYHANOK VADYM</cp:lastModifiedBy>
  <dcterms:created xsi:type="dcterms:W3CDTF">2015-06-05T18:17:20Z</dcterms:created>
  <dcterms:modified xsi:type="dcterms:W3CDTF">2025-11-28T10:25:31Z</dcterms:modified>
</cp:coreProperties>
</file>