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orp\hq\UsersRTL\spokryshka\Desktop\м. Луцьк вул. Лесі Українки 52\"/>
    </mc:Choice>
  </mc:AlternateContent>
  <xr:revisionPtr revIDLastSave="0" documentId="13_ncr:1_{DF3AE91B-0A0D-42A9-86C4-6B9D50B6B6B7}" xr6:coauthVersionLast="47" xr6:coauthVersionMax="47" xr10:uidLastSave="{00000000-0000-0000-0000-000000000000}"/>
  <bookViews>
    <workbookView xWindow="-108" yWindow="-108" windowWidth="23256" windowHeight="12456" tabRatio="516" firstSheet="2" activeTab="2" xr2:uid="{00000000-000D-0000-FFFF-FFFF00000000}"/>
  </bookViews>
  <sheets>
    <sheet name="Додаток 2" sheetId="42" state="hidden" r:id="rId1"/>
    <sheet name="Основні положеня" sheetId="40" state="hidden" r:id="rId2"/>
    <sheet name="розцінки на тендер" sheetId="54" r:id="rId3"/>
  </sheets>
  <definedNames>
    <definedName name="Виконується">#REF!</definedName>
    <definedName name="_xlnm.Print_Area" localSheetId="2">'розцінки на тендер'!$A$1:$K$250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1" i="54" l="1"/>
  <c r="K107" i="54"/>
  <c r="K109" i="54"/>
  <c r="K108" i="54"/>
  <c r="F108" i="54"/>
  <c r="K117" i="54"/>
  <c r="K143" i="54"/>
  <c r="F142" i="54"/>
  <c r="K127" i="54"/>
  <c r="F127" i="54"/>
  <c r="K173" i="54"/>
  <c r="K80" i="54"/>
  <c r="I79" i="54"/>
  <c r="F79" i="54"/>
  <c r="F81" i="54"/>
  <c r="I81" i="54"/>
  <c r="K81" i="54" s="1"/>
  <c r="F225" i="54"/>
  <c r="F164" i="54"/>
  <c r="F9" i="54"/>
  <c r="F10" i="54"/>
  <c r="F11" i="54"/>
  <c r="F12" i="54"/>
  <c r="F14" i="54" l="1"/>
  <c r="F15" i="54"/>
  <c r="F16" i="54"/>
  <c r="F17" i="54"/>
  <c r="F18" i="54"/>
  <c r="F19" i="54"/>
  <c r="F20" i="54"/>
  <c r="F21" i="54"/>
  <c r="F22" i="54"/>
  <c r="F23" i="54"/>
  <c r="F24" i="54"/>
  <c r="F25" i="54"/>
  <c r="F26" i="54"/>
  <c r="F27" i="54"/>
  <c r="F28" i="54"/>
  <c r="F29" i="54"/>
  <c r="F30" i="54"/>
  <c r="F31" i="54"/>
  <c r="F32" i="54"/>
  <c r="F33" i="54"/>
  <c r="F34" i="54"/>
  <c r="F35" i="54"/>
  <c r="F36" i="54"/>
  <c r="F37" i="54"/>
  <c r="F38" i="54"/>
  <c r="F39" i="54"/>
  <c r="F40" i="54"/>
  <c r="F42" i="54"/>
  <c r="F43" i="54"/>
  <c r="F44" i="54"/>
  <c r="F45" i="54"/>
  <c r="F46" i="54"/>
  <c r="F47" i="54"/>
  <c r="F48" i="54"/>
  <c r="F49" i="54"/>
  <c r="F50" i="54"/>
  <c r="F51" i="54"/>
  <c r="F52" i="54"/>
  <c r="F53" i="54"/>
  <c r="F54" i="54"/>
  <c r="F55" i="54"/>
  <c r="F56" i="54"/>
  <c r="F60" i="54"/>
  <c r="F61" i="54"/>
  <c r="F62" i="54"/>
  <c r="F63" i="54"/>
  <c r="F64" i="54"/>
  <c r="F8" i="54"/>
  <c r="K213" i="54"/>
  <c r="F213" i="54"/>
  <c r="K212" i="54"/>
  <c r="F212" i="54"/>
  <c r="K172" i="54"/>
  <c r="K18" i="54" l="1"/>
  <c r="K16" i="54"/>
  <c r="K15" i="54"/>
  <c r="K14" i="54"/>
  <c r="K12" i="54"/>
  <c r="K11" i="54"/>
  <c r="K10" i="54"/>
  <c r="K9" i="54"/>
  <c r="K8" i="54"/>
  <c r="K71" i="54" l="1"/>
  <c r="D104" i="54"/>
  <c r="I103" i="54"/>
  <c r="K103" i="54" s="1"/>
  <c r="I102" i="54"/>
  <c r="K102" i="54" s="1"/>
  <c r="F102" i="54"/>
  <c r="I96" i="54"/>
  <c r="I97" i="54"/>
  <c r="I91" i="54"/>
  <c r="I94" i="54"/>
  <c r="I90" i="54"/>
  <c r="I93" i="54"/>
  <c r="I92" i="54"/>
  <c r="F165" i="54"/>
  <c r="K167" i="54"/>
  <c r="K166" i="54"/>
  <c r="D176" i="54"/>
  <c r="K178" i="54"/>
  <c r="K179" i="54"/>
  <c r="K180" i="54"/>
  <c r="K177" i="54"/>
  <c r="D216" i="54"/>
  <c r="K210" i="54"/>
  <c r="K209" i="54"/>
  <c r="K208" i="54"/>
  <c r="F208" i="54"/>
  <c r="K207" i="54"/>
  <c r="K206" i="54"/>
  <c r="K205" i="54"/>
  <c r="K204" i="54"/>
  <c r="F200" i="54"/>
  <c r="K199" i="54"/>
  <c r="K197" i="54"/>
  <c r="K198" i="54"/>
  <c r="K200" i="54"/>
  <c r="K201" i="54"/>
  <c r="K193" i="54"/>
  <c r="K194" i="54"/>
  <c r="K195" i="54"/>
  <c r="F193" i="54"/>
  <c r="F196" i="54"/>
  <c r="F202" i="54"/>
  <c r="K191" i="54"/>
  <c r="K192" i="54"/>
  <c r="K196" i="54"/>
  <c r="K202" i="54"/>
  <c r="F189" i="54"/>
  <c r="F203" i="54"/>
  <c r="K188" i="54"/>
  <c r="K190" i="54"/>
  <c r="K203" i="54"/>
  <c r="F185" i="54"/>
  <c r="F184" i="54"/>
  <c r="K186" i="54"/>
  <c r="K187" i="54"/>
  <c r="K211" i="54"/>
  <c r="K184" i="54"/>
  <c r="I228" i="54"/>
  <c r="D227" i="54"/>
  <c r="K214" i="54" l="1"/>
  <c r="F214" i="54"/>
  <c r="I95" i="54"/>
  <c r="D146" i="54"/>
  <c r="F132" i="54"/>
  <c r="F133" i="54"/>
  <c r="F134" i="54"/>
  <c r="F135" i="54"/>
  <c r="F136" i="54"/>
  <c r="F137" i="54"/>
  <c r="F138" i="54"/>
  <c r="F139" i="54"/>
  <c r="F140" i="54"/>
  <c r="F141" i="54"/>
  <c r="F143" i="54"/>
  <c r="K141" i="54"/>
  <c r="K220" i="54"/>
  <c r="D88" i="54"/>
  <c r="I88" i="54" s="1"/>
  <c r="F126" i="54"/>
  <c r="F115" i="54"/>
  <c r="K114" i="54"/>
  <c r="F114" i="54"/>
  <c r="I89" i="54"/>
  <c r="F89" i="54"/>
  <c r="I73" i="54"/>
  <c r="F65" i="54"/>
  <c r="D59" i="54"/>
  <c r="F59" i="54" s="1"/>
  <c r="K131" i="54" l="1"/>
  <c r="K144" i="54" s="1"/>
  <c r="F131" i="54"/>
  <c r="F130" i="54"/>
  <c r="I99" i="54"/>
  <c r="F90" i="54"/>
  <c r="K91" i="54"/>
  <c r="K90" i="54"/>
  <c r="K86" i="54"/>
  <c r="K85" i="54"/>
  <c r="F144" i="54" l="1"/>
  <c r="I98" i="54"/>
  <c r="K92" i="54"/>
  <c r="F92" i="54"/>
  <c r="K93" i="54"/>
  <c r="K232" i="54" l="1"/>
  <c r="F232" i="54"/>
  <c r="F231" i="54"/>
  <c r="F230" i="54"/>
  <c r="K229" i="54"/>
  <c r="K228" i="54"/>
  <c r="F228" i="54"/>
  <c r="F227" i="54"/>
  <c r="F226" i="54"/>
  <c r="K222" i="54"/>
  <c r="F221" i="54"/>
  <c r="K219" i="54"/>
  <c r="K218" i="54"/>
  <c r="F218" i="54"/>
  <c r="F217" i="54"/>
  <c r="I216" i="54"/>
  <c r="K216" i="54" s="1"/>
  <c r="F216" i="54"/>
  <c r="K176" i="54"/>
  <c r="F176" i="54"/>
  <c r="F175" i="54"/>
  <c r="F174" i="54"/>
  <c r="K171" i="54"/>
  <c r="K170" i="54"/>
  <c r="K169" i="54"/>
  <c r="K168" i="54"/>
  <c r="F168" i="54"/>
  <c r="F166" i="54"/>
  <c r="K163" i="54"/>
  <c r="F163" i="54"/>
  <c r="K162" i="54"/>
  <c r="K161" i="54"/>
  <c r="F160" i="54"/>
  <c r="F159" i="54"/>
  <c r="F158" i="54"/>
  <c r="F157" i="54"/>
  <c r="I156" i="54"/>
  <c r="K156" i="54" s="1"/>
  <c r="F156" i="54"/>
  <c r="K155" i="54"/>
  <c r="K154" i="54"/>
  <c r="K153" i="54"/>
  <c r="F153" i="54"/>
  <c r="K152" i="54"/>
  <c r="K151" i="54"/>
  <c r="K150" i="54"/>
  <c r="K149" i="54"/>
  <c r="K148" i="54"/>
  <c r="K147" i="54"/>
  <c r="K146" i="54"/>
  <c r="F146" i="54"/>
  <c r="K125" i="54"/>
  <c r="K124" i="54"/>
  <c r="K123" i="54"/>
  <c r="K122" i="54"/>
  <c r="K121" i="54"/>
  <c r="K120" i="54"/>
  <c r="K119" i="54"/>
  <c r="K118" i="54"/>
  <c r="K116" i="54"/>
  <c r="F116" i="54"/>
  <c r="K113" i="54"/>
  <c r="F113" i="54"/>
  <c r="F112" i="54"/>
  <c r="F111" i="54"/>
  <c r="K110" i="54"/>
  <c r="F110" i="54"/>
  <c r="K106" i="54"/>
  <c r="F106" i="54"/>
  <c r="I105" i="54"/>
  <c r="K105" i="54" s="1"/>
  <c r="I104" i="54"/>
  <c r="K104" i="54" s="1"/>
  <c r="F104" i="54"/>
  <c r="K97" i="54"/>
  <c r="K96" i="54"/>
  <c r="F96" i="54"/>
  <c r="F88" i="54"/>
  <c r="K87" i="54"/>
  <c r="K84" i="54"/>
  <c r="K83" i="54"/>
  <c r="K82" i="54"/>
  <c r="K78" i="54"/>
  <c r="K77" i="54"/>
  <c r="K76" i="54"/>
  <c r="K75" i="54"/>
  <c r="K74" i="54"/>
  <c r="K73" i="54"/>
  <c r="F73" i="54"/>
  <c r="F70" i="54"/>
  <c r="F69" i="54"/>
  <c r="F68" i="54"/>
  <c r="F67" i="54"/>
  <c r="F71" i="54" l="1"/>
  <c r="F233" i="54"/>
  <c r="K223" i="54"/>
  <c r="K182" i="54"/>
  <c r="K233" i="54"/>
  <c r="F223" i="54"/>
  <c r="F182" i="54"/>
  <c r="K94" i="54"/>
  <c r="K98" i="54"/>
  <c r="F100" i="54"/>
  <c r="I100" i="54"/>
  <c r="K100" i="54" s="1"/>
  <c r="I101" i="54"/>
  <c r="K101" i="54" s="1"/>
  <c r="F98" i="54"/>
  <c r="K99" i="54"/>
  <c r="F94" i="54"/>
  <c r="K95" i="54"/>
  <c r="K128" i="54" l="1"/>
  <c r="K234" i="54" s="1"/>
  <c r="F128" i="54"/>
  <c r="F235" i="54" s="1"/>
  <c r="F237" i="54" l="1"/>
  <c r="K235" i="54"/>
  <c r="K236" i="54" s="1"/>
  <c r="K237" i="54" l="1"/>
  <c r="K239" i="54" s="1"/>
  <c r="K238" i="54" s="1"/>
</calcChain>
</file>

<file path=xl/sharedStrings.xml><?xml version="1.0" encoding="utf-8"?>
<sst xmlns="http://schemas.openxmlformats.org/spreadsheetml/2006/main" count="675" uniqueCount="390">
  <si>
    <t>Додаток 2
до Форми Закупівельної документації у рамках проведення Тендеру, запиту Комерційних пропозицій,
що є Додатком 4 до Положення про закупівлі в АТ «Райффайзен Банк Аваль»,
затвердженого Постановою Правління №П-96/2 від 30.05.2016 р.</t>
  </si>
  <si>
    <t>Додаток 2
до Закупівельної документації у рамках проведення Тендеру, запиту Комерційних пропозицій</t>
  </si>
  <si>
    <t>Перелік  документації Учасника закупівель</t>
  </si>
  <si>
    <t xml:space="preserve">Даний перелік надається  Учасником закупівлі в обов'язковому порядку. Копії документів, зазначені у переліку, повинні бути завірені печаткою підприємства та підписані уповноваженою особою (ми) Учасника закупівлі. У випадку неможливості надати документ, надати письмове пояснення або посилання на таку відсутність. У разі надання колективного Учасника, т.б. підпис майбутнього договору (ів) двома юридичними особами, необхідно надати зазначені документи з огляду залученого колективного учасника. 
</t>
  </si>
  <si>
    <t xml:space="preserve">Інформаційна довідка про контрагента, в якій повідомляється:  назва компанії,  код ЄДРПОУ, юридична та фактична адреси, адреса розташування виробництва, телефон, факс, електронна пошта, адреса Інтернет-сайту (за наявності), банківські реквізити, напрямки діяльності компанії, дані про головну компанію (в разі наявності такої); відомості про  директора та бухгалтера підприємства: П.І.Б., посада, ІПН, роб. та мобільний телефон; відомості про контактну посадову особу  учасника: П.І.Б., посада, повноваження, ІПН, роб. та мобільний телефон. </t>
  </si>
  <si>
    <t>Довідка про відсутність змін до установчих документів та в керівному складі станом на останню дату.</t>
  </si>
  <si>
    <t xml:space="preserve">Копію заяви про відсутність процедури банкрутства юридичної особи, про відсутність упродовж останніх трьох років стягнень контролюючих органів за порушення норм і правил, регулюючих надання  послуг, за умови, що такі послуги відносяться до предмету даного тендеру, про відсутність   заборгованості перед податковими органами та державними фондами.  </t>
  </si>
  <si>
    <t>Баланс  підприємства, декларація з податку на прибуток та про сплату комунального податку за останній звітний період.</t>
  </si>
  <si>
    <t>Дозвіл директора, бухгалтера, контактної особи на обробку їх персональних даних.</t>
  </si>
  <si>
    <t>інші документи у разі потреби додаються до переліку.</t>
  </si>
  <si>
    <t>ПЕРЕЛІК ДОКУМЕНТІВ, ЯКІ ПІДТВЕРДЖУЮТЬ ПОВНОВАЖЕННЯ, КОНТРАГЕНТА НА УКЛАДАННЯ ГОСПОДАРСЬКОГО ДОГОВОРУ</t>
  </si>
  <si>
    <t>Назва розділу документів</t>
  </si>
  <si>
    <t>Назва документу</t>
  </si>
  <si>
    <t>Документи юридичних осіб</t>
  </si>
  <si>
    <t xml:space="preserve">1. Засвідчені нотаріально або уповноваженими особами контрагента та скріплені печаткою контрагента
</t>
  </si>
  <si>
    <t>1. Копія статуту юридичної особи</t>
  </si>
  <si>
    <t>2.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</si>
  <si>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3. Ліцензії та дозволи на здійснення діяльності, яка є предметом договору, що планується укласти з Банком (не надається, якщо відомості про наявність ліцензій та дозволів зазначені у вищевказаному Витягу);</t>
  </si>
  <si>
    <t>4. Копія документів про призначення посадових осіб (наказів, рішень протоколів зборів, відповідно до установчих документів);</t>
  </si>
  <si>
    <t>5. Рішення відповідного органу контрагента про укладання господарського договору згідно з його статутом, в тому числі щодо укладання значного правочину або правочину, щодо вчинення якого є заінтересованість;</t>
  </si>
  <si>
    <t>6.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</si>
  <si>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Документи фізичних осіб – підприємців</t>
  </si>
  <si>
    <t xml:space="preserve">2.
Засвідчені нотаріально або засвідчені підписом контрагента та скріплені його печаткою
</t>
  </si>
  <si>
    <t>1.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</si>
  <si>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2. Ліцензії та дозволи на здійснення діяльності, яка є предметом договору, що планується укладати з Банком(не надається, якщо відомості про наявність ліцензій та дозволів зазначені у вищевказаному Витягу);</t>
  </si>
  <si>
    <t>3.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</si>
  <si>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4. Ксерокопія паспорту та довідка про присвоєння ідентифікаційного номера</t>
  </si>
  <si>
    <t>Документи фізичних осіб</t>
  </si>
  <si>
    <t xml:space="preserve">3. Засвідчені нотаріально або засвідчені підписом контрагента </t>
  </si>
  <si>
    <t>1. Копія паспорту та довідка про присвоєння ідентифікаційного номера (для іноземців – копія закордонного паспорту, посвідки на проживання, дозволу на працевлаштування) та, за необхідності, інші документи, якщо їх надання передбачено  нормативними документами Банку для укладання окремих  видів договорів (договорів підряду тощо.)</t>
  </si>
  <si>
    <t>Документи юридичних осіб-нерезидентів</t>
  </si>
  <si>
    <t>1. Копія легалізованого або засвідченого шляхом проставлення апостиля витягу з торговельного, банківського або судового реєстру або реєстраційного посвідчення місцевого органу влади іноземної держави про реєстрацію юридичної особи, з перекладом на українську мову та засвідченням нотаріусом України підпису перекладача</t>
  </si>
  <si>
    <t>2. Якщо від імені контрагента діє представник за довіреністю – Копія завіреної нотаріально за місцем її видачі, легалізованої або засвідченої шляхом проставлення апостилю довіреності, з перекладом на українську мову та засвідченням нотаріусом України підпису перекладача</t>
  </si>
  <si>
    <t>ДОКУМЕНТИ, ЩО ПІДТВЕРДЖУЮТЬ НАЯВНІСТЬ МАЙНОВИХ ПРАВ/ПРАВ ПРОДАЖУ/ПРАВ НАДАННЯ ТЕХНІЧНОЇ ПІДТРИМКИ ПРОГРАМНОГО ЗАБЕЗПЕЧЕННЯ (ДАЛІ – ПЗ)</t>
  </si>
  <si>
    <t>1. Документи, що підтверджують статус партнера виробника ПЗ:</t>
  </si>
  <si>
    <t xml:space="preserve">
1) авторизаційний лист від виробника ПЗ, що визначає статус співпраці між виробником та партнером (дистриб’ютор, диллер, сертифікований партнер тощо), в якому  має бути інформація про наявний обсяг прав, які є в Учасника як партнера  виробника ПЗ для   цілей закупівлі Банком  - право на продаж ПЗ покупцям або надання послуг техпідтримки ПЗ. Якщо авторизаційний лист містить посилання на статус Учасника із спеціальною абревіатурою та специфічною термінологією, прийнятою в системі виробника, надається лист Учасника (або роз’яснення у відповідній графі заяви-анкети Учасника), в якому вказується роз’яснення що означає такий статус в контексті взаємовідносин із покупцями  із посиланням на дані виробника. 
2) лист від виробника ПЗ із схемою продажу ПЗ та ліцензій щодо прав на ПЗ для кінцевих користувачів-клієнтів. Якщо такий лист від виробника відсутній, Учасник вказує таку інформацію про схему продажу ПЗ та ліцензій  у відповідній графі заяви-анкети Учасника. 
3) текст ліцензії на ПЗ від виробника. Якщо ліцензія виробника на ПЗ розміщена на сайті виробника надається роздрукований з сайту виробника ПЗ текст ліцензії із зазначенням дати роздрукованої редакції ліцензії. Текст ліцензії має бути перекладений на українську мову. 
</t>
  </si>
  <si>
    <t>2. Документи, що підтверджують майнові права на ПЗ (обрати один з варіантів 2.1-2.3)*</t>
  </si>
  <si>
    <r>
      <rPr>
        <b/>
        <sz val="10"/>
        <rFont val="Century Gothic"/>
        <family val="2"/>
        <charset val="204"/>
      </rPr>
      <t>2.1. Документи щодо ПЗ, створеного за участю персоналу (службові твори):</t>
    </r>
    <r>
      <rPr>
        <sz val="10"/>
        <rFont val="Century Gothic"/>
        <family val="2"/>
        <charset val="204"/>
      </rPr>
      <t xml:space="preserve">
1) договір про передачу (відчуження) майнових прав на твір або договір про передачу виключного права на використання твору або договір про розподіл майнових прав на твір, договір про співавторство;
  2) внутрішній нормативний документ (наказ тощо) про склад працівників, які задіяні для створення ПЗ,  службове завдання, трудовий договір/контракт з працівником та/або посадова інструкція тощо;
3) акт про виконання робіт, що стосується створення ПЗ, дані із внутрішнього репозитарію про консолідацію елементів ПЗ, створених працівниками тощо;
4) документи, що підтверджують розрахунок із працівниками-авторами ПЗ;
5)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6) технічна/проектна та користувацька документація на ПЗ    (Технічне завдання, ескізний проект, технічний проект, робочий проект, впровадження, інструкція користувача тощо).
 7) вихідний  текст (або фрагменти  вихідного тексту) програми в обсязі,  необхідному для її  ідентифікації
</t>
    </r>
  </si>
  <si>
    <r>
      <rPr>
        <b/>
        <sz val="10"/>
        <rFont val="Century Gothic"/>
        <family val="2"/>
        <charset val="204"/>
      </rPr>
      <t xml:space="preserve">2.2. Документи щодо ПЗ, права на яке придбане від третіх осіб-розробників ПЗ:   </t>
    </r>
    <r>
      <rPr>
        <sz val="10"/>
        <rFont val="Century Gothic"/>
        <family val="2"/>
        <charset val="204"/>
      </rPr>
      <t xml:space="preserve">
1) договір про створення за замовленням ПЗ  або договір про передачу виключного права на ПЗ, до якого додається:
-  акт про виконання робіт, що підтверджує  створення та передачу ПЗ та прав на нього до Учасника;
- документи, що підтверджують розрахунки між Учасником та автором/виконавцем ПЗ (акт звірки, лист автора про повний розрахунок з ним за договором та відсутність претензій до покупця).
2)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t>
    </r>
  </si>
  <si>
    <r>
      <rPr>
        <b/>
        <sz val="10"/>
        <rFont val="Century Gothic"/>
        <family val="2"/>
        <charset val="204"/>
      </rPr>
      <t>2.3. Документи на ПЗ, яке перебуває в Учасника в користуванні на правах ліцензії:</t>
    </r>
    <r>
      <rPr>
        <sz val="10"/>
        <rFont val="Century Gothic"/>
        <family val="2"/>
        <charset val="204"/>
      </rPr>
      <t xml:space="preserve">
1) ліцензійний договір та письмовий дозвіл власника виключних майнових прав на передачу прав на ПЗ Банку;
2) документи, що підтверджують наявність у власника виключних майнових прав на ПЗ – надаються  документи згідно п .2.1-2.2. вище в залежності від способу набуття прав на ПЗ.
</t>
    </r>
  </si>
  <si>
    <t>Додаток №1</t>
  </si>
  <si>
    <t xml:space="preserve">Загальні умови та вимоги щодо надання Комерційних пропозицій за наданою Закупівельною документацією 
</t>
  </si>
  <si>
    <t>1. Загальні положення:</t>
  </si>
  <si>
    <t>Предмет Закупівлі:</t>
  </si>
  <si>
    <t>Тендер з вибору підрядників на виконання робіт по поточному ремонту приміщень (в тому числі благоустрій, ремонт/улаштування інженерних мереж) АТ "Райффайзен Банк Аваль" по Україні, строком на 2 роки.</t>
  </si>
  <si>
    <t>1.1. АТ «Райффайзен Банк Аваль» - юридична адреса: Україна, 01011, м. Київ, вул. Лєскова, 9  (надалі — Організатор) запрошує взяти участь у тендері по   поточному ремонту приміщень (в тому числі благоустрій, ремонт/улаштування інженерних мереж)  АТ "Райффайзен Банк Аваль" по Україні, строком на 2 роки.</t>
  </si>
  <si>
    <t>За результатами тендеру буде здійснений вибір підрядників на виконання робіт по поточному ремонту приміщень  АТ "Райффайзен Банк Аваль" у кожному окремому регіоні.</t>
  </si>
  <si>
    <t xml:space="preserve">1.2. За довідками звертатися до Організатора: </t>
  </si>
  <si>
    <r>
      <rPr>
        <sz val="11"/>
        <color indexed="8"/>
        <rFont val="Calibri"/>
        <family val="2"/>
        <charset val="204"/>
      </rPr>
      <t xml:space="preserve">  -  з організаційних і комерційних питань контактна особа – Потурнак Сергій, тел. (050) 380-41-60, e-mail: </t>
    </r>
    <r>
      <rPr>
        <u/>
        <sz val="11"/>
        <color indexed="12"/>
        <rFont val="Calibri"/>
        <family val="2"/>
        <charset val="204"/>
      </rPr>
      <t>sergii.poturnakI@aval.ua;</t>
    </r>
    <r>
      <rPr>
        <sz val="10"/>
        <rFont val="Arial"/>
        <family val="2"/>
        <charset val="204"/>
      </rPr>
      <t xml:space="preserve">
  -  з питань, що стосуються технічних вимог і умов, контактна особа –  Мельниченко Олена, тел.  (050) 415-42-58, e-mail: </t>
    </r>
    <r>
      <rPr>
        <u/>
        <sz val="11"/>
        <color indexed="12"/>
        <rFont val="Calibri"/>
        <family val="2"/>
        <charset val="204"/>
      </rPr>
      <t xml:space="preserve">olena.melnychenko@aval.ua.
</t>
    </r>
    <r>
      <rPr>
        <sz val="11"/>
        <rFont val="Calibri"/>
        <family val="2"/>
        <charset val="204"/>
      </rPr>
      <t xml:space="preserve">  - з питань щодо роботи у електронній системі  – участі в електронній сесії, прохання звертатися до адміністратора системи - Сакович Сергія – (050) 443-70-88.</t>
    </r>
  </si>
  <si>
    <t>1.3. Організатор має право відмінити проведення закупівельної процедури на будь-якому його етапі без виникнення будь-яких зобов’язань зі свого боку стосовно предмету закупівлі та участі в ньому будь-якого залученого постачальника (надалі - Учасник закупівлі).</t>
  </si>
  <si>
    <t>1.4. Укладений за результатами закупівельної процедури договір, фіксує всі досягнуті сторонами домовленості, які не можуть бути змінені Учасником закупівлі після подання  ним комерційної пропозиції.</t>
  </si>
  <si>
    <t>1.5.  Інші документи Організатора і Учасників закупівлі не визначають права і обов’язки сторін у рамках даного Запиту.</t>
  </si>
  <si>
    <t>2. Порядок та умови подання комерційних пропозицій:</t>
  </si>
  <si>
    <t>2.1. Загальні вимоги до Комерційних пропозицій:</t>
  </si>
  <si>
    <t xml:space="preserve"> - Кожен документ, що входить до Комерційної пропозиції, має бути підписаний особою, що має право згідно з законодавством України діяти від імені Учасника без довіреності, або належним чином уповноваженою ним особою на підставі довіреності. В останньому випадку завірена копія довіреності додається до Комерційної пропозиції.
- Кожен документ, що входить до  Комерційної пропозиції, має бути скріплений печаткою Учасника.
- Документи (листи і інформаційні конверти), що входять до Комерційної пропозиції, мають бути скріплені або упаковані таким чином, щоб виключити випадкове випадіння або переміщення сторінок і інформаційних конвертів. 
- Жодні виправлення в тексті Комерційної пропозиції не мають сили, за винятком тих випадків, коли ці виправлення засвідчені рукописним надписом «виправленому вірити» і власноручним підписом уповноваженої особи, розташованим поруч з кожним виправленням.</t>
  </si>
  <si>
    <r>
      <rPr>
        <sz val="11"/>
        <color indexed="8"/>
        <rFont val="Calibri"/>
        <family val="2"/>
        <charset val="204"/>
      </rPr>
      <t xml:space="preserve">2.1.1. В разі проведення запиту шляхом електронної системи iProcurement, </t>
    </r>
    <r>
      <rPr>
        <b/>
        <sz val="11"/>
        <color indexed="8"/>
        <rFont val="Calibri"/>
        <family val="2"/>
        <charset val="204"/>
      </rPr>
      <t>пропозиція має бути роздрукована, завірена печатками, сканована та розміщена в системі iProcurement.</t>
    </r>
  </si>
  <si>
    <r>
      <rPr>
        <sz val="11"/>
        <color indexed="8"/>
        <rFont val="Calibri"/>
        <family val="2"/>
        <charset val="204"/>
      </rPr>
      <t xml:space="preserve">2.1.2. Всі документи, що входять до Комерційної пропозиції.
2.1.3.Склад комерційної пропозиції (скановані):
 - Заповнена та завірена перша стр. запиту (Форма закупівельної док.); 
 - Розрахунок ДЦ - ДЦ, локальний кошторис та підсумкову відомість ресурсів (Excel);
 - пояснювальна записка (в разі необхідності);
 - Протокол розбіжностей до запропонованого договору, в разі необхідності;
 - Електрона модель розрахунку ДЦ в форматі .imd;
 - Скан завірених установчих документів та інших документів вказаних в додатку 2 (можно надати на e-mail: </t>
    </r>
    <r>
      <rPr>
        <u/>
        <sz val="11"/>
        <color indexed="12"/>
        <rFont val="Calibri"/>
        <family val="2"/>
        <charset val="204"/>
      </rPr>
      <t>sergii.poturnakI@aval.ua</t>
    </r>
    <r>
      <rPr>
        <sz val="11"/>
        <rFont val="Calibri"/>
        <family val="2"/>
        <charset val="204"/>
      </rPr>
      <t>).</t>
    </r>
  </si>
  <si>
    <t>2.1.4. Всі документи, що входять до Комерційної пропозиції, мають бути підготовлені українською або російською мовою.</t>
  </si>
  <si>
    <t>2.2. Умови щодо порядку проведення запиту</t>
  </si>
  <si>
    <r>
      <rPr>
        <sz val="11"/>
        <color indexed="8"/>
        <rFont val="Calibri"/>
        <family val="2"/>
        <charset val="204"/>
      </rPr>
      <t>2.2.1. На будь-якому етапі Закупівельної процедури Учасники закупівлі мають право звернутися до Організатора за роз’ясненнями даної Документації. Запити на роз’яснення Документації мають подаватися електронною поштою на функціональну скриньку Організатора (</t>
    </r>
    <r>
      <rPr>
        <u/>
        <sz val="11"/>
        <color indexed="12"/>
        <rFont val="Calibri"/>
        <family val="2"/>
        <charset val="204"/>
      </rPr>
      <t>Procurement DEPARTMENT@aval.ua</t>
    </r>
    <r>
      <rPr>
        <sz val="10"/>
        <rFont val="Arial"/>
        <family val="2"/>
        <charset val="204"/>
      </rPr>
      <t xml:space="preserve">) або  за адресою </t>
    </r>
    <r>
      <rPr>
        <u/>
        <sz val="11"/>
        <color indexed="12"/>
        <rFont val="Calibri"/>
        <family val="2"/>
        <charset val="204"/>
      </rPr>
      <t xml:space="preserve">sergii.poturnak@aval.ua. </t>
    </r>
  </si>
  <si>
    <t>3. Загальні вимоги до Учасників. Підтвердження відповідності вимогам, що пред’являються</t>
  </si>
  <si>
    <t>3.1. У процедурі Запиту можуть взяти участь: 
- організації, які своєчасно подали належним чином підготовлену Комерційну пропозицію,
- організації, які відповідають усім вимогам, приведеним у закупівельній документації.
- організації, у яких відсутні невиконані рішення судових органів, які можуть вплинути на виконання учасником  зобов’язань перед Банком; 
- організація не має знаходитися в процесі ліквідації, реорганізації або під процедурою банкрутства; на її майно не має бути накладений арешт.</t>
  </si>
  <si>
    <t>4. Проведення переговорів та інші етапи Закупівельної процедури:</t>
  </si>
  <si>
    <t>Післі розгляду і оцінки комерційних пропозиці Організатор має право забезпечити проведення переговорів або застосувати електронні торги/електронний аукціон в рамках закупівельної процедури, використання додаткових запитів. У разі письмового звернення Учасника закупівлі з відмовою взяти участь у зазначених заходах,  Організатор закупівлі має право виключити такого учасника з процедури закупівлі.</t>
  </si>
  <si>
    <t>5. Відкриття в системі iProcurement наданих пропозицій, що поступили на запит:</t>
  </si>
  <si>
    <t xml:space="preserve">5.1. Організатор проводить процедуру одночасне відкриття наданих пропозицій, що поступили від Учасників.   </t>
  </si>
  <si>
    <t>6. Оцінка Пропозицій і проведення переговорів:</t>
  </si>
  <si>
    <t>Під час переговорів Організатор уникає розкриття іншим Учасникам змісту отриманих Комерційних пропозицій, а також ходу і змісту переговорів, тобто:
- будь-які переговори між Організатором і Учасником носять конфіденційний характер;
- жодна зі сторін переговорів не розкриває будь-якій іншій особі жодної технічної, цінової або іншої ринкової інформації, що відноситься до цих переговорів, без згоди іншої сторони.</t>
  </si>
  <si>
    <t>7.  Підписання договору:</t>
  </si>
  <si>
    <t xml:space="preserve">7.1. Договір між Організатором і Переможцем/Переможцями підписується в оптимальні для Організатора строки. </t>
  </si>
  <si>
    <t>7.2. Проведення запиту не передбачає автоматичного підписання договору. Організатор має право відмінити закупівлю на будь-якому етапі до підписання договору. Відміна закупівлі після підписання договору визначається умовами договору.</t>
  </si>
  <si>
    <t>8.  Повідомлення Учасників про результати запиту:</t>
  </si>
  <si>
    <t>9. Інші положення:</t>
  </si>
  <si>
    <t>Організатор має право відхилити Комерційну пропозицію Учасників, що уклали між собою будь-яку угоду з метою вплинути на визначення Переможця Закупівельної процедури.</t>
  </si>
  <si>
    <t>Найменування робіт</t>
  </si>
  <si>
    <t>Од. вим.</t>
  </si>
  <si>
    <t>Найменування матеріалів</t>
  </si>
  <si>
    <t>Кількість  матеріалів на Об'єм робіт</t>
  </si>
  <si>
    <t>шт</t>
  </si>
  <si>
    <t>Електромонтажні роботи</t>
  </si>
  <si>
    <t>СКС</t>
  </si>
  <si>
    <t>Інші роботи</t>
  </si>
  <si>
    <t>м.кв</t>
  </si>
  <si>
    <t>м.кв.</t>
  </si>
  <si>
    <t>м.п.</t>
  </si>
  <si>
    <t>паков.</t>
  </si>
  <si>
    <t>ВСЬОГО  ВАРТІСТЬ ЗАГАЛЬНОБУДІВЕЛЬНИХ РОБІТ, грн.( без ПДВ):</t>
  </si>
  <si>
    <t>ВСЬОГО  ВАРТІСТЬ МАТЕРІАЛІВ ПО ЗАГАЛЬНОБУДІВЕЛЬНИМ РОБОТАМ, грн.( без ПДВ):</t>
  </si>
  <si>
    <t>ВСЬОГО ВАРТІСТЬ ЕЛЕКТРОМОНТАЖНИХ РОБІТ , грн.( без ПДВ):</t>
  </si>
  <si>
    <t>ВСЬОГО ВАРТІСТЬ МАТЕРІАЛІВ ПО  ЕЛЕКТРОМОНТАЖУ , грн. ( без ПДВ):</t>
  </si>
  <si>
    <t>ВСЬОГО ВАРТІСТЬ МОНТАЖНИХ РОБІТ ПО СКС, грн.( без ПДВ):</t>
  </si>
  <si>
    <t>ВСЬОГО ВАРТІСТЬ МАТЕРІАЛІВ ПО СКС, грн. ( без ПДВ):</t>
  </si>
  <si>
    <t>Прокладання гофротруби з протяжкою кабеля</t>
  </si>
  <si>
    <t>Монтаж розподільчих коробок</t>
  </si>
  <si>
    <t>Монтаж розеток з підрозетником</t>
  </si>
  <si>
    <t>поставка замовника</t>
  </si>
  <si>
    <t>Монтаж вимикачів з підрозетником</t>
  </si>
  <si>
    <t>Прокладання кабелю вітой пари UTP</t>
  </si>
  <si>
    <t>Монтаж інформаційної розетки</t>
  </si>
  <si>
    <t>т</t>
  </si>
  <si>
    <t>Кабель комп'ютерный монолит Одескабель FTP КПВЭ-ВП cat.5E 4x2х0,51 мідь</t>
  </si>
  <si>
    <t>Розетка комп’ютерна подвійна Schneider Electric Asfora RJ45+RJ45 білий</t>
  </si>
  <si>
    <t>Обєм на одиницю виміру</t>
  </si>
  <si>
    <t>ВСЬОГО вартість робіт, грн.( без ПДВ)</t>
  </si>
  <si>
    <t>ВСЬОГО вартість матеріалів, грн.  (без ПДВ)</t>
  </si>
  <si>
    <t>ВСЬОГО ВАРТІСТЬ ІНШИХ РОБІТ грн.( без ПДВ):</t>
  </si>
  <si>
    <t>Ціна за одиницю виміру (без ПДВ), грн.</t>
  </si>
  <si>
    <t>Вартість всього (без ПДВ), грн.</t>
  </si>
  <si>
    <t>Ціна за одиницю виміру  (без ПДВ), грн.</t>
  </si>
  <si>
    <t>Вартість  всього (без ПДВ), грн.</t>
  </si>
  <si>
    <t>Коробка для зовнішнього монтажу Schneider Electric ASFORA білий EPH6100121</t>
  </si>
  <si>
    <t>ВСЬОГО ВАРТІСТЬ МАТЕРІАЛІВ, грн. (без ПДВ):</t>
  </si>
  <si>
    <t>ВСЬОГО ВАРТІСТЬ РОБІТ, грн.( без ПДВ):</t>
  </si>
  <si>
    <t>Вартість доставлення матеріалів</t>
  </si>
  <si>
    <t>ВСЬОГО ВАРТІСТЬ МАТЕРІАЛІВ Інших РОБІТ, грн. (без ПДВ):</t>
  </si>
  <si>
    <t>Мішок господарський 55х83 (40 г)</t>
  </si>
  <si>
    <t>Прокладання кабеля для колонок</t>
  </si>
  <si>
    <t>Монтаж та підлючення акустичної колонки</t>
  </si>
  <si>
    <t>Демонтажні роботи</t>
  </si>
  <si>
    <t>ВСЬОГО  ВАРТІСТЬ МАТЕРІАЛІВ ПО Демонтажним роботам, грн.( без ПДВ):</t>
  </si>
  <si>
    <t>ВСЬОГО  ВАРТІСТЬ Демонтажні роботи, грн.( без ПДВ):</t>
  </si>
  <si>
    <t>Стрічка самоклейка 48*300м*40мік</t>
  </si>
  <si>
    <t>Післябудівельне прибирання</t>
  </si>
  <si>
    <t>Колодка 16 А 230 В с заземлением 6 гн. белый 90118600</t>
  </si>
  <si>
    <t xml:space="preserve">Монтаж ПВХ плінтуса на саморізи </t>
  </si>
  <si>
    <t xml:space="preserve">Комплект з'єднувачів TIS </t>
  </si>
  <si>
    <t xml:space="preserve">Комплект куточків внутрішніх TIS </t>
  </si>
  <si>
    <t xml:space="preserve">Комплект куточків зовнішніх TIS </t>
  </si>
  <si>
    <t xml:space="preserve">Комплект заглушок TIS </t>
  </si>
  <si>
    <t>Саморіз по металу 3.5x25 мм 100 шт Expert Fix</t>
  </si>
  <si>
    <t>уп</t>
  </si>
  <si>
    <t>м/п</t>
  </si>
  <si>
    <t>м</t>
  </si>
  <si>
    <t>Прокладання кабелю до 4кв.мм включно</t>
  </si>
  <si>
    <t>Кабель силовий моноліт ЗЗЦМ ВВГнгП 3х1,5 мідь</t>
  </si>
  <si>
    <t>Підсилювач</t>
  </si>
  <si>
    <t>Монтаж та підключення підсилювача</t>
  </si>
  <si>
    <t>Монтаж роутера</t>
  </si>
  <si>
    <t>Роутер</t>
  </si>
  <si>
    <t>Конектор RJ45 8P8C ATCOM UTP Кат 5e</t>
  </si>
  <si>
    <t>Кабель силовий моноліт ЗЗЦМ ВВГнгП 3х2,5 мідь</t>
  </si>
  <si>
    <t>Загальнобудівельні роботи</t>
  </si>
  <si>
    <t>Один. вим.</t>
  </si>
  <si>
    <t>м.п</t>
  </si>
  <si>
    <t>Фарбування стін (за 2 рази + грунт) ral 7024</t>
  </si>
  <si>
    <t xml:space="preserve">Кріплення касового ящика </t>
  </si>
  <si>
    <t>Монтаж куточка споживача</t>
  </si>
  <si>
    <t>Кабель спіральний OLFLEX SPIRAL 400 P 3G1/1500 чорний</t>
  </si>
  <si>
    <t>компл</t>
  </si>
  <si>
    <t>Дефектний акт</t>
  </si>
  <si>
    <t>№ з/п</t>
  </si>
  <si>
    <t>ВСЬОГО ПО Кошторису  без ПДВ, ГРН.:</t>
  </si>
  <si>
    <t>ВСЬОГО ПО Кошторису  з ПДВ, ГРН.:</t>
  </si>
  <si>
    <t>Шпаклівка Акрил-Пуц фініш 8кг, шт</t>
  </si>
  <si>
    <t>Гніздо з З/З з кришкою каучук Чорне</t>
  </si>
  <si>
    <t>Коробка розподільча  85х85х40 IP55 герметична зовнішня квадратна</t>
  </si>
  <si>
    <t>Коробка установча  65х45 IP30 під гіпсокартон</t>
  </si>
  <si>
    <t>Вимикач 1-кл. внутр. "ASFORA Schneider" бiлий</t>
  </si>
  <si>
    <t>Рамка 4-х кратна "ASFORA Schneider" бiла</t>
  </si>
  <si>
    <t>Клема 2-х провідна х 4мм² з натискним важелем "WAGO"</t>
  </si>
  <si>
    <t>Клема 3-х провідна х 4мм² з натискним важелем "WAGO"</t>
  </si>
  <si>
    <t>Клема 5-х провідна х 4мм² з натискним важелем "WAGO"</t>
  </si>
  <si>
    <t>Демонтаж плінтуса (дерев'яний, пластиковий, порожок)</t>
  </si>
  <si>
    <t>кг</t>
  </si>
  <si>
    <t>л</t>
  </si>
  <si>
    <t>Обмежувач дверний</t>
  </si>
  <si>
    <t>Фарбування дверей, лиштви, дверної коробки ral 7024</t>
  </si>
  <si>
    <t>Хомут  4,0х250 чорний (100шт)</t>
  </si>
  <si>
    <t>Хомут e.ct.stand.280.4. black (100шт)</t>
  </si>
  <si>
    <t>Вимикач 2-кл. внутр. "ASFORA Schneider" бiлий</t>
  </si>
  <si>
    <t>посл.</t>
  </si>
  <si>
    <t>Настінна акустична система 4all Audio WALL 420E Black</t>
  </si>
  <si>
    <t>Кріплення сейфу до підлоги</t>
  </si>
  <si>
    <t>Анкер распорный 12x120 мм</t>
  </si>
  <si>
    <t>Встановлення дерев'яних дверних блоків  з лиштвою</t>
  </si>
  <si>
    <t>Дверна коробка ОМіС Cortex 2070х100 мм білий silk matt</t>
  </si>
  <si>
    <t>комл</t>
  </si>
  <si>
    <t>Лиштва прямокутна телескоп 70х215х10/5 мм білий silk matt</t>
  </si>
  <si>
    <t>Петля FLUSH (ковбой)100*72*2  Black mat Kedr</t>
  </si>
  <si>
    <t>Корпус замка 410С-S Kevlar Black mat Kedr</t>
  </si>
  <si>
    <t>Ручка на квадраті Hroz 06 081AL Black mat Kedr</t>
  </si>
  <si>
    <t>Циліндр ZINK M60 ZCBM 30T*30 Black mat Kedr</t>
  </si>
  <si>
    <t>Накладка під циліндр ET0601 AL Black mat</t>
  </si>
  <si>
    <t>км</t>
  </si>
  <si>
    <t>Кріплення (розписати в Акті)</t>
  </si>
  <si>
    <t>Виніс та навантаження сміття</t>
  </si>
  <si>
    <t>маш.</t>
  </si>
  <si>
    <t>PL-PP-00 Білий супермат 80 глухе</t>
  </si>
  <si>
    <t>ПДВ, ГРН.:</t>
  </si>
  <si>
    <t>Площадка під хомут СТН-2А (упак 100шт) "АсКо"</t>
  </si>
  <si>
    <t>Ізострічка ПВХ 0,13х19х10м (чорна) Е-Next</t>
  </si>
  <si>
    <t>Кабель акустичний 2х2,5 кв.мм</t>
  </si>
  <si>
    <t>Демонтаж ГКЛ перегородок</t>
  </si>
  <si>
    <t>м2</t>
  </si>
  <si>
    <t>Встановлення підлогово кабель каналу</t>
  </si>
  <si>
    <t xml:space="preserve">Кабель канал підлоговий </t>
  </si>
  <si>
    <t>посл</t>
  </si>
  <si>
    <t xml:space="preserve">Ceresit СТ 17/10 Глибокопроникаюча грунтовка </t>
  </si>
  <si>
    <t>Профіль BauGut ARMOSTEEL CW 75/3 м 0,5 мм</t>
  </si>
  <si>
    <t>Стеклолента самоклеящаяся BauGut 50мм х 20м</t>
  </si>
  <si>
    <t>Саморез со сверлом по металлу для гипсокартона 3,5x9,5 мм 100 шт Expert Fix</t>
  </si>
  <si>
    <t>Профіль BauGut UW 75/3 м 0,5 мм</t>
  </si>
  <si>
    <t xml:space="preserve">Дюбель 6/40 з гриб. комірцем і забив. шурупом (100шт.) </t>
  </si>
  <si>
    <t>Шпаклювання коробу на стелі з ГКЛ</t>
  </si>
  <si>
    <t>Фарба акрилатна Aura® Luxpro 7  RAL 7024</t>
  </si>
  <si>
    <t>Емаль акрилова Velux Kompozit для вікон та дверей база С база під тонування шовковистий мат 0,75 л   RAL 7024</t>
  </si>
  <si>
    <t>Розчинник Уай-Спірит</t>
  </si>
  <si>
    <t xml:space="preserve">Шпаклювання відкосів  з розчищенням до 30% (2-шарова шпаклівка, грунтовка і шліфування) </t>
  </si>
  <si>
    <t>Фарбування відкосів (за 2 рази + грунт) ral 7024</t>
  </si>
  <si>
    <t>ВСЬОГО ВАРТІСТЬ РОБІТ З МОНТАЖУ МЕБЛІВ,  грн.( без ПДВ):</t>
  </si>
  <si>
    <t>ВСЬОГО ВАРТІСТЬ МАТЕРІАЛІВ  Т З МОНТАЖУ МЕБЛІВ, грн. ( без ПДВ):</t>
  </si>
  <si>
    <t xml:space="preserve">шт </t>
  </si>
  <si>
    <t xml:space="preserve">Монтаж меблів та рекламних носіїв </t>
  </si>
  <si>
    <t>Дрібний ремонт меблів б/у</t>
  </si>
  <si>
    <t>Розетка 1-на З/К внутр. "ASFORA" біла</t>
  </si>
  <si>
    <t xml:space="preserve">Найменування будови та її адреса:Переформатування магазину за адресою м.Луцьк вул. Лесі Українки 52, 126,5кв.м, 1й поверх </t>
  </si>
  <si>
    <t>Настіна панель 600мм</t>
  </si>
  <si>
    <t>Панель для телефонів 1150*1200*150</t>
  </si>
  <si>
    <t>Стул кухоний МБП ПН (4шт)</t>
  </si>
  <si>
    <t>Горизонтальна панель (ТВ) Samsung LH65DMEPLGC</t>
  </si>
  <si>
    <t>Шафа під плазму  (Відео вол. 2220*1621*200)</t>
  </si>
  <si>
    <t>Телевізор 48" +кріплення настене</t>
  </si>
  <si>
    <t xml:space="preserve">табло електронної черги (300*100*50) </t>
  </si>
  <si>
    <t>Настіна панель 1200мм</t>
  </si>
  <si>
    <t xml:space="preserve">Мякий стул-куб </t>
  </si>
  <si>
    <t>Стол двухурівневий ДСП 1650мм</t>
  </si>
  <si>
    <t>Стол круглый ТОП 10, 1600</t>
  </si>
  <si>
    <t>Панель для аксс під стіл 1250 (ДСП)</t>
  </si>
  <si>
    <t>Стіл кухонний</t>
  </si>
  <si>
    <t>Холодильник BEKO</t>
  </si>
  <si>
    <t>Стіл для консульт. високий (лівий)_ДСП 800/800/1200</t>
  </si>
  <si>
    <t>Стіл для консульт.високий (правий)_ДСП 800/800/1200</t>
  </si>
  <si>
    <t>Стіл для телефонів прямокутний 800*1650</t>
  </si>
  <si>
    <t>Стул-табуретка високий</t>
  </si>
  <si>
    <t>Стул-табуретка низький</t>
  </si>
  <si>
    <t>Стул со спинкой високий</t>
  </si>
  <si>
    <t xml:space="preserve">Панель для аксс  600 </t>
  </si>
  <si>
    <t>Панель для аксс  1200</t>
  </si>
  <si>
    <t>Стіл технической зони (medium 745*1276)</t>
  </si>
  <si>
    <t>Стіл технической зони ( 745*2440)</t>
  </si>
  <si>
    <t>Стол двухурівневий ДСП 1250мм</t>
  </si>
  <si>
    <t>Конструкція "зона сервісу" пластиковий червоний короб (200*250*2300+4300+2300мм)</t>
  </si>
  <si>
    <t>Сейф металевий 1250*450*450</t>
  </si>
  <si>
    <t>Сейф металевий 1000*450*2000</t>
  </si>
  <si>
    <t>Світильник контр ажурний 1200</t>
  </si>
  <si>
    <t>Світильник контр ажурний 600</t>
  </si>
  <si>
    <t>Бойлер 30л</t>
  </si>
  <si>
    <t>Демонтаж обладнання з подальшим використанням</t>
  </si>
  <si>
    <t xml:space="preserve">настінний профіль для кріплення панелей </t>
  </si>
  <si>
    <t xml:space="preserve">Настінний профіль для кріплення панелей </t>
  </si>
  <si>
    <t>Стеля рейкова з направляючими</t>
  </si>
  <si>
    <t xml:space="preserve">Стеля рейкова </t>
  </si>
  <si>
    <t>Теплова завіса 3ф 1500мм</t>
  </si>
  <si>
    <t>Унітаз</t>
  </si>
  <si>
    <t>Умивальник зі змішувачем та пєдисталом</t>
  </si>
  <si>
    <t xml:space="preserve">Світильник вбудований </t>
  </si>
  <si>
    <t>світильник вбудований</t>
  </si>
  <si>
    <t xml:space="preserve">Демонтаж без збереження </t>
  </si>
  <si>
    <t>Демонтаж електропроводки до 100м2 (відключити всі лінії що ведуть до суміжного приміщення у найближчій розподільчій коробці; знеструмити, заізолювати виводи з підлоги; демонтувати розетки вимикачі датчики, на перегородках що демонтуються )</t>
  </si>
  <si>
    <t>Демонтаж дверних блоків металопластикових</t>
  </si>
  <si>
    <t>Демонтаж стелі типу армстронг</t>
  </si>
  <si>
    <t xml:space="preserve">Кондиціонер спліт EWT 09 BTU </t>
  </si>
  <si>
    <t>Улаштування Перегородки з ГКЛ в 1 шар (каркас+обшивка)</t>
  </si>
  <si>
    <t xml:space="preserve">Монтаж рейкової стелі </t>
  </si>
  <si>
    <t>Стеля рейкова БУ (раніше демонтована)</t>
  </si>
  <si>
    <t>бу</t>
  </si>
  <si>
    <t>БУ</t>
  </si>
  <si>
    <t>Монтаж  стелі типу Армстронг</t>
  </si>
  <si>
    <t>Стеля армстронг БУ (раніше демонтована)</t>
  </si>
  <si>
    <t xml:space="preserve">Шпаклювання стін і перегородок  (2-шарова шпаклівка, грунтовка і шліфування) </t>
  </si>
  <si>
    <t>Посилення дверного пройому деревяним брусом</t>
  </si>
  <si>
    <t>Брус деревяний 40*50*2000</t>
  </si>
  <si>
    <t>двері метало пластикові (БУ раніше демонтовані)</t>
  </si>
  <si>
    <t xml:space="preserve">Монтаж настінного профілю для кріплення панелей </t>
  </si>
  <si>
    <t>Настінний профіль для кріплення панелей  (БУ раніше демонтовані)</t>
  </si>
  <si>
    <t xml:space="preserve">Підключення кабелю електроживлення зі стелі/підлоги до столу/стелажу+каса відкритої викладки через колодку на 6 гнізд </t>
  </si>
  <si>
    <t>патч панель</t>
  </si>
  <si>
    <t>Панель для аксс  1200 (монтаж)</t>
  </si>
  <si>
    <r>
      <t xml:space="preserve">Настіна панель 600мм </t>
    </r>
    <r>
      <rPr>
        <i/>
        <sz val="11"/>
        <rFont val="Times New Roman"/>
        <family val="1"/>
        <charset val="204"/>
      </rPr>
      <t>(монтаж)</t>
    </r>
  </si>
  <si>
    <r>
      <t xml:space="preserve">Стіл для телефонів прямокутний 800*1650  </t>
    </r>
    <r>
      <rPr>
        <i/>
        <sz val="11"/>
        <rFont val="Times New Roman"/>
        <family val="1"/>
        <charset val="204"/>
      </rPr>
      <t>(монтаж + підключення до 220В)</t>
    </r>
  </si>
  <si>
    <r>
      <t xml:space="preserve">Стол двухурівневий ДСП 1250мм </t>
    </r>
    <r>
      <rPr>
        <i/>
        <sz val="11"/>
        <rFont val="Times New Roman"/>
        <family val="1"/>
        <charset val="204"/>
      </rPr>
      <t>(монтаж + підключення до 220В)</t>
    </r>
  </si>
  <si>
    <r>
      <t xml:space="preserve">Сейф металевий 1000*450*2000 </t>
    </r>
    <r>
      <rPr>
        <i/>
        <sz val="11"/>
        <rFont val="Times New Roman"/>
        <family val="1"/>
        <charset val="204"/>
      </rPr>
      <t>(монтаж + кріплення)</t>
    </r>
  </si>
  <si>
    <t>Монтаж стелажів типу KOLCHUGA</t>
  </si>
  <si>
    <t>Доставка (Луцьк-Чубинське)</t>
  </si>
  <si>
    <t>Вивіз сміття (машина 2 т)</t>
  </si>
  <si>
    <t>Миття скляних вітрин/вікон з обох боків з їх очищенням  (вартість моючих входить в вартість)</t>
  </si>
  <si>
    <t>Плівка поліетиленова з первинної сировини 100 мк чорний</t>
  </si>
  <si>
    <t>Підключення кабелів до патч панелі з  установкою   в комутаційній шафі</t>
  </si>
  <si>
    <t xml:space="preserve">Фарбування  коробу на стелі з ГКЛ </t>
  </si>
  <si>
    <t>ОВ та ВК</t>
  </si>
  <si>
    <t>ВСЬОГО ВАРТІСТЬ МОНТАЖНИХ РОБІТ ПО ОВ та ВК, грн.( без ПДВ):</t>
  </si>
  <si>
    <t>ВСЬОГО ВАРТІСТЬ МАТЕРІАЛІВ ПО ОВ та ВК, грн. ( без ПДВ):</t>
  </si>
  <si>
    <t>Монтаж теплової завіси 3ф</t>
  </si>
  <si>
    <t>монтажний комплект (розписати в АВР)</t>
  </si>
  <si>
    <t xml:space="preserve">Монтаж унітазу </t>
  </si>
  <si>
    <t>Унітаз  (БУ раніше демонтовані)</t>
  </si>
  <si>
    <t>Гофра армована для унітаза Water House AGU</t>
  </si>
  <si>
    <t>Кріплення для унітаза з білою кришкою 6x80 мм 2 шт EXPERT FIX</t>
  </si>
  <si>
    <t>комп</t>
  </si>
  <si>
    <t>Монтаж умивальника з пєдисталом та змішувачем</t>
  </si>
  <si>
    <t>Умивальник  (БУ раніше демонтовані)</t>
  </si>
  <si>
    <t>Шланг для води Rhein АС М10*1/2 0,6 м. ГРІФ</t>
  </si>
  <si>
    <t>Шланг Rhein ФІТ-ФЛЕКС 1/2 в-в 1,0 м.</t>
  </si>
  <si>
    <t>Шланг Rhein ФІТ-ФЛЕКС 1/2 в-в 0,6 м.</t>
  </si>
  <si>
    <t xml:space="preserve">Монтаж бойлера </t>
  </si>
  <si>
    <t>Сифон SoloPlast Т0005 для мийки та умивальника з пластиковою гофрою 600</t>
  </si>
  <si>
    <t>Дюбель крюк</t>
  </si>
  <si>
    <t>Кріплення для умивальника до стіни з ексцентриками і болтами 8x100 мм</t>
  </si>
  <si>
    <t>Бойлер UP! (Underprice) UP-50-V</t>
  </si>
  <si>
    <t>Труба поліпропіленова UP! (Underprice) PN-16 20х2,8 2 м</t>
  </si>
  <si>
    <t>монтаж лічильника води</t>
  </si>
  <si>
    <t>Лічильник холодної води Новатор ЛК-15ХТ без монтажного комплекту</t>
  </si>
  <si>
    <t>Кран кульовий Water House Ду 15 ВЗ (м.) нікель</t>
  </si>
  <si>
    <t>Монтаж кранів кульових</t>
  </si>
  <si>
    <t>Монтаж труб поліпропіленових з фітінгами</t>
  </si>
  <si>
    <t>Труба армована KAS зі скловолокном PN20 d20 мм 2 м</t>
  </si>
  <si>
    <t>Комплект для підключення лічильника води 1/2" пара</t>
  </si>
  <si>
    <t>Фільтр грубого очищення Water House 1/2 муфтовий сітчастий</t>
  </si>
  <si>
    <t>Клапан зворотний Water House Ду 15 з латунним штоком</t>
  </si>
  <si>
    <t>Муфта комбінована зовнішня UP! (Underprice) ППР 20х1/2 зовнішня різьба</t>
  </si>
  <si>
    <t>Трійник UP! (Underprice) ППР 20х20х20 мм</t>
  </si>
  <si>
    <t>Кут UP! (Underprice) ППР 20х90°</t>
  </si>
  <si>
    <t>Кріплення для труб UP! (Underprice) 20 мм</t>
  </si>
  <si>
    <t>Монтаж каналізаційних труб 50-100мм</t>
  </si>
  <si>
    <t>Коліно каналізаційне Rhein 50/45</t>
  </si>
  <si>
    <t>Труба каналізаційна Rhein 50х2000 мм</t>
  </si>
  <si>
    <t>Трійник каналізаційний Rhein 110х50/45</t>
  </si>
  <si>
    <t>Коліно каналізаційне Rhein 110/45</t>
  </si>
  <si>
    <t>Монтаж світильників вбудованих</t>
  </si>
  <si>
    <t>свтильник вбудований (БУ раніше демонтовані)</t>
  </si>
  <si>
    <t>LED світильник MARS-S</t>
  </si>
  <si>
    <t>Монтаж шинопроводу QUNTULA</t>
  </si>
  <si>
    <t>Монтаж прожекторів QUNTULA</t>
  </si>
  <si>
    <t xml:space="preserve">Шинопровід QS-3F3-BK </t>
  </si>
  <si>
    <t xml:space="preserve">Шинопровід QS-3F2-BK </t>
  </si>
  <si>
    <t xml:space="preserve">Зєднувач QS-3F-line-BK </t>
  </si>
  <si>
    <t xml:space="preserve">Живлення QS-3F-PC-L-BK </t>
  </si>
  <si>
    <t>Заглушка QS-3F2-ЕC-BK</t>
  </si>
  <si>
    <t>Комплект кріплення тип 5</t>
  </si>
  <si>
    <t xml:space="preserve">Перекомутація існуючих коробок </t>
  </si>
  <si>
    <t>Перенесення існуючих розеток (демонтаж/монтаж)</t>
  </si>
  <si>
    <t>Фарба акрилатна Aura® Luxpro 7  RAL ____ (колір уточннити)</t>
  </si>
  <si>
    <t>Фарба акрилатна Aura® Luxpro 7  RAL _____(колір уточннити)</t>
  </si>
  <si>
    <t>Стретч-плівка 17 мкм 50 см 2.346 кг</t>
  </si>
  <si>
    <t>Гофрокартон 2-х шаровий v2 10,5 кв.м</t>
  </si>
  <si>
    <t>Клейкая лента 45 мм 200 м 40 мкм</t>
  </si>
  <si>
    <t>Термоетикетка T.Top 58x40</t>
  </si>
  <si>
    <t>Пухирчаста плівка двошарова 1,2 м</t>
  </si>
  <si>
    <t>кв.м</t>
  </si>
  <si>
    <t>Комплект кухонних меблів (мийка+змішувач, нижня частина 2600+1000, 3-и навісних шафи)</t>
  </si>
  <si>
    <t>монтаж кабельканалів</t>
  </si>
  <si>
    <t>канал кабельний neomax 25*16 2m</t>
  </si>
  <si>
    <t>Монтаж витяжного вентилятора</t>
  </si>
  <si>
    <t>Витяжний вентилятор Домовент С 100</t>
  </si>
  <si>
    <t>Монтаж гнучких повітропроводів д=100мм</t>
  </si>
  <si>
    <t>Повітропровід Вентс Алювент М 100/3</t>
  </si>
  <si>
    <t>шафа для одягу двухдверна</t>
  </si>
  <si>
    <t>Диван двумісний</t>
  </si>
  <si>
    <t>Встановлення металопластикових дверних блоків  з лиштвою</t>
  </si>
  <si>
    <t>Демонтаж меблів (ВФУ) з пакуванням та навантаженням</t>
  </si>
  <si>
    <t>Демонтаж меблів та обладнання (ВФР) з пакуванням та навантаженням</t>
  </si>
  <si>
    <t>Демонтаж меблів та обладнання (ВФР) з пакуванням для подальшого використання на магазині</t>
  </si>
  <si>
    <t>Плінтус ПВХ TIS  18х56х2500 мм (колір погоджується окремо)</t>
  </si>
  <si>
    <t>Фарбування стін (за 2 рази + грунт) кімнати №5 ral Уточнити</t>
  </si>
  <si>
    <t>Фарбування стін підсобних приміщеннь  (за 2 рази + грунт) ral  Уточнити</t>
  </si>
  <si>
    <r>
      <t xml:space="preserve">Панель для аксс  600 </t>
    </r>
    <r>
      <rPr>
        <i/>
        <sz val="11"/>
        <rFont val="Calibri"/>
        <family val="2"/>
        <charset val="204"/>
      </rPr>
      <t>(монтаж)</t>
    </r>
  </si>
  <si>
    <r>
      <t xml:space="preserve">Настіна панель 1200мм </t>
    </r>
    <r>
      <rPr>
        <i/>
        <sz val="11"/>
        <rFont val="Calibri"/>
        <family val="2"/>
        <charset val="204"/>
      </rPr>
      <t>(монтаж)</t>
    </r>
  </si>
  <si>
    <r>
      <t xml:space="preserve">Стіл технической зони ( 745*2440)  </t>
    </r>
    <r>
      <rPr>
        <i/>
        <sz val="11"/>
        <rFont val="Calibri"/>
        <family val="2"/>
        <charset val="204"/>
      </rPr>
      <t>(монтаж + підключення до 220В)</t>
    </r>
  </si>
  <si>
    <r>
      <t xml:space="preserve">Стіл для консульт. високий (лівий)_ДСП 800/800/1200 </t>
    </r>
    <r>
      <rPr>
        <i/>
        <sz val="11"/>
        <rFont val="Calibri"/>
        <family val="2"/>
        <charset val="204"/>
      </rPr>
      <t xml:space="preserve"> (монтаж + підключення до 220В)</t>
    </r>
  </si>
  <si>
    <r>
      <t xml:space="preserve">Стіл для консульт.високий (правий)_ДСП 800/800/1200 </t>
    </r>
    <r>
      <rPr>
        <i/>
        <sz val="11"/>
        <rFont val="Calibri"/>
        <family val="2"/>
        <charset val="204"/>
      </rPr>
      <t xml:space="preserve"> (монтаж + підключення до 220В)</t>
    </r>
  </si>
  <si>
    <t>Гофротруба ПВХ D16 320Н з прот. 50м "КОПОС" стійка до УФ, чорн. (1416E D F50D)</t>
  </si>
  <si>
    <t>Перенесення вивіски з виготовленням нових елементів (разом з матеріалом)</t>
  </si>
  <si>
    <t>в акті розписати матеріал</t>
  </si>
  <si>
    <t xml:space="preserve">Монтаж МДФ плінтуса  </t>
  </si>
  <si>
    <t>Плінтус МДФ (раніше демонтований)</t>
  </si>
  <si>
    <t>Клей монтажний Tytan Professional Classic Fix 310 мл прозорий</t>
  </si>
  <si>
    <t>Канал кабельний Schneider Electric 77x19 мм PVC Ultra 2 м</t>
  </si>
  <si>
    <t xml:space="preserve">Зароблення отворів у керамічній плитці </t>
  </si>
  <si>
    <t>Затирка для плитки Ceresit CE 33 Plus 130 2 кг коричневый</t>
  </si>
  <si>
    <t>Монтаж/збирання стелажів оцинкованих</t>
  </si>
  <si>
    <t>Дюбель для гипсокартона Molly Expert Fix 5x38 мм 10 шт.</t>
  </si>
  <si>
    <t>PL-PP-00 Білий супермат 70 глухе</t>
  </si>
  <si>
    <t>Монтаж керамічної плитки на стіни</t>
  </si>
  <si>
    <t>кв.м.</t>
  </si>
  <si>
    <t>Клей для плитки Ceresit CM 11 Ceramic 5 кг</t>
  </si>
  <si>
    <t>Плитка Атем Sidorno Gold 25x40 см (або аналогічна за вартістю)</t>
  </si>
  <si>
    <t>Гіпсокартон звичайний Knauf 3000x1200х12,5 мм 3,6 кв. м</t>
  </si>
  <si>
    <r>
      <t xml:space="preserve">перекомутація щитів з відключенням зайвих ліній та підключенням нових в т.ч.  </t>
    </r>
    <r>
      <rPr>
        <u/>
        <sz val="11"/>
        <color rgb="FFFF0000"/>
        <rFont val="Times New Roman"/>
        <family val="1"/>
        <charset val="204"/>
      </rPr>
      <t>виготовлення виконавчої схеми електромереж приміщення та однолінійних схем</t>
    </r>
  </si>
  <si>
    <t>Закриття плівкою підлоги,  вікон</t>
  </si>
  <si>
    <t xml:space="preserve">Гофроящик  685 x 360 x 345 мм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</si>
</sst>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_-;_-* &quot;-&quot;??_₴_-;_-@_-"/>
    <numFmt numFmtId="165" formatCode="[$-419]General"/>
    <numFmt numFmtId="166" formatCode="#,##0.00_ ;[Red]\-#,##0.00\ "/>
  </numFmts>
  <fonts count="54">
    <font>
      <sz val="10"/>
      <name val="Arial"/>
      <charset val="134"/>
    </font>
    <font>
      <sz val="11"/>
      <color theme="1"/>
      <name val="Calibri"/>
      <family val="2"/>
      <charset val="204"/>
      <scheme val="minor"/>
    </font>
    <font>
      <sz val="10"/>
      <name val="Arial"/>
      <family val="2"/>
      <charset val="204"/>
    </font>
    <font>
      <sz val="11"/>
      <name val="Calibri"/>
      <family val="2"/>
      <charset val="204"/>
    </font>
    <font>
      <sz val="11"/>
      <color indexed="8"/>
      <name val="Calibri"/>
      <family val="2"/>
      <charset val="204"/>
    </font>
    <font>
      <b/>
      <sz val="10"/>
      <name val="Century Gothic"/>
      <family val="2"/>
      <charset val="204"/>
    </font>
    <font>
      <b/>
      <sz val="10"/>
      <color indexed="8"/>
      <name val="Century Gothic"/>
      <family val="2"/>
      <charset val="204"/>
    </font>
    <font>
      <b/>
      <sz val="12"/>
      <name val="Century Gothic"/>
      <family val="2"/>
      <charset val="204"/>
    </font>
    <font>
      <u/>
      <sz val="11"/>
      <color indexed="8"/>
      <name val="Calibri"/>
      <family val="2"/>
      <charset val="204"/>
    </font>
    <font>
      <sz val="11"/>
      <color indexed="8"/>
      <name val="Century Gothic"/>
      <family val="2"/>
      <charset val="204"/>
    </font>
    <font>
      <sz val="9"/>
      <name val="Century Gothic"/>
      <family val="2"/>
      <charset val="204"/>
    </font>
    <font>
      <sz val="10"/>
      <color indexed="8"/>
      <name val="Century Gothic"/>
      <family val="2"/>
      <charset val="204"/>
    </font>
    <font>
      <b/>
      <sz val="14"/>
      <name val="Century Gothic"/>
      <family val="2"/>
      <charset val="204"/>
    </font>
    <font>
      <sz val="14"/>
      <color indexed="8"/>
      <name val="Century Gothic"/>
      <family val="2"/>
      <charset val="204"/>
    </font>
    <font>
      <i/>
      <sz val="10"/>
      <name val="Century Gothic"/>
      <family val="2"/>
      <charset val="204"/>
    </font>
    <font>
      <sz val="10"/>
      <name val="Century Gothic"/>
      <family val="2"/>
      <charset val="204"/>
    </font>
    <font>
      <b/>
      <sz val="8"/>
      <color rgb="FF000000"/>
      <name val="Arial"/>
      <family val="2"/>
      <charset val="204"/>
    </font>
    <font>
      <i/>
      <sz val="11"/>
      <color rgb="FF7F7F7F"/>
      <name val="Calibri"/>
      <family val="2"/>
      <charset val="204"/>
      <scheme val="minor"/>
    </font>
    <font>
      <sz val="10"/>
      <name val="Arial Cyr"/>
      <charset val="204"/>
    </font>
    <font>
      <sz val="11"/>
      <name val="Calibri"/>
      <family val="2"/>
      <charset val="204"/>
    </font>
    <font>
      <b/>
      <sz val="13"/>
      <color indexed="56"/>
      <name val="Calibri"/>
      <family val="2"/>
      <charset val="204"/>
    </font>
    <font>
      <sz val="8"/>
      <color rgb="FF000000"/>
      <name val="Arial"/>
      <family val="2"/>
      <charset val="204"/>
    </font>
    <font>
      <sz val="12"/>
      <color rgb="FF000000"/>
      <name val="Arial"/>
      <family val="2"/>
      <charset val="204"/>
    </font>
    <font>
      <sz val="1"/>
      <color rgb="FF000000"/>
      <name val="Arial"/>
      <family val="2"/>
      <charset val="204"/>
    </font>
    <font>
      <sz val="10"/>
      <color rgb="FF000000"/>
      <name val="Arial"/>
      <family val="2"/>
      <charset val="204"/>
    </font>
    <font>
      <sz val="11"/>
      <color theme="1"/>
      <name val="Calibri"/>
      <family val="2"/>
      <charset val="204"/>
      <scheme val="minor"/>
    </font>
    <font>
      <b/>
      <sz val="10"/>
      <color rgb="FF000000"/>
      <name val="Arial"/>
      <family val="2"/>
      <charset val="204"/>
    </font>
    <font>
      <i/>
      <sz val="10"/>
      <color rgb="FF000000"/>
      <name val="Arial"/>
      <family val="2"/>
      <charset val="204"/>
    </font>
    <font>
      <b/>
      <i/>
      <sz val="10"/>
      <color rgb="FF000000"/>
      <name val="Arial"/>
      <family val="2"/>
      <charset val="204"/>
    </font>
    <font>
      <b/>
      <i/>
      <sz val="14"/>
      <color rgb="FFFF8000"/>
      <name val="Bookman Old Style"/>
      <family val="1"/>
      <charset val="204"/>
    </font>
    <font>
      <sz val="11"/>
      <color indexed="9"/>
      <name val="Calibri"/>
      <family val="2"/>
      <charset val="204"/>
    </font>
    <font>
      <sz val="10"/>
      <name val="Helv"/>
      <charset val="204"/>
    </font>
    <font>
      <sz val="11"/>
      <color indexed="8"/>
      <name val="Calibri"/>
      <family val="2"/>
      <charset val="204"/>
    </font>
    <font>
      <i/>
      <sz val="8"/>
      <color rgb="FFFF8000"/>
      <name val="Bookman Old Style"/>
      <family val="1"/>
      <charset val="204"/>
    </font>
    <font>
      <sz val="11"/>
      <color rgb="FF000000"/>
      <name val="Calibri"/>
      <family val="2"/>
      <charset val="204"/>
    </font>
    <font>
      <b/>
      <sz val="12"/>
      <color rgb="FF000000"/>
      <name val="Arial"/>
      <family val="2"/>
      <charset val="204"/>
    </font>
    <font>
      <sz val="10"/>
      <color rgb="FFCA6500"/>
      <name val="Arial"/>
      <family val="2"/>
      <charset val="204"/>
    </font>
    <font>
      <i/>
      <sz val="8"/>
      <color rgb="FF000000"/>
      <name val="Arial"/>
      <family val="2"/>
      <charset val="204"/>
    </font>
    <font>
      <u/>
      <sz val="10"/>
      <color theme="10"/>
      <name val="Arial Cyr"/>
      <charset val="204"/>
    </font>
    <font>
      <u/>
      <sz val="11"/>
      <color indexed="12"/>
      <name val="Calibri"/>
      <family val="2"/>
      <charset val="204"/>
    </font>
    <font>
      <b/>
      <sz val="11"/>
      <color indexed="8"/>
      <name val="Calibri"/>
      <family val="2"/>
      <charset val="204"/>
    </font>
    <font>
      <sz val="10"/>
      <name val="Arial"/>
      <family val="2"/>
      <charset val="204"/>
    </font>
    <font>
      <sz val="11"/>
      <color indexed="8"/>
      <name val="Calibri"/>
      <family val="2"/>
      <charset val="204"/>
    </font>
    <font>
      <sz val="10"/>
      <name val="Arial Cyr"/>
      <family val="2"/>
      <charset val="204"/>
    </font>
    <font>
      <sz val="11"/>
      <name val="Times New Roman"/>
      <family val="1"/>
      <charset val="204"/>
    </font>
    <font>
      <sz val="12"/>
      <name val="Calibri"/>
      <family val="2"/>
      <charset val="204"/>
      <scheme val="minor"/>
    </font>
    <font>
      <sz val="8"/>
      <name val="Arial"/>
      <charset val="134"/>
    </font>
    <font>
      <sz val="11"/>
      <color rgb="FF000000"/>
      <name val="Calibri"/>
      <family val="2"/>
      <scheme val="minor"/>
    </font>
    <font>
      <i/>
      <sz val="11"/>
      <name val="Times New Roman"/>
      <family val="1"/>
      <charset val="204"/>
    </font>
    <font>
      <b/>
      <sz val="11"/>
      <name val="Times New Roman"/>
      <family val="1"/>
      <charset val="204"/>
    </font>
    <font>
      <i/>
      <u/>
      <sz val="11"/>
      <name val="Times New Roman"/>
      <family val="1"/>
      <charset val="204"/>
    </font>
    <font>
      <sz val="11"/>
      <name val="Calibri"/>
      <family val="2"/>
      <charset val="204"/>
      <scheme val="minor"/>
    </font>
    <font>
      <i/>
      <sz val="11"/>
      <name val="Calibri"/>
      <family val="2"/>
      <charset val="204"/>
    </font>
    <font>
      <u/>
      <sz val="11"/>
      <color rgb="FFFF0000"/>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indexed="43"/>
        <bgColor indexed="8"/>
      </patternFill>
    </fill>
    <fill>
      <patternFill patternType="solid">
        <fgColor indexed="50"/>
        <bgColor indexed="64"/>
      </patternFill>
    </fill>
    <fill>
      <patternFill patternType="solid">
        <fgColor indexed="50"/>
        <bgColor indexed="8"/>
      </patternFill>
    </fill>
    <fill>
      <patternFill patternType="solid">
        <fgColor indexed="29"/>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ck">
        <color indexed="22"/>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4">
    <xf numFmtId="0" fontId="0" fillId="0" borderId="0"/>
    <xf numFmtId="0" fontId="18" fillId="0" borderId="0"/>
    <xf numFmtId="0" fontId="16" fillId="0" borderId="0">
      <alignment horizontal="center" vertical="center"/>
    </xf>
    <xf numFmtId="164" fontId="2" fillId="0" borderId="0" applyFont="0" applyFill="0" applyBorder="0" applyAlignment="0" applyProtection="0"/>
    <xf numFmtId="0" fontId="4" fillId="0" borderId="0"/>
    <xf numFmtId="0" fontId="27" fillId="0" borderId="0">
      <alignment horizontal="left" vertical="top"/>
    </xf>
    <xf numFmtId="0" fontId="25" fillId="0" borderId="0"/>
    <xf numFmtId="0" fontId="16" fillId="0" borderId="0">
      <alignment horizontal="center" vertical="center"/>
    </xf>
    <xf numFmtId="0" fontId="17" fillId="0" borderId="0" applyNumberFormat="0" applyFill="0" applyBorder="0" applyAlignment="0" applyProtection="0"/>
    <xf numFmtId="0" fontId="25" fillId="0" borderId="0"/>
    <xf numFmtId="0" fontId="3" fillId="0" borderId="0">
      <alignment vertical="center"/>
    </xf>
    <xf numFmtId="0" fontId="21" fillId="0" borderId="0">
      <alignment horizontal="left" vertical="top"/>
    </xf>
    <xf numFmtId="0" fontId="25" fillId="0" borderId="0"/>
    <xf numFmtId="0" fontId="35" fillId="0" borderId="0">
      <alignment horizontal="left" vertical="top"/>
    </xf>
    <xf numFmtId="0" fontId="21" fillId="0" borderId="0">
      <alignment horizontal="right" vertical="top"/>
    </xf>
    <xf numFmtId="0" fontId="4" fillId="0" borderId="0"/>
    <xf numFmtId="0" fontId="26" fillId="0" borderId="0">
      <alignment horizontal="left" vertical="top"/>
    </xf>
    <xf numFmtId="0" fontId="21" fillId="0" borderId="0">
      <alignment horizontal="center" vertical="top"/>
    </xf>
    <xf numFmtId="0" fontId="4" fillId="0" borderId="0">
      <protection locked="0"/>
    </xf>
    <xf numFmtId="0" fontId="32" fillId="0" borderId="0"/>
    <xf numFmtId="0" fontId="36" fillId="0" borderId="0">
      <alignment horizontal="left" vertical="top"/>
    </xf>
    <xf numFmtId="0" fontId="30" fillId="8" borderId="0" applyNumberFormat="0" applyBorder="0" applyAlignment="0" applyProtection="0"/>
    <xf numFmtId="0" fontId="16" fillId="0" borderId="0">
      <alignment horizontal="center" vertical="center"/>
    </xf>
    <xf numFmtId="0" fontId="2" fillId="0" borderId="0"/>
    <xf numFmtId="165" fontId="34" fillId="0" borderId="0" applyBorder="0" applyProtection="0"/>
    <xf numFmtId="0" fontId="20" fillId="0" borderId="15" applyNumberFormat="0" applyFill="0" applyAlignment="0" applyProtection="0"/>
    <xf numFmtId="0" fontId="23" fillId="0" borderId="0">
      <alignment horizontal="left" vertical="top"/>
    </xf>
    <xf numFmtId="0" fontId="4" fillId="0" borderId="0"/>
    <xf numFmtId="0" fontId="25" fillId="0" borderId="0"/>
    <xf numFmtId="0" fontId="21" fillId="0" borderId="0">
      <alignment horizontal="center" vertical="top"/>
    </xf>
    <xf numFmtId="0" fontId="26" fillId="0" borderId="0">
      <alignment horizontal="left" vertical="top"/>
    </xf>
    <xf numFmtId="0" fontId="41" fillId="0" borderId="0"/>
    <xf numFmtId="0" fontId="26" fillId="0" borderId="0">
      <alignment horizontal="right" vertical="top"/>
    </xf>
    <xf numFmtId="0" fontId="24" fillId="0" borderId="0">
      <alignment horizontal="right" vertical="top"/>
    </xf>
    <xf numFmtId="0" fontId="37" fillId="0" borderId="0">
      <alignment horizontal="left" vertical="top"/>
    </xf>
    <xf numFmtId="0" fontId="33" fillId="0" borderId="0">
      <alignment horizontal="left" vertical="top"/>
    </xf>
    <xf numFmtId="0" fontId="22" fillId="0" borderId="0">
      <alignment horizontal="left" vertical="top"/>
    </xf>
    <xf numFmtId="0" fontId="24" fillId="0" borderId="0">
      <alignment horizontal="left" vertical="top"/>
    </xf>
    <xf numFmtId="0" fontId="22" fillId="0" borderId="0">
      <alignment horizontal="left" vertical="top"/>
    </xf>
    <xf numFmtId="0" fontId="29" fillId="0" borderId="0">
      <alignment horizontal="left" vertical="center"/>
    </xf>
    <xf numFmtId="0" fontId="24" fillId="0" borderId="0">
      <alignment horizontal="left" vertical="top"/>
    </xf>
    <xf numFmtId="0" fontId="28" fillId="0" borderId="0">
      <alignment horizontal="left" vertical="top"/>
    </xf>
    <xf numFmtId="0" fontId="24" fillId="0" borderId="0">
      <alignment horizontal="left" vertical="top"/>
    </xf>
    <xf numFmtId="0" fontId="24" fillId="0" borderId="0">
      <alignment horizontal="left" vertical="top"/>
    </xf>
    <xf numFmtId="0" fontId="24" fillId="0" borderId="0">
      <alignment horizontal="left" vertical="top"/>
    </xf>
    <xf numFmtId="0" fontId="38" fillId="0" borderId="0" applyNumberFormat="0" applyFill="0" applyBorder="0" applyAlignment="0" applyProtection="0"/>
    <xf numFmtId="0" fontId="25" fillId="0" borderId="1"/>
    <xf numFmtId="0" fontId="18" fillId="0" borderId="0"/>
    <xf numFmtId="0" fontId="25" fillId="0" borderId="0"/>
    <xf numFmtId="0" fontId="19" fillId="0" borderId="0">
      <alignment vertical="center"/>
    </xf>
    <xf numFmtId="0" fontId="25" fillId="0" borderId="0"/>
    <xf numFmtId="0" fontId="25" fillId="0" borderId="0"/>
    <xf numFmtId="0" fontId="25" fillId="0" borderId="0"/>
    <xf numFmtId="0" fontId="18" fillId="0" borderId="0"/>
    <xf numFmtId="0" fontId="31" fillId="0" borderId="0"/>
    <xf numFmtId="164" fontId="2" fillId="0" borderId="0" applyFont="0" applyFill="0" applyBorder="0" applyAlignment="0" applyProtection="0"/>
    <xf numFmtId="0" fontId="42" fillId="0" borderId="0">
      <protection locked="0"/>
    </xf>
    <xf numFmtId="0" fontId="42" fillId="0" borderId="0"/>
    <xf numFmtId="0" fontId="43" fillId="0" borderId="0"/>
    <xf numFmtId="0" fontId="1" fillId="0" borderId="0"/>
    <xf numFmtId="0" fontId="1" fillId="0" borderId="0"/>
    <xf numFmtId="0" fontId="1" fillId="0" borderId="0"/>
    <xf numFmtId="0" fontId="4" fillId="0" borderId="0"/>
    <xf numFmtId="0" fontId="1" fillId="0" borderId="0"/>
    <xf numFmtId="0" fontId="2" fillId="0" borderId="0"/>
    <xf numFmtId="0" fontId="1" fillId="0" borderId="1"/>
    <xf numFmtId="0" fontId="1" fillId="0" borderId="0"/>
    <xf numFmtId="0" fontId="3" fillId="0" borderId="0">
      <alignment vertical="center"/>
    </xf>
    <xf numFmtId="0" fontId="1" fillId="0" borderId="0"/>
    <xf numFmtId="0" fontId="1" fillId="0" borderId="0"/>
    <xf numFmtId="0" fontId="1" fillId="0" borderId="0"/>
    <xf numFmtId="0" fontId="4" fillId="0" borderId="0">
      <protection locked="0"/>
    </xf>
    <xf numFmtId="0" fontId="4" fillId="0" borderId="0"/>
    <xf numFmtId="0" fontId="47" fillId="0" borderId="0"/>
  </cellStyleXfs>
  <cellXfs count="218">
    <xf numFmtId="0" fontId="0" fillId="0" borderId="0" xfId="0"/>
    <xf numFmtId="0" fontId="4" fillId="0" borderId="0" xfId="4"/>
    <xf numFmtId="0" fontId="5" fillId="0" borderId="0" xfId="47" applyFont="1" applyAlignment="1">
      <alignment horizontal="left" vertical="top"/>
    </xf>
    <xf numFmtId="0" fontId="6" fillId="0" borderId="0" xfId="4" applyFont="1" applyAlignment="1">
      <alignment vertical="center" wrapText="1"/>
    </xf>
    <xf numFmtId="0" fontId="8" fillId="0" borderId="5" xfId="4" applyFont="1" applyBorder="1" applyAlignment="1">
      <alignment horizontal="left" vertical="top"/>
    </xf>
    <xf numFmtId="0" fontId="4" fillId="0" borderId="5" xfId="4" applyBorder="1" applyAlignment="1">
      <alignment horizontal="left" vertical="center"/>
    </xf>
    <xf numFmtId="0" fontId="4" fillId="0" borderId="0" xfId="4" applyAlignment="1">
      <alignment horizontal="left" vertical="center"/>
    </xf>
    <xf numFmtId="0" fontId="4" fillId="0" borderId="5" xfId="4" applyBorder="1"/>
    <xf numFmtId="0" fontId="4" fillId="0" borderId="10" xfId="4" applyBorder="1" applyAlignment="1">
      <alignment horizontal="left" vertical="center"/>
    </xf>
    <xf numFmtId="0" fontId="4" fillId="0" borderId="10" xfId="4" applyBorder="1"/>
    <xf numFmtId="0" fontId="9" fillId="0" borderId="0" xfId="9" applyFont="1"/>
    <xf numFmtId="0" fontId="11" fillId="0" borderId="0" xfId="9" applyFont="1"/>
    <xf numFmtId="0" fontId="5" fillId="0" borderId="0" xfId="47" applyFont="1" applyAlignment="1">
      <alignment horizontal="center" vertical="top" wrapText="1"/>
    </xf>
    <xf numFmtId="0" fontId="11" fillId="0" borderId="0" xfId="9" applyFont="1" applyAlignment="1">
      <alignment horizontal="center" vertical="top" wrapText="1"/>
    </xf>
    <xf numFmtId="0" fontId="11" fillId="0" borderId="0" xfId="9" applyFont="1" applyAlignment="1">
      <alignment wrapText="1"/>
    </xf>
    <xf numFmtId="0" fontId="9" fillId="0" borderId="1" xfId="9" applyFont="1" applyBorder="1"/>
    <xf numFmtId="0" fontId="6" fillId="0" borderId="1" xfId="9" applyFont="1" applyBorder="1" applyAlignment="1">
      <alignment horizontal="center" vertical="center"/>
    </xf>
    <xf numFmtId="0" fontId="11" fillId="0" borderId="13" xfId="9" applyFont="1" applyBorder="1"/>
    <xf numFmtId="0" fontId="11" fillId="0" borderId="0" xfId="9" applyFont="1" applyAlignment="1">
      <alignment horizontal="left" wrapText="1"/>
    </xf>
    <xf numFmtId="0" fontId="11" fillId="0" borderId="0" xfId="9" applyFont="1" applyAlignment="1">
      <alignment horizontal="left"/>
    </xf>
    <xf numFmtId="0" fontId="44" fillId="0" borderId="0" xfId="0" applyFont="1" applyAlignment="1">
      <alignment horizontal="left" vertical="center"/>
    </xf>
    <xf numFmtId="166" fontId="44" fillId="0" borderId="1" xfId="0" applyNumberFormat="1" applyFont="1" applyBorder="1" applyAlignment="1">
      <alignment horizontal="center" vertical="center"/>
    </xf>
    <xf numFmtId="0" fontId="44" fillId="4" borderId="1" xfId="0" applyFont="1" applyFill="1" applyBorder="1" applyAlignment="1">
      <alignment horizontal="left" vertical="center" wrapText="1"/>
    </xf>
    <xf numFmtId="0" fontId="44" fillId="4" borderId="1" xfId="47" applyFont="1" applyFill="1" applyBorder="1" applyAlignment="1">
      <alignment horizontal="left" vertical="center" wrapText="1"/>
    </xf>
    <xf numFmtId="0" fontId="44" fillId="4" borderId="1" xfId="47" applyFont="1" applyFill="1" applyBorder="1" applyAlignment="1">
      <alignment horizontal="left" vertical="center"/>
    </xf>
    <xf numFmtId="0" fontId="44" fillId="4" borderId="1" xfId="47" applyFont="1" applyFill="1" applyBorder="1" applyAlignment="1">
      <alignment horizontal="center" vertical="center"/>
    </xf>
    <xf numFmtId="0" fontId="44" fillId="4" borderId="0" xfId="0" applyFont="1" applyFill="1" applyAlignment="1">
      <alignment vertical="center"/>
    </xf>
    <xf numFmtId="0" fontId="44" fillId="0" borderId="0" xfId="0" applyFont="1" applyAlignment="1">
      <alignment vertical="center"/>
    </xf>
    <xf numFmtId="0" fontId="44" fillId="4" borderId="0" xfId="0" applyFont="1" applyFill="1" applyAlignment="1">
      <alignment horizontal="left" vertical="center"/>
    </xf>
    <xf numFmtId="0" fontId="44" fillId="4" borderId="1" xfId="0" applyFont="1" applyFill="1" applyBorder="1" applyAlignment="1">
      <alignment horizontal="center" vertical="center"/>
    </xf>
    <xf numFmtId="49" fontId="44" fillId="4" borderId="1" xfId="47" applyNumberFormat="1" applyFont="1" applyFill="1" applyBorder="1" applyAlignment="1" applyProtection="1">
      <alignment horizontal="center" vertical="center"/>
      <protection locked="0"/>
    </xf>
    <xf numFmtId="0" fontId="44" fillId="4" borderId="1" xfId="18" applyFont="1" applyFill="1" applyBorder="1" applyAlignment="1" applyProtection="1">
      <alignment horizontal="center" vertical="center"/>
    </xf>
    <xf numFmtId="0" fontId="44" fillId="0" borderId="0" xfId="0" applyFont="1"/>
    <xf numFmtId="0" fontId="45" fillId="0" borderId="0" xfId="58" applyFont="1" applyAlignment="1">
      <alignment horizontal="left" vertical="top"/>
    </xf>
    <xf numFmtId="166" fontId="44" fillId="0" borderId="0" xfId="0" applyNumberFormat="1" applyFont="1"/>
    <xf numFmtId="4" fontId="44" fillId="0" borderId="0" xfId="0" applyNumberFormat="1" applyFont="1"/>
    <xf numFmtId="4" fontId="44" fillId="4" borderId="1" xfId="47" applyNumberFormat="1" applyFont="1" applyFill="1" applyBorder="1" applyAlignment="1">
      <alignment horizontal="center" vertical="center"/>
    </xf>
    <xf numFmtId="2" fontId="44" fillId="4" borderId="1" xfId="0" applyNumberFormat="1" applyFont="1" applyFill="1" applyBorder="1" applyAlignment="1">
      <alignment horizontal="center" vertical="center"/>
    </xf>
    <xf numFmtId="2" fontId="44" fillId="4" borderId="1" xfId="47" applyNumberFormat="1" applyFont="1" applyFill="1" applyBorder="1" applyAlignment="1">
      <alignment horizontal="center" vertical="center"/>
    </xf>
    <xf numFmtId="166" fontId="44" fillId="4" borderId="1" xfId="47" applyNumberFormat="1" applyFont="1" applyFill="1" applyBorder="1" applyAlignment="1">
      <alignment horizontal="center" vertical="center"/>
    </xf>
    <xf numFmtId="1" fontId="44" fillId="4" borderId="1" xfId="47" applyNumberFormat="1" applyFont="1" applyFill="1" applyBorder="1" applyAlignment="1">
      <alignment horizontal="center" vertical="center"/>
    </xf>
    <xf numFmtId="0" fontId="44" fillId="4" borderId="2" xfId="0" applyFont="1" applyFill="1" applyBorder="1" applyAlignment="1">
      <alignment horizontal="left" vertical="center" wrapText="1"/>
    </xf>
    <xf numFmtId="0" fontId="44" fillId="4" borderId="19" xfId="0" applyFont="1" applyFill="1" applyBorder="1" applyAlignment="1">
      <alignment horizontal="center" vertical="center"/>
    </xf>
    <xf numFmtId="2" fontId="44" fillId="4" borderId="1" xfId="18" applyNumberFormat="1" applyFont="1" applyFill="1" applyBorder="1" applyAlignment="1" applyProtection="1">
      <alignment horizontal="center" vertical="center"/>
    </xf>
    <xf numFmtId="0" fontId="44" fillId="4" borderId="2" xfId="47" applyFont="1" applyFill="1" applyBorder="1" applyAlignment="1">
      <alignment horizontal="left" vertical="center" wrapText="1"/>
    </xf>
    <xf numFmtId="0" fontId="44" fillId="4" borderId="2" xfId="0" applyFont="1" applyFill="1" applyBorder="1" applyAlignment="1">
      <alignment horizontal="center" vertical="center"/>
    </xf>
    <xf numFmtId="0" fontId="44" fillId="4" borderId="2" xfId="0" applyFont="1" applyFill="1" applyBorder="1" applyAlignment="1">
      <alignment vertical="center" wrapText="1"/>
    </xf>
    <xf numFmtId="166" fontId="44" fillId="4" borderId="1" xfId="47" applyNumberFormat="1" applyFont="1" applyFill="1" applyBorder="1" applyAlignment="1" applyProtection="1">
      <alignment horizontal="center" vertical="center" wrapText="1"/>
      <protection locked="0"/>
    </xf>
    <xf numFmtId="49" fontId="44" fillId="4" borderId="1" xfId="47" applyNumberFormat="1" applyFont="1" applyFill="1" applyBorder="1" applyAlignment="1" applyProtection="1">
      <alignment horizontal="left" vertical="center" wrapText="1"/>
      <protection locked="0"/>
    </xf>
    <xf numFmtId="0" fontId="44" fillId="4" borderId="1" xfId="18" applyFont="1" applyFill="1" applyBorder="1" applyAlignment="1" applyProtection="1">
      <alignment horizontal="left" vertical="center" wrapText="1"/>
    </xf>
    <xf numFmtId="0" fontId="44" fillId="4" borderId="18" xfId="0" applyFont="1" applyFill="1" applyBorder="1" applyAlignment="1">
      <alignment horizontal="center" vertical="center"/>
    </xf>
    <xf numFmtId="2" fontId="44" fillId="4" borderId="18" xfId="0" applyNumberFormat="1" applyFont="1" applyFill="1" applyBorder="1" applyAlignment="1">
      <alignment horizontal="center" vertical="center"/>
    </xf>
    <xf numFmtId="166" fontId="44" fillId="4" borderId="18" xfId="0" applyNumberFormat="1" applyFont="1" applyFill="1" applyBorder="1" applyAlignment="1">
      <alignment horizontal="center" vertical="center"/>
    </xf>
    <xf numFmtId="2" fontId="44" fillId="4" borderId="14" xfId="0" applyNumberFormat="1" applyFont="1" applyFill="1" applyBorder="1" applyAlignment="1">
      <alignment horizontal="center" vertical="center"/>
    </xf>
    <xf numFmtId="166" fontId="44" fillId="4" borderId="14" xfId="0" applyNumberFormat="1" applyFont="1" applyFill="1" applyBorder="1" applyAlignment="1">
      <alignment horizontal="center" vertical="center"/>
    </xf>
    <xf numFmtId="166" fontId="44" fillId="4" borderId="1" xfId="47" applyNumberFormat="1" applyFont="1" applyFill="1" applyBorder="1" applyAlignment="1">
      <alignment horizontal="left" vertical="center"/>
    </xf>
    <xf numFmtId="0" fontId="44" fillId="0" borderId="1" xfId="0" applyFont="1" applyBorder="1" applyAlignment="1">
      <alignment horizontal="left" vertical="center" wrapText="1"/>
    </xf>
    <xf numFmtId="0" fontId="44" fillId="0" borderId="1" xfId="0" applyFont="1" applyBorder="1" applyAlignment="1">
      <alignment horizontal="center" vertical="center"/>
    </xf>
    <xf numFmtId="2" fontId="44" fillId="0" borderId="1" xfId="0" applyNumberFormat="1" applyFont="1" applyBorder="1" applyAlignment="1">
      <alignment horizontal="center" vertical="center"/>
    </xf>
    <xf numFmtId="166" fontId="49" fillId="4" borderId="0" xfId="0" applyNumberFormat="1" applyFont="1" applyFill="1" applyAlignment="1">
      <alignment horizontal="center" vertical="center"/>
    </xf>
    <xf numFmtId="0" fontId="49" fillId="3" borderId="1" xfId="47" applyFont="1" applyFill="1" applyBorder="1" applyAlignment="1">
      <alignment horizontal="center" vertical="center" wrapText="1"/>
    </xf>
    <xf numFmtId="4" fontId="49" fillId="3" borderId="1" xfId="47" applyNumberFormat="1" applyFont="1" applyFill="1" applyBorder="1" applyAlignment="1">
      <alignment horizontal="center" vertical="center" wrapText="1"/>
    </xf>
    <xf numFmtId="0" fontId="44" fillId="0" borderId="0" xfId="0" applyFont="1" applyAlignment="1">
      <alignment horizontal="center" vertical="center"/>
    </xf>
    <xf numFmtId="0" fontId="49" fillId="4" borderId="1" xfId="47" applyFont="1" applyFill="1" applyBorder="1" applyAlignment="1">
      <alignment horizontal="center" vertical="center" wrapText="1"/>
    </xf>
    <xf numFmtId="4" fontId="44" fillId="4" borderId="1" xfId="47" applyNumberFormat="1" applyFont="1" applyFill="1" applyBorder="1" applyAlignment="1">
      <alignment horizontal="left" vertical="center"/>
    </xf>
    <xf numFmtId="0" fontId="50" fillId="4" borderId="2" xfId="47" applyFont="1" applyFill="1" applyBorder="1" applyAlignment="1">
      <alignment horizontal="center" vertical="center" wrapText="1"/>
    </xf>
    <xf numFmtId="0" fontId="44" fillId="4" borderId="2" xfId="47" applyFont="1" applyFill="1" applyBorder="1" applyAlignment="1">
      <alignment horizontal="left" vertical="center"/>
    </xf>
    <xf numFmtId="0" fontId="3" fillId="4" borderId="20" xfId="73" applyFont="1" applyFill="1" applyBorder="1" applyAlignment="1">
      <alignment vertical="top" wrapText="1" readingOrder="1"/>
    </xf>
    <xf numFmtId="0" fontId="51" fillId="4" borderId="1" xfId="0" applyFont="1" applyFill="1" applyBorder="1" applyAlignment="1">
      <alignment horizontal="left" vertical="top" wrapText="1"/>
    </xf>
    <xf numFmtId="0" fontId="51" fillId="4" borderId="1" xfId="0" applyFont="1" applyFill="1" applyBorder="1" applyAlignment="1">
      <alignment horizontal="center" vertical="top" wrapText="1"/>
    </xf>
    <xf numFmtId="2" fontId="51" fillId="4" borderId="1" xfId="0" applyNumberFormat="1" applyFont="1" applyFill="1" applyBorder="1" applyAlignment="1">
      <alignment horizontal="center" vertical="top" wrapText="1"/>
    </xf>
    <xf numFmtId="0" fontId="3" fillId="4" borderId="21" xfId="73" applyFont="1" applyFill="1" applyBorder="1" applyAlignment="1">
      <alignment vertical="top" wrapText="1" readingOrder="1"/>
    </xf>
    <xf numFmtId="0" fontId="3" fillId="4" borderId="1" xfId="73" applyFont="1" applyFill="1" applyBorder="1" applyAlignment="1">
      <alignment vertical="top" wrapText="1" readingOrder="1"/>
    </xf>
    <xf numFmtId="2" fontId="44" fillId="0" borderId="1" xfId="0" applyNumberFormat="1" applyFont="1" applyFill="1" applyBorder="1" applyAlignment="1">
      <alignment horizontal="center" vertical="center"/>
    </xf>
    <xf numFmtId="166" fontId="44" fillId="0" borderId="1" xfId="0" applyNumberFormat="1" applyFont="1" applyBorder="1" applyAlignment="1">
      <alignment horizontal="left" vertical="center" wrapText="1"/>
    </xf>
    <xf numFmtId="0" fontId="49" fillId="9" borderId="1" xfId="18" applyFont="1" applyFill="1" applyBorder="1" applyAlignment="1" applyProtection="1">
      <alignment horizontal="left" vertical="center" wrapText="1"/>
    </xf>
    <xf numFmtId="0" fontId="49" fillId="9" borderId="1" xfId="27" applyFont="1" applyFill="1" applyBorder="1" applyAlignment="1">
      <alignment horizontal="center" vertical="center"/>
    </xf>
    <xf numFmtId="4" fontId="49" fillId="9" borderId="1" xfId="47" applyNumberFormat="1" applyFont="1" applyFill="1" applyBorder="1" applyAlignment="1">
      <alignment horizontal="center" vertical="center"/>
    </xf>
    <xf numFmtId="49" fontId="49" fillId="9" borderId="1" xfId="47" applyNumberFormat="1" applyFont="1" applyFill="1" applyBorder="1" applyAlignment="1" applyProtection="1">
      <alignment horizontal="center" vertical="center"/>
      <protection locked="0"/>
    </xf>
    <xf numFmtId="166" fontId="44" fillId="9" borderId="1" xfId="8" applyNumberFormat="1" applyFont="1" applyFill="1" applyBorder="1" applyAlignment="1" applyProtection="1">
      <alignment horizontal="center" vertical="center"/>
      <protection locked="0"/>
    </xf>
    <xf numFmtId="166" fontId="49" fillId="9" borderId="1" xfId="8" applyNumberFormat="1" applyFont="1" applyFill="1" applyBorder="1" applyAlignment="1" applyProtection="1">
      <alignment horizontal="center" vertical="center"/>
      <protection locked="0"/>
    </xf>
    <xf numFmtId="0" fontId="44" fillId="4" borderId="1" xfId="27" applyFont="1" applyFill="1" applyBorder="1" applyAlignment="1">
      <alignment horizontal="center" vertical="center"/>
    </xf>
    <xf numFmtId="0" fontId="44" fillId="0" borderId="1" xfId="47" applyFont="1" applyFill="1" applyBorder="1" applyAlignment="1">
      <alignment horizontal="left" vertical="center" wrapText="1"/>
    </xf>
    <xf numFmtId="0" fontId="44" fillId="0" borderId="1" xfId="47" applyFont="1" applyFill="1" applyBorder="1" applyAlignment="1">
      <alignment horizontal="center" vertical="center"/>
    </xf>
    <xf numFmtId="4" fontId="44" fillId="0" borderId="1" xfId="47" applyNumberFormat="1" applyFont="1" applyFill="1" applyBorder="1" applyAlignment="1">
      <alignment horizontal="center" vertical="center"/>
    </xf>
    <xf numFmtId="0" fontId="0" fillId="0" borderId="0" xfId="0" applyFont="1"/>
    <xf numFmtId="166" fontId="44" fillId="0" borderId="1" xfId="47" applyNumberFormat="1" applyFont="1" applyFill="1" applyBorder="1" applyAlignment="1">
      <alignment horizontal="center" vertical="center"/>
    </xf>
    <xf numFmtId="4" fontId="44" fillId="4" borderId="17" xfId="47" applyNumberFormat="1" applyFont="1" applyFill="1" applyBorder="1" applyAlignment="1">
      <alignment horizontal="center" vertical="center"/>
    </xf>
    <xf numFmtId="166" fontId="44" fillId="4" borderId="1" xfId="0" applyNumberFormat="1" applyFont="1" applyFill="1" applyBorder="1" applyAlignment="1">
      <alignment horizontal="center" vertical="center"/>
    </xf>
    <xf numFmtId="166" fontId="44" fillId="0" borderId="1" xfId="0" applyNumberFormat="1" applyFont="1" applyBorder="1" applyAlignment="1">
      <alignment horizontal="left" vertical="center"/>
    </xf>
    <xf numFmtId="2" fontId="44" fillId="4" borderId="17" xfId="47" applyNumberFormat="1" applyFont="1" applyFill="1" applyBorder="1" applyAlignment="1">
      <alignment horizontal="center" vertical="center"/>
    </xf>
    <xf numFmtId="166" fontId="44" fillId="4" borderId="1" xfId="0" applyNumberFormat="1" applyFont="1" applyFill="1" applyBorder="1" applyAlignment="1">
      <alignment horizontal="left" vertical="center" wrapText="1"/>
    </xf>
    <xf numFmtId="0" fontId="44" fillId="4" borderId="1" xfId="0" applyFont="1" applyFill="1" applyBorder="1" applyAlignment="1">
      <alignment vertical="center" wrapText="1"/>
    </xf>
    <xf numFmtId="0" fontId="44" fillId="11" borderId="1" xfId="0" applyFont="1" applyFill="1" applyBorder="1" applyAlignment="1">
      <alignment horizontal="center" vertical="center"/>
    </xf>
    <xf numFmtId="0" fontId="0" fillId="0" borderId="0" xfId="0" applyFont="1" applyAlignment="1">
      <alignment wrapText="1"/>
    </xf>
    <xf numFmtId="166" fontId="44" fillId="4" borderId="16" xfId="0" applyNumberFormat="1" applyFont="1" applyFill="1" applyBorder="1" applyAlignment="1">
      <alignment horizontal="center" vertical="center"/>
    </xf>
    <xf numFmtId="2" fontId="44" fillId="4" borderId="1" xfId="47" applyNumberFormat="1" applyFont="1" applyFill="1" applyBorder="1" applyAlignment="1" applyProtection="1">
      <alignment horizontal="center" vertical="center"/>
      <protection locked="0"/>
    </xf>
    <xf numFmtId="2" fontId="44" fillId="4" borderId="16" xfId="47" applyNumberFormat="1" applyFont="1" applyFill="1" applyBorder="1" applyAlignment="1" applyProtection="1">
      <alignment horizontal="center" vertical="center"/>
      <protection locked="0"/>
    </xf>
    <xf numFmtId="166" fontId="44" fillId="9" borderId="1" xfId="47" applyNumberFormat="1" applyFont="1" applyFill="1" applyBorder="1" applyAlignment="1">
      <alignment horizontal="center" vertical="center"/>
    </xf>
    <xf numFmtId="0" fontId="49" fillId="4" borderId="17" xfId="47" applyFont="1" applyFill="1" applyBorder="1" applyAlignment="1">
      <alignment horizontal="center" vertical="center" wrapText="1"/>
    </xf>
    <xf numFmtId="0" fontId="49" fillId="4" borderId="17" xfId="47" applyFont="1" applyFill="1" applyBorder="1" applyAlignment="1">
      <alignment horizontal="left" vertical="center"/>
    </xf>
    <xf numFmtId="0" fontId="49" fillId="4" borderId="17" xfId="47" applyFont="1" applyFill="1" applyBorder="1" applyAlignment="1">
      <alignment horizontal="center" vertical="center"/>
    </xf>
    <xf numFmtId="166" fontId="49" fillId="4" borderId="17" xfId="47" applyNumberFormat="1" applyFont="1" applyFill="1" applyBorder="1" applyAlignment="1">
      <alignment horizontal="center" vertical="center"/>
    </xf>
    <xf numFmtId="0" fontId="49" fillId="4" borderId="17" xfId="47" applyFont="1" applyFill="1" applyBorder="1" applyAlignment="1">
      <alignment horizontal="left" vertical="center" wrapText="1"/>
    </xf>
    <xf numFmtId="166" fontId="49" fillId="4" borderId="17" xfId="47" applyNumberFormat="1" applyFont="1" applyFill="1" applyBorder="1" applyAlignment="1">
      <alignment horizontal="left" vertical="center"/>
    </xf>
    <xf numFmtId="0" fontId="44" fillId="4" borderId="0" xfId="0" applyFont="1" applyFill="1"/>
    <xf numFmtId="0" fontId="44" fillId="4" borderId="1" xfId="56" applyFont="1" applyFill="1" applyBorder="1" applyAlignment="1" applyProtection="1">
      <alignment vertical="center" wrapText="1"/>
    </xf>
    <xf numFmtId="166" fontId="49" fillId="9" borderId="1" xfId="47" applyNumberFormat="1" applyFont="1" applyFill="1" applyBorder="1" applyAlignment="1">
      <alignment horizontal="center" vertical="center"/>
    </xf>
    <xf numFmtId="0" fontId="0" fillId="4" borderId="0" xfId="0" applyFont="1" applyFill="1"/>
    <xf numFmtId="0" fontId="44" fillId="4" borderId="16" xfId="0" applyFont="1" applyFill="1" applyBorder="1" applyAlignment="1">
      <alignment horizontal="left" vertical="center" wrapText="1"/>
    </xf>
    <xf numFmtId="0" fontId="44" fillId="4" borderId="14" xfId="0" applyFont="1" applyFill="1" applyBorder="1" applyAlignment="1">
      <alignment horizontal="center" vertical="center"/>
    </xf>
    <xf numFmtId="49" fontId="44" fillId="4" borderId="16" xfId="0" applyNumberFormat="1" applyFont="1" applyFill="1" applyBorder="1" applyAlignment="1" applyProtection="1">
      <alignment horizontal="left" vertical="center" wrapText="1"/>
      <protection locked="0"/>
    </xf>
    <xf numFmtId="49" fontId="44" fillId="4" borderId="18" xfId="0" applyNumberFormat="1" applyFont="1" applyFill="1" applyBorder="1" applyAlignment="1" applyProtection="1">
      <alignment horizontal="center" vertical="center"/>
      <protection locked="0"/>
    </xf>
    <xf numFmtId="49" fontId="44" fillId="0" borderId="1" xfId="47" applyNumberFormat="1" applyFont="1" applyBorder="1" applyAlignment="1" applyProtection="1">
      <alignment horizontal="left" vertical="center" wrapText="1"/>
      <protection locked="0"/>
    </xf>
    <xf numFmtId="49" fontId="44" fillId="0" borderId="1" xfId="0" applyNumberFormat="1" applyFont="1" applyBorder="1" applyAlignment="1" applyProtection="1">
      <alignment horizontal="center" vertical="center" wrapText="1"/>
      <protection locked="0"/>
    </xf>
    <xf numFmtId="166" fontId="44" fillId="0" borderId="1" xfId="47" applyNumberFormat="1" applyFont="1" applyBorder="1" applyAlignment="1">
      <alignment horizontal="center" vertical="center"/>
    </xf>
    <xf numFmtId="0" fontId="44" fillId="4" borderId="1" xfId="8" applyFont="1" applyFill="1" applyBorder="1" applyAlignment="1">
      <alignment horizontal="left" vertical="center" wrapText="1"/>
    </xf>
    <xf numFmtId="0" fontId="44" fillId="4" borderId="1" xfId="8" applyFont="1" applyFill="1" applyBorder="1" applyAlignment="1">
      <alignment horizontal="center" vertical="center"/>
    </xf>
    <xf numFmtId="166" fontId="44" fillId="4" borderId="1" xfId="8" applyNumberFormat="1" applyFont="1" applyFill="1" applyBorder="1" applyAlignment="1">
      <alignment horizontal="center" vertical="center"/>
    </xf>
    <xf numFmtId="166" fontId="44" fillId="4" borderId="1" xfId="47" applyNumberFormat="1" applyFont="1" applyFill="1" applyBorder="1" applyAlignment="1">
      <alignment horizontal="center" vertical="center" wrapText="1"/>
    </xf>
    <xf numFmtId="0" fontId="44" fillId="0" borderId="1" xfId="47" applyFont="1" applyBorder="1" applyAlignment="1">
      <alignment horizontal="left" vertical="center" wrapText="1"/>
    </xf>
    <xf numFmtId="0" fontId="44" fillId="0" borderId="1" xfId="47" applyFont="1" applyBorder="1" applyAlignment="1">
      <alignment horizontal="center" vertical="center"/>
    </xf>
    <xf numFmtId="0" fontId="44" fillId="4" borderId="16" xfId="18" applyFont="1" applyFill="1" applyBorder="1" applyAlignment="1" applyProtection="1">
      <alignment horizontal="left" vertical="center" wrapText="1"/>
    </xf>
    <xf numFmtId="0" fontId="44" fillId="4" borderId="16" xfId="27" applyFont="1" applyFill="1" applyBorder="1" applyAlignment="1">
      <alignment horizontal="left" vertical="center"/>
    </xf>
    <xf numFmtId="166" fontId="44" fillId="4" borderId="1" xfId="8" applyNumberFormat="1" applyFont="1" applyFill="1" applyBorder="1" applyAlignment="1" applyProtection="1">
      <alignment horizontal="center" vertical="center"/>
      <protection locked="0"/>
    </xf>
    <xf numFmtId="0" fontId="44" fillId="4" borderId="16" xfId="27" applyFont="1" applyFill="1" applyBorder="1" applyAlignment="1">
      <alignment horizontal="center" vertical="center"/>
    </xf>
    <xf numFmtId="0" fontId="44" fillId="11" borderId="16" xfId="0" applyFont="1" applyFill="1" applyBorder="1" applyAlignment="1">
      <alignment horizontal="left" vertical="center" wrapText="1"/>
    </xf>
    <xf numFmtId="0" fontId="49" fillId="9" borderId="14" xfId="47" applyFont="1" applyFill="1" applyBorder="1" applyAlignment="1">
      <alignment horizontal="left" vertical="center" wrapText="1"/>
    </xf>
    <xf numFmtId="0" fontId="49" fillId="9" borderId="1" xfId="47" applyFont="1" applyFill="1" applyBorder="1" applyAlignment="1">
      <alignment horizontal="left" vertical="center"/>
    </xf>
    <xf numFmtId="0" fontId="49" fillId="9" borderId="1" xfId="47" applyFont="1" applyFill="1" applyBorder="1" applyAlignment="1">
      <alignment horizontal="center" vertical="center"/>
    </xf>
    <xf numFmtId="0" fontId="49" fillId="9" borderId="1" xfId="47" applyFont="1" applyFill="1" applyBorder="1" applyAlignment="1">
      <alignment horizontal="left" vertical="center" wrapText="1"/>
    </xf>
    <xf numFmtId="0" fontId="44" fillId="4" borderId="1" xfId="18" applyFont="1" applyFill="1" applyBorder="1" applyAlignment="1" applyProtection="1">
      <alignment vertical="center" wrapText="1"/>
    </xf>
    <xf numFmtId="0" fontId="44" fillId="4" borderId="1" xfId="57" applyFont="1" applyFill="1" applyBorder="1" applyAlignment="1">
      <alignment horizontal="center" vertical="center"/>
    </xf>
    <xf numFmtId="49" fontId="44" fillId="4" borderId="1" xfId="0" applyNumberFormat="1" applyFont="1" applyFill="1" applyBorder="1" applyAlignment="1" applyProtection="1">
      <alignment horizontal="center" vertical="center" wrapText="1"/>
      <protection locked="0"/>
    </xf>
    <xf numFmtId="49" fontId="44" fillId="11" borderId="1" xfId="0" applyNumberFormat="1" applyFont="1" applyFill="1" applyBorder="1" applyAlignment="1" applyProtection="1">
      <alignment horizontal="center" vertical="center" wrapText="1"/>
      <protection locked="0"/>
    </xf>
    <xf numFmtId="0" fontId="44" fillId="4" borderId="1" xfId="56" applyFont="1" applyFill="1" applyBorder="1" applyAlignment="1" applyProtection="1">
      <alignment horizontal="left" vertical="center" wrapText="1"/>
    </xf>
    <xf numFmtId="0" fontId="44" fillId="10" borderId="1" xfId="0" applyFont="1" applyFill="1" applyBorder="1" applyAlignment="1">
      <alignment horizontal="center" vertical="center" wrapText="1"/>
    </xf>
    <xf numFmtId="166" fontId="44" fillId="4" borderId="1" xfId="3" applyNumberFormat="1" applyFont="1" applyFill="1" applyBorder="1" applyAlignment="1">
      <alignment horizontal="center" vertical="center"/>
    </xf>
    <xf numFmtId="0" fontId="44" fillId="0" borderId="1" xfId="0" applyFont="1" applyBorder="1" applyAlignment="1">
      <alignment horizontal="left" vertical="center"/>
    </xf>
    <xf numFmtId="4" fontId="44" fillId="2" borderId="1" xfId="47" applyNumberFormat="1" applyFont="1" applyFill="1" applyBorder="1" applyAlignment="1">
      <alignment horizontal="center" vertical="center"/>
    </xf>
    <xf numFmtId="0" fontId="49" fillId="2" borderId="1" xfId="47" applyFont="1" applyFill="1" applyBorder="1" applyAlignment="1">
      <alignment horizontal="left" vertical="center" wrapText="1"/>
    </xf>
    <xf numFmtId="0" fontId="49" fillId="2" borderId="1" xfId="47" applyFont="1" applyFill="1" applyBorder="1" applyAlignment="1">
      <alignment horizontal="center" vertical="center"/>
    </xf>
    <xf numFmtId="166" fontId="44" fillId="2" borderId="1" xfId="47" applyNumberFormat="1" applyFont="1" applyFill="1" applyBorder="1" applyAlignment="1">
      <alignment horizontal="center" vertical="center"/>
    </xf>
    <xf numFmtId="166" fontId="49" fillId="2" borderId="1" xfId="47" applyNumberFormat="1" applyFont="1" applyFill="1" applyBorder="1" applyAlignment="1">
      <alignment horizontal="center" vertical="center"/>
    </xf>
    <xf numFmtId="4" fontId="44" fillId="2" borderId="1" xfId="47" applyNumberFormat="1" applyFont="1" applyFill="1" applyBorder="1" applyAlignment="1">
      <alignment horizontal="left" vertical="center"/>
    </xf>
    <xf numFmtId="4" fontId="49" fillId="2" borderId="1" xfId="47" applyNumberFormat="1" applyFont="1" applyFill="1" applyBorder="1" applyAlignment="1">
      <alignment horizontal="center" vertical="center"/>
    </xf>
    <xf numFmtId="0" fontId="49" fillId="2" borderId="1" xfId="27" applyFont="1" applyFill="1" applyBorder="1" applyAlignment="1">
      <alignment horizontal="left" vertical="center" wrapText="1"/>
    </xf>
    <xf numFmtId="10" fontId="49" fillId="2" borderId="1" xfId="47" applyNumberFormat="1" applyFont="1" applyFill="1" applyBorder="1" applyAlignment="1">
      <alignment horizontal="center" vertical="center"/>
    </xf>
    <xf numFmtId="9" fontId="49" fillId="2" borderId="1" xfId="47" applyNumberFormat="1" applyFont="1" applyFill="1" applyBorder="1" applyAlignment="1">
      <alignment horizontal="center" vertical="center"/>
    </xf>
    <xf numFmtId="0" fontId="44" fillId="2" borderId="1" xfId="47" applyFont="1" applyFill="1" applyBorder="1" applyAlignment="1">
      <alignment horizontal="center" vertical="center"/>
    </xf>
    <xf numFmtId="0" fontId="44" fillId="2" borderId="1" xfId="47" applyFont="1" applyFill="1" applyBorder="1" applyAlignment="1">
      <alignment horizontal="left" vertical="center" wrapText="1"/>
    </xf>
    <xf numFmtId="0" fontId="44" fillId="2" borderId="1" xfId="47" applyFont="1" applyFill="1" applyBorder="1" applyAlignment="1">
      <alignment horizontal="left" vertical="center"/>
    </xf>
    <xf numFmtId="0" fontId="44" fillId="0" borderId="0" xfId="0" applyFont="1" applyAlignment="1">
      <alignment vertical="center" wrapText="1"/>
    </xf>
    <xf numFmtId="0" fontId="44" fillId="4" borderId="0" xfId="47" applyFont="1" applyFill="1" applyAlignment="1">
      <alignment horizontal="left" vertical="center" wrapText="1"/>
    </xf>
    <xf numFmtId="0" fontId="44" fillId="0" borderId="0" xfId="47" applyFont="1" applyAlignment="1">
      <alignment horizontal="left" vertical="center"/>
    </xf>
    <xf numFmtId="0" fontId="44" fillId="2" borderId="0" xfId="58" applyFont="1" applyFill="1" applyAlignment="1">
      <alignment horizontal="left" vertical="center"/>
    </xf>
    <xf numFmtId="0" fontId="44" fillId="4" borderId="16" xfId="47" applyFont="1" applyFill="1" applyBorder="1" applyAlignment="1">
      <alignment horizontal="left" vertical="center" wrapText="1"/>
    </xf>
    <xf numFmtId="0" fontId="44" fillId="4" borderId="16" xfId="47" applyFont="1" applyFill="1" applyBorder="1" applyAlignment="1">
      <alignment horizontal="left" vertical="center"/>
    </xf>
    <xf numFmtId="49" fontId="44" fillId="4" borderId="16" xfId="47" applyNumberFormat="1" applyFont="1" applyFill="1" applyBorder="1" applyAlignment="1" applyProtection="1">
      <alignment horizontal="left" vertical="center" wrapText="1"/>
      <protection locked="0"/>
    </xf>
    <xf numFmtId="49" fontId="44" fillId="4" borderId="16" xfId="47" applyNumberFormat="1" applyFont="1" applyFill="1" applyBorder="1" applyAlignment="1" applyProtection="1">
      <alignment horizontal="center" vertical="center"/>
      <protection locked="0"/>
    </xf>
    <xf numFmtId="0" fontId="44" fillId="4" borderId="1" xfId="0" applyFont="1" applyFill="1" applyBorder="1" applyAlignment="1">
      <alignment horizontal="left" vertical="top" wrapText="1"/>
    </xf>
    <xf numFmtId="0" fontId="44" fillId="4" borderId="1" xfId="0" applyFont="1" applyFill="1" applyBorder="1" applyAlignment="1">
      <alignment horizontal="center" vertical="top" wrapText="1"/>
    </xf>
    <xf numFmtId="2" fontId="44" fillId="4" borderId="1" xfId="0" applyNumberFormat="1" applyFont="1" applyFill="1" applyBorder="1" applyAlignment="1">
      <alignment horizontal="center" vertical="top" wrapText="1"/>
    </xf>
    <xf numFmtId="49" fontId="44" fillId="0" borderId="1" xfId="58" applyNumberFormat="1" applyFont="1" applyBorder="1" applyAlignment="1" applyProtection="1">
      <alignment horizontal="left" vertical="top" wrapText="1"/>
      <protection locked="0"/>
    </xf>
    <xf numFmtId="49" fontId="44" fillId="0" borderId="1" xfId="58" applyNumberFormat="1" applyFont="1" applyBorder="1" applyAlignment="1" applyProtection="1">
      <alignment horizontal="center" vertical="top" wrapText="1"/>
      <protection locked="0"/>
    </xf>
    <xf numFmtId="4" fontId="44" fillId="4" borderId="1" xfId="58" applyNumberFormat="1" applyFont="1" applyFill="1" applyBorder="1" applyAlignment="1">
      <alignment horizontal="center" vertical="top"/>
    </xf>
    <xf numFmtId="4" fontId="44" fillId="0" borderId="1" xfId="58" applyNumberFormat="1" applyFont="1" applyBorder="1" applyAlignment="1">
      <alignment horizontal="center" vertical="top"/>
    </xf>
    <xf numFmtId="0" fontId="10" fillId="0" borderId="0" xfId="9" applyFont="1" applyAlignment="1">
      <alignment horizontal="right" vertical="top" wrapText="1"/>
    </xf>
    <xf numFmtId="0" fontId="10" fillId="0" borderId="0" xfId="9" applyFont="1" applyAlignment="1">
      <alignment horizontal="right" vertical="top"/>
    </xf>
    <xf numFmtId="0" fontId="6" fillId="0" borderId="0" xfId="9" applyFont="1" applyAlignment="1">
      <alignment horizontal="right" wrapText="1"/>
    </xf>
    <xf numFmtId="0" fontId="6" fillId="0" borderId="0" xfId="9" applyFont="1" applyAlignment="1">
      <alignment horizontal="right"/>
    </xf>
    <xf numFmtId="0" fontId="12" fillId="0" borderId="0" xfId="47" applyFont="1" applyAlignment="1">
      <alignment horizontal="center" vertical="top" wrapText="1"/>
    </xf>
    <xf numFmtId="0" fontId="13" fillId="0" borderId="0" xfId="9" applyFont="1" applyAlignment="1">
      <alignment horizontal="center" vertical="top" wrapText="1"/>
    </xf>
    <xf numFmtId="0" fontId="13" fillId="0" borderId="0" xfId="9" applyFont="1" applyAlignment="1">
      <alignment wrapText="1"/>
    </xf>
    <xf numFmtId="0" fontId="14" fillId="0" borderId="2" xfId="47" applyFont="1" applyBorder="1" applyAlignment="1">
      <alignment horizontal="left" vertical="top" wrapText="1"/>
    </xf>
    <xf numFmtId="0" fontId="14" fillId="0" borderId="12" xfId="9" applyFont="1" applyBorder="1" applyAlignment="1">
      <alignment horizontal="left" wrapText="1"/>
    </xf>
    <xf numFmtId="0" fontId="14" fillId="0" borderId="14" xfId="9" applyFont="1" applyBorder="1" applyAlignment="1">
      <alignment horizontal="left" wrapText="1"/>
    </xf>
    <xf numFmtId="0" fontId="11" fillId="0" borderId="2" xfId="9" applyFont="1" applyBorder="1" applyAlignment="1">
      <alignment horizontal="left" wrapText="1"/>
    </xf>
    <xf numFmtId="0" fontId="11" fillId="0" borderId="12" xfId="9" applyFont="1" applyBorder="1" applyAlignment="1">
      <alignment horizontal="left"/>
    </xf>
    <xf numFmtId="0" fontId="11" fillId="0" borderId="14" xfId="9" applyFont="1" applyBorder="1" applyAlignment="1">
      <alignment horizontal="left"/>
    </xf>
    <xf numFmtId="0" fontId="11" fillId="0" borderId="13" xfId="9" applyFont="1" applyBorder="1" applyAlignment="1">
      <alignment horizontal="left" wrapText="1"/>
    </xf>
    <xf numFmtId="0" fontId="11" fillId="0" borderId="13" xfId="9" applyFont="1" applyBorder="1" applyAlignment="1">
      <alignment horizontal="left"/>
    </xf>
    <xf numFmtId="0" fontId="6" fillId="0" borderId="1" xfId="9" applyFont="1" applyBorder="1" applyAlignment="1">
      <alignment horizontal="center"/>
    </xf>
    <xf numFmtId="0" fontId="15" fillId="0" borderId="1" xfId="9" applyFont="1" applyBorder="1" applyAlignment="1">
      <alignment horizontal="left"/>
    </xf>
    <xf numFmtId="0" fontId="15" fillId="0" borderId="1" xfId="9" applyFont="1" applyBorder="1" applyAlignment="1">
      <alignment horizontal="left" wrapText="1"/>
    </xf>
    <xf numFmtId="0" fontId="5" fillId="0" borderId="1" xfId="9" applyFont="1" applyBorder="1" applyAlignment="1">
      <alignment horizontal="center"/>
    </xf>
    <xf numFmtId="0" fontId="15" fillId="0" borderId="1" xfId="9" applyFont="1" applyBorder="1" applyAlignment="1">
      <alignment horizontal="center"/>
    </xf>
    <xf numFmtId="0" fontId="15" fillId="0" borderId="1" xfId="9" applyFont="1" applyBorder="1" applyAlignment="1">
      <alignment horizontal="left" vertical="top" wrapText="1"/>
    </xf>
    <xf numFmtId="0" fontId="15" fillId="0" borderId="1" xfId="9" applyFont="1" applyBorder="1" applyAlignment="1">
      <alignment horizontal="left" vertical="top"/>
    </xf>
    <xf numFmtId="0" fontId="15" fillId="0" borderId="1" xfId="9" applyFont="1" applyBorder="1" applyAlignment="1">
      <alignment horizontal="left" vertical="center" wrapText="1"/>
    </xf>
    <xf numFmtId="0" fontId="15" fillId="0" borderId="1" xfId="9" applyFont="1" applyBorder="1" applyAlignment="1">
      <alignment horizontal="center" vertical="center" wrapText="1"/>
    </xf>
    <xf numFmtId="0" fontId="15" fillId="0" borderId="1" xfId="9" applyFont="1" applyBorder="1" applyAlignment="1">
      <alignment horizontal="center" vertical="center"/>
    </xf>
    <xf numFmtId="0" fontId="5" fillId="0" borderId="1" xfId="9" applyFont="1" applyBorder="1" applyAlignment="1">
      <alignment horizontal="left" vertical="top" wrapText="1"/>
    </xf>
    <xf numFmtId="0" fontId="7" fillId="5" borderId="3" xfId="47" applyFont="1" applyFill="1" applyBorder="1" applyAlignment="1">
      <alignment horizontal="center" vertical="center" wrapText="1"/>
    </xf>
    <xf numFmtId="0" fontId="7" fillId="5" borderId="4" xfId="47" applyFont="1" applyFill="1" applyBorder="1" applyAlignment="1">
      <alignment horizontal="center" vertical="center"/>
    </xf>
    <xf numFmtId="0" fontId="7" fillId="5" borderId="8" xfId="47" applyFont="1" applyFill="1" applyBorder="1" applyAlignment="1">
      <alignment horizontal="center" vertical="center"/>
    </xf>
    <xf numFmtId="0" fontId="5" fillId="5" borderId="3" xfId="47" applyFont="1" applyFill="1" applyBorder="1" applyAlignment="1">
      <alignment horizontal="left" vertical="center"/>
    </xf>
    <xf numFmtId="0" fontId="5" fillId="5" borderId="4" xfId="47" applyFont="1" applyFill="1" applyBorder="1" applyAlignment="1">
      <alignment horizontal="left" vertical="center"/>
    </xf>
    <xf numFmtId="0" fontId="5" fillId="5" borderId="8" xfId="47" applyFont="1" applyFill="1" applyBorder="1" applyAlignment="1">
      <alignment horizontal="left" vertical="center"/>
    </xf>
    <xf numFmtId="0" fontId="4" fillId="0" borderId="6" xfId="4" applyBorder="1" applyAlignment="1">
      <alignment horizontal="left" vertical="center" wrapText="1"/>
    </xf>
    <xf numFmtId="0" fontId="4" fillId="0" borderId="9" xfId="4" applyBorder="1" applyAlignment="1">
      <alignment horizontal="left" vertical="center" wrapText="1"/>
    </xf>
    <xf numFmtId="0" fontId="4" fillId="0" borderId="5" xfId="4" applyBorder="1" applyAlignment="1">
      <alignment horizontal="left" vertical="center" wrapText="1"/>
    </xf>
    <xf numFmtId="0" fontId="4" fillId="0" borderId="0" xfId="4" applyAlignment="1">
      <alignment horizontal="left" vertical="center" wrapText="1"/>
    </xf>
    <xf numFmtId="0" fontId="4" fillId="0" borderId="10" xfId="4" applyBorder="1" applyAlignment="1">
      <alignment horizontal="left" vertical="center" wrapText="1"/>
    </xf>
    <xf numFmtId="0" fontId="4" fillId="0" borderId="5" xfId="4" applyBorder="1" applyAlignment="1">
      <alignment wrapText="1"/>
    </xf>
    <xf numFmtId="0" fontId="4" fillId="0" borderId="0" xfId="4"/>
    <xf numFmtId="0" fontId="4" fillId="0" borderId="10" xfId="4" applyBorder="1"/>
    <xf numFmtId="0" fontId="4" fillId="6" borderId="7" xfId="4" applyFill="1" applyBorder="1" applyAlignment="1">
      <alignment wrapText="1"/>
    </xf>
    <xf numFmtId="0" fontId="4" fillId="6" borderId="1" xfId="4" applyFill="1" applyBorder="1" applyAlignment="1">
      <alignment wrapText="1"/>
    </xf>
    <xf numFmtId="0" fontId="4" fillId="6" borderId="11" xfId="4" applyFill="1" applyBorder="1" applyAlignment="1">
      <alignment wrapText="1"/>
    </xf>
    <xf numFmtId="0" fontId="4" fillId="7" borderId="5" xfId="4" applyFill="1" applyBorder="1" applyAlignment="1">
      <alignment wrapText="1"/>
    </xf>
    <xf numFmtId="0" fontId="4" fillId="7" borderId="0" xfId="4" applyFill="1"/>
    <xf numFmtId="0" fontId="4" fillId="7" borderId="10" xfId="4" applyFill="1" applyBorder="1"/>
    <xf numFmtId="0" fontId="3" fillId="0" borderId="5" xfId="4" applyFont="1" applyBorder="1" applyAlignment="1">
      <alignment horizontal="left" vertical="center" wrapText="1"/>
    </xf>
    <xf numFmtId="0" fontId="3" fillId="0" borderId="0" xfId="4" applyFont="1" applyAlignment="1">
      <alignment horizontal="left" vertical="center" wrapText="1"/>
    </xf>
    <xf numFmtId="0" fontId="3" fillId="0" borderId="10" xfId="4" applyFont="1" applyBorder="1" applyAlignment="1">
      <alignment horizontal="left" vertical="center" wrapText="1"/>
    </xf>
    <xf numFmtId="0" fontId="49" fillId="4" borderId="0" xfId="0" applyFont="1" applyFill="1" applyAlignment="1">
      <alignment horizontal="left" vertical="center" wrapText="1"/>
    </xf>
    <xf numFmtId="0" fontId="49" fillId="4" borderId="0" xfId="0" applyFont="1" applyFill="1" applyAlignment="1">
      <alignment horizontal="center" vertical="center" wrapText="1"/>
    </xf>
  </cellXfs>
  <cellStyles count="74">
    <cellStyle name="60% — акцент2 2" xfId="21" xr:uid="{00000000-0005-0000-0000-000000000000}"/>
    <cellStyle name="Excel Built-in Normal" xfId="24" xr:uid="{00000000-0005-0000-0000-000001000000}"/>
    <cellStyle name="Heading 2 2" xfId="25" xr:uid="{00000000-0005-0000-0000-000002000000}"/>
    <cellStyle name="Normal" xfId="73" xr:uid="{EEBF50F2-32E5-4B74-A315-1D35CF4C0B2F}"/>
    <cellStyle name="Normal 2" xfId="27" xr:uid="{00000000-0005-0000-0000-000003000000}"/>
    <cellStyle name="Normal 2 2" xfId="18" xr:uid="{00000000-0005-0000-0000-000004000000}"/>
    <cellStyle name="Normal 2 2 2" xfId="56" xr:uid="{00000000-0005-0000-0000-000005000000}"/>
    <cellStyle name="Normal 2 2 2 2" xfId="71" xr:uid="{00000000-0005-0000-0000-000006000000}"/>
    <cellStyle name="Normal 2 3" xfId="19" xr:uid="{00000000-0005-0000-0000-000007000000}"/>
    <cellStyle name="Normal 2 3 2" xfId="62" xr:uid="{00000000-0005-0000-0000-000008000000}"/>
    <cellStyle name="Normal 2 4" xfId="57" xr:uid="{00000000-0005-0000-0000-000009000000}"/>
    <cellStyle name="Normal 2 4 2" xfId="72" xr:uid="{00000000-0005-0000-0000-00000A000000}"/>
    <cellStyle name="S0" xfId="26" xr:uid="{00000000-0005-0000-0000-00000B000000}"/>
    <cellStyle name="S1" xfId="20" xr:uid="{00000000-0005-0000-0000-00000C000000}"/>
    <cellStyle name="S10" xfId="22" xr:uid="{00000000-0005-0000-0000-00000D000000}"/>
    <cellStyle name="S11" xfId="7" xr:uid="{00000000-0005-0000-0000-00000E000000}"/>
    <cellStyle name="S12" xfId="2" xr:uid="{00000000-0005-0000-0000-00000F000000}"/>
    <cellStyle name="S13" xfId="5" xr:uid="{00000000-0005-0000-0000-000010000000}"/>
    <cellStyle name="S14" xfId="11" xr:uid="{00000000-0005-0000-0000-000011000000}"/>
    <cellStyle name="S15" xfId="14" xr:uid="{00000000-0005-0000-0000-000012000000}"/>
    <cellStyle name="S16" xfId="17" xr:uid="{00000000-0005-0000-0000-000013000000}"/>
    <cellStyle name="S17" xfId="29" xr:uid="{00000000-0005-0000-0000-000014000000}"/>
    <cellStyle name="S18" xfId="32" xr:uid="{00000000-0005-0000-0000-000015000000}"/>
    <cellStyle name="S19" xfId="34" xr:uid="{00000000-0005-0000-0000-000016000000}"/>
    <cellStyle name="S2" xfId="36" xr:uid="{00000000-0005-0000-0000-000017000000}"/>
    <cellStyle name="S20" xfId="13" xr:uid="{00000000-0005-0000-0000-000018000000}"/>
    <cellStyle name="S21" xfId="16" xr:uid="{00000000-0005-0000-0000-000019000000}"/>
    <cellStyle name="S22" xfId="30" xr:uid="{00000000-0005-0000-0000-00001A000000}"/>
    <cellStyle name="S23" xfId="33" xr:uid="{00000000-0005-0000-0000-00001B000000}"/>
    <cellStyle name="S24" xfId="35" xr:uid="{00000000-0005-0000-0000-00001C000000}"/>
    <cellStyle name="S25" xfId="37" xr:uid="{00000000-0005-0000-0000-00001D000000}"/>
    <cellStyle name="S3" xfId="38" xr:uid="{00000000-0005-0000-0000-00001E000000}"/>
    <cellStyle name="S4" xfId="39" xr:uid="{00000000-0005-0000-0000-00001F000000}"/>
    <cellStyle name="S5" xfId="40" xr:uid="{00000000-0005-0000-0000-000020000000}"/>
    <cellStyle name="S6" xfId="41" xr:uid="{00000000-0005-0000-0000-000021000000}"/>
    <cellStyle name="S7" xfId="42" xr:uid="{00000000-0005-0000-0000-000022000000}"/>
    <cellStyle name="S8" xfId="43" xr:uid="{00000000-0005-0000-0000-000023000000}"/>
    <cellStyle name="S9" xfId="44" xr:uid="{00000000-0005-0000-0000-000024000000}"/>
    <cellStyle name="Гиперссылка 2" xfId="45" xr:uid="{00000000-0005-0000-0000-000025000000}"/>
    <cellStyle name="для себестоимости" xfId="46" xr:uid="{00000000-0005-0000-0000-000026000000}"/>
    <cellStyle name="для себестоимости 2" xfId="65" xr:uid="{00000000-0005-0000-0000-000027000000}"/>
    <cellStyle name="Обычный" xfId="0" builtinId="0"/>
    <cellStyle name="Обычный 2" xfId="23" xr:uid="{00000000-0005-0000-0000-000029000000}"/>
    <cellStyle name="Обычный 2 2" xfId="47" xr:uid="{00000000-0005-0000-0000-00002A000000}"/>
    <cellStyle name="Обычный 2 2 2" xfId="58" xr:uid="{00000000-0005-0000-0000-00002B000000}"/>
    <cellStyle name="Обычный 3" xfId="6" xr:uid="{00000000-0005-0000-0000-00002C000000}"/>
    <cellStyle name="Обычный 3 2" xfId="48" xr:uid="{00000000-0005-0000-0000-00002D000000}"/>
    <cellStyle name="Обычный 3 2 2" xfId="66" xr:uid="{00000000-0005-0000-0000-00002E000000}"/>
    <cellStyle name="Обычный 3 3" xfId="59" xr:uid="{00000000-0005-0000-0000-00002F000000}"/>
    <cellStyle name="Обычный 4" xfId="1" xr:uid="{00000000-0005-0000-0000-000030000000}"/>
    <cellStyle name="Обычный 4 2" xfId="10" xr:uid="{00000000-0005-0000-0000-000031000000}"/>
    <cellStyle name="Обычный 4 2 2" xfId="49" xr:uid="{00000000-0005-0000-0000-000032000000}"/>
    <cellStyle name="Обычный 4 2 2 2" xfId="67" xr:uid="{00000000-0005-0000-0000-000033000000}"/>
    <cellStyle name="Обычный 5" xfId="4" xr:uid="{00000000-0005-0000-0000-000034000000}"/>
    <cellStyle name="Обычный 6" xfId="9" xr:uid="{00000000-0005-0000-0000-000035000000}"/>
    <cellStyle name="Обычный 6 2" xfId="50" xr:uid="{00000000-0005-0000-0000-000036000000}"/>
    <cellStyle name="Обычный 6 2 2" xfId="51" xr:uid="{00000000-0005-0000-0000-000037000000}"/>
    <cellStyle name="Обычный 6 2 2 2" xfId="69" xr:uid="{00000000-0005-0000-0000-000038000000}"/>
    <cellStyle name="Обычный 6 2 3" xfId="68" xr:uid="{00000000-0005-0000-0000-000039000000}"/>
    <cellStyle name="Обычный 6 3" xfId="52" xr:uid="{00000000-0005-0000-0000-00003A000000}"/>
    <cellStyle name="Обычный 6 3 2" xfId="70" xr:uid="{00000000-0005-0000-0000-00003B000000}"/>
    <cellStyle name="Обычный 6 4" xfId="60" xr:uid="{00000000-0005-0000-0000-00003C000000}"/>
    <cellStyle name="Обычный 7" xfId="12" xr:uid="{00000000-0005-0000-0000-00003D000000}"/>
    <cellStyle name="Обычный 7 2" xfId="28" xr:uid="{00000000-0005-0000-0000-00003E000000}"/>
    <cellStyle name="Обычный 7 2 2" xfId="63" xr:uid="{00000000-0005-0000-0000-00003F000000}"/>
    <cellStyle name="Обычный 7 3" xfId="61" xr:uid="{00000000-0005-0000-0000-000040000000}"/>
    <cellStyle name="Обычный 8" xfId="15" xr:uid="{00000000-0005-0000-0000-000041000000}"/>
    <cellStyle name="Обычный 8 2" xfId="53" xr:uid="{00000000-0005-0000-0000-000042000000}"/>
    <cellStyle name="Обычный 9" xfId="31" xr:uid="{00000000-0005-0000-0000-000043000000}"/>
    <cellStyle name="Обычный 9 2" xfId="64" xr:uid="{00000000-0005-0000-0000-000044000000}"/>
    <cellStyle name="Пояснение" xfId="8" builtinId="53"/>
    <cellStyle name="Стиль 1" xfId="54" xr:uid="{00000000-0005-0000-0000-000046000000}"/>
    <cellStyle name="Финансовый" xfId="3" builtinId="3"/>
    <cellStyle name="Финансовый 2" xfId="55" xr:uid="{00000000-0005-0000-0000-000048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topLeftCell="A31" workbookViewId="0">
      <selection activeCell="G76" sqref="G76"/>
    </sheetView>
  </sheetViews>
  <sheetFormatPr defaultColWidth="9.109375" defaultRowHeight="13.8"/>
  <cols>
    <col min="1" max="16384" width="9.109375" style="10"/>
  </cols>
  <sheetData>
    <row r="1" spans="1:17" ht="55.5" customHeight="1">
      <c r="A1" s="167" t="s">
        <v>0</v>
      </c>
      <c r="B1" s="168"/>
      <c r="C1" s="168"/>
      <c r="D1" s="168"/>
      <c r="E1" s="168"/>
      <c r="F1" s="168"/>
      <c r="G1" s="168"/>
      <c r="H1" s="168"/>
      <c r="I1" s="168"/>
      <c r="J1" s="168"/>
      <c r="K1" s="168"/>
      <c r="L1" s="168"/>
      <c r="M1" s="168"/>
      <c r="N1" s="168"/>
      <c r="O1" s="168"/>
      <c r="P1" s="168"/>
      <c r="Q1" s="168"/>
    </row>
    <row r="2" spans="1:17" ht="30" customHeight="1">
      <c r="A2" s="169" t="s">
        <v>1</v>
      </c>
      <c r="B2" s="170"/>
      <c r="C2" s="170"/>
      <c r="D2" s="170"/>
      <c r="E2" s="170"/>
      <c r="F2" s="170"/>
      <c r="G2" s="170"/>
      <c r="H2" s="170"/>
      <c r="I2" s="170"/>
      <c r="J2" s="170"/>
      <c r="K2" s="170"/>
      <c r="L2" s="170"/>
      <c r="M2" s="170"/>
      <c r="N2" s="170"/>
      <c r="O2" s="170"/>
      <c r="P2" s="170"/>
      <c r="Q2" s="170"/>
    </row>
    <row r="3" spans="1:17" ht="20.25" customHeight="1">
      <c r="B3" s="11"/>
      <c r="C3" s="11"/>
      <c r="D3" s="11"/>
      <c r="E3" s="171" t="s">
        <v>2</v>
      </c>
      <c r="F3" s="172"/>
      <c r="G3" s="173"/>
      <c r="H3" s="173"/>
      <c r="I3" s="173"/>
      <c r="J3" s="173"/>
      <c r="K3" s="173"/>
      <c r="L3" s="173"/>
      <c r="M3" s="173"/>
      <c r="N3" s="173"/>
      <c r="O3" s="11"/>
      <c r="P3" s="11"/>
      <c r="Q3" s="11"/>
    </row>
    <row r="4" spans="1:17">
      <c r="B4" s="11"/>
      <c r="C4" s="11"/>
      <c r="D4" s="11"/>
      <c r="E4" s="12"/>
      <c r="F4" s="13"/>
      <c r="G4" s="14"/>
      <c r="H4" s="14"/>
      <c r="I4" s="14"/>
      <c r="J4" s="14"/>
      <c r="K4" s="14"/>
      <c r="L4" s="14"/>
      <c r="M4" s="14"/>
      <c r="N4" s="14"/>
      <c r="O4" s="11"/>
      <c r="P4" s="11"/>
      <c r="Q4" s="11"/>
    </row>
    <row r="5" spans="1:17" ht="59.25" customHeight="1">
      <c r="A5" s="15"/>
      <c r="B5" s="174" t="s">
        <v>3</v>
      </c>
      <c r="C5" s="175"/>
      <c r="D5" s="175"/>
      <c r="E5" s="175"/>
      <c r="F5" s="175"/>
      <c r="G5" s="175"/>
      <c r="H5" s="175"/>
      <c r="I5" s="175"/>
      <c r="J5" s="175"/>
      <c r="K5" s="175"/>
      <c r="L5" s="175"/>
      <c r="M5" s="175"/>
      <c r="N5" s="175"/>
      <c r="O5" s="175"/>
      <c r="P5" s="175"/>
      <c r="Q5" s="176"/>
    </row>
    <row r="6" spans="1:17" ht="64.5" customHeight="1">
      <c r="A6" s="16">
        <v>1</v>
      </c>
      <c r="B6" s="177" t="s">
        <v>4</v>
      </c>
      <c r="C6" s="178"/>
      <c r="D6" s="178"/>
      <c r="E6" s="178"/>
      <c r="F6" s="178"/>
      <c r="G6" s="178"/>
      <c r="H6" s="178"/>
      <c r="I6" s="178"/>
      <c r="J6" s="178"/>
      <c r="K6" s="178"/>
      <c r="L6" s="178"/>
      <c r="M6" s="178"/>
      <c r="N6" s="178"/>
      <c r="O6" s="178"/>
      <c r="P6" s="178"/>
      <c r="Q6" s="179"/>
    </row>
    <row r="7" spans="1:17" ht="18" customHeight="1">
      <c r="A7" s="16">
        <v>2</v>
      </c>
      <c r="B7" s="177" t="s">
        <v>5</v>
      </c>
      <c r="C7" s="178"/>
      <c r="D7" s="178"/>
      <c r="E7" s="178"/>
      <c r="F7" s="178"/>
      <c r="G7" s="178"/>
      <c r="H7" s="178"/>
      <c r="I7" s="178"/>
      <c r="J7" s="178"/>
      <c r="K7" s="178"/>
      <c r="L7" s="178"/>
      <c r="M7" s="178"/>
      <c r="N7" s="178"/>
      <c r="O7" s="178"/>
      <c r="P7" s="178"/>
      <c r="Q7" s="179"/>
    </row>
    <row r="8" spans="1:17" ht="45" customHeight="1">
      <c r="A8" s="16">
        <v>3</v>
      </c>
      <c r="B8" s="177" t="s">
        <v>6</v>
      </c>
      <c r="C8" s="178"/>
      <c r="D8" s="178"/>
      <c r="E8" s="178"/>
      <c r="F8" s="178"/>
      <c r="G8" s="178"/>
      <c r="H8" s="178"/>
      <c r="I8" s="178"/>
      <c r="J8" s="178"/>
      <c r="K8" s="178"/>
      <c r="L8" s="178"/>
      <c r="M8" s="178"/>
      <c r="N8" s="178"/>
      <c r="O8" s="178"/>
      <c r="P8" s="178"/>
      <c r="Q8" s="179"/>
    </row>
    <row r="9" spans="1:17" ht="24" customHeight="1">
      <c r="A9" s="16">
        <v>4</v>
      </c>
      <c r="B9" s="177" t="s">
        <v>7</v>
      </c>
      <c r="C9" s="178"/>
      <c r="D9" s="178"/>
      <c r="E9" s="178"/>
      <c r="F9" s="178"/>
      <c r="G9" s="178"/>
      <c r="H9" s="178"/>
      <c r="I9" s="178"/>
      <c r="J9" s="178"/>
      <c r="K9" s="178"/>
      <c r="L9" s="178"/>
      <c r="M9" s="178"/>
      <c r="N9" s="178"/>
      <c r="O9" s="178"/>
      <c r="P9" s="178"/>
      <c r="Q9" s="179"/>
    </row>
    <row r="10" spans="1:17" ht="19.5" customHeight="1">
      <c r="A10" s="16">
        <v>5</v>
      </c>
      <c r="B10" s="177" t="s">
        <v>8</v>
      </c>
      <c r="C10" s="178"/>
      <c r="D10" s="178"/>
      <c r="E10" s="178"/>
      <c r="F10" s="178"/>
      <c r="G10" s="178"/>
      <c r="H10" s="178"/>
      <c r="I10" s="178"/>
      <c r="J10" s="178"/>
      <c r="K10" s="178"/>
      <c r="L10" s="178"/>
      <c r="M10" s="178"/>
      <c r="N10" s="178"/>
      <c r="O10" s="178"/>
      <c r="P10" s="178"/>
      <c r="Q10" s="179"/>
    </row>
    <row r="11" spans="1:17" ht="21" customHeight="1">
      <c r="A11" s="17"/>
      <c r="B11" s="180" t="s">
        <v>9</v>
      </c>
      <c r="C11" s="181"/>
      <c r="D11" s="181"/>
      <c r="E11" s="181"/>
      <c r="F11" s="181"/>
      <c r="G11" s="181"/>
      <c r="H11" s="181"/>
      <c r="I11" s="181"/>
      <c r="J11" s="181"/>
      <c r="K11" s="181"/>
      <c r="L11" s="181"/>
      <c r="M11" s="181"/>
      <c r="N11" s="181"/>
      <c r="O11" s="181"/>
      <c r="P11" s="181"/>
      <c r="Q11" s="181"/>
    </row>
    <row r="12" spans="1:17" ht="21" customHeight="1">
      <c r="A12" s="11"/>
      <c r="B12" s="18"/>
      <c r="C12" s="19"/>
      <c r="D12" s="19"/>
      <c r="E12" s="19"/>
      <c r="F12" s="19"/>
      <c r="G12" s="19"/>
      <c r="H12" s="19"/>
      <c r="I12" s="19"/>
      <c r="J12" s="19"/>
      <c r="K12" s="19"/>
      <c r="L12" s="19"/>
      <c r="M12" s="19"/>
      <c r="N12" s="19"/>
      <c r="O12" s="19"/>
      <c r="P12" s="19"/>
      <c r="Q12" s="19"/>
    </row>
    <row r="13" spans="1:17">
      <c r="A13" s="182" t="s">
        <v>10</v>
      </c>
      <c r="B13" s="182"/>
      <c r="C13" s="182"/>
      <c r="D13" s="182"/>
      <c r="E13" s="182"/>
      <c r="F13" s="182"/>
      <c r="G13" s="182"/>
      <c r="H13" s="182"/>
      <c r="I13" s="182"/>
      <c r="J13" s="182"/>
      <c r="K13" s="182"/>
      <c r="L13" s="182"/>
      <c r="M13" s="182"/>
      <c r="N13" s="182"/>
      <c r="O13" s="182"/>
      <c r="P13" s="182"/>
      <c r="Q13" s="182"/>
    </row>
    <row r="14" spans="1:17" ht="15.75" customHeight="1">
      <c r="A14" s="182" t="s">
        <v>11</v>
      </c>
      <c r="B14" s="182"/>
      <c r="C14" s="182"/>
      <c r="D14" s="182"/>
      <c r="E14" s="182" t="s">
        <v>12</v>
      </c>
      <c r="F14" s="182"/>
      <c r="G14" s="182"/>
      <c r="H14" s="182"/>
      <c r="I14" s="182"/>
      <c r="J14" s="182"/>
      <c r="K14" s="182"/>
      <c r="L14" s="182"/>
      <c r="M14" s="182"/>
      <c r="N14" s="182"/>
      <c r="O14" s="182"/>
      <c r="P14" s="182"/>
      <c r="Q14" s="182"/>
    </row>
    <row r="15" spans="1:17" ht="15.75" customHeight="1">
      <c r="A15" s="182" t="s">
        <v>13</v>
      </c>
      <c r="B15" s="182"/>
      <c r="C15" s="182"/>
      <c r="D15" s="182"/>
      <c r="E15" s="182"/>
      <c r="F15" s="182"/>
      <c r="G15" s="182"/>
      <c r="H15" s="182"/>
      <c r="I15" s="182"/>
      <c r="J15" s="182"/>
      <c r="K15" s="182"/>
      <c r="L15" s="182"/>
      <c r="M15" s="182"/>
      <c r="N15" s="182"/>
      <c r="O15" s="182"/>
      <c r="P15" s="182"/>
      <c r="Q15" s="182"/>
    </row>
    <row r="16" spans="1:17" ht="24" customHeight="1">
      <c r="A16" s="190" t="s">
        <v>14</v>
      </c>
      <c r="B16" s="190"/>
      <c r="C16" s="190"/>
      <c r="D16" s="190"/>
      <c r="E16" s="183" t="s">
        <v>15</v>
      </c>
      <c r="F16" s="183"/>
      <c r="G16" s="183"/>
      <c r="H16" s="183"/>
      <c r="I16" s="183"/>
      <c r="J16" s="183"/>
      <c r="K16" s="183"/>
      <c r="L16" s="183"/>
      <c r="M16" s="183"/>
      <c r="N16" s="183"/>
      <c r="O16" s="183"/>
      <c r="P16" s="183"/>
      <c r="Q16" s="183"/>
    </row>
    <row r="17" spans="1:17" ht="47.25" customHeight="1">
      <c r="A17" s="190"/>
      <c r="B17" s="190"/>
      <c r="C17" s="190"/>
      <c r="D17" s="190"/>
      <c r="E17" s="184" t="s">
        <v>16</v>
      </c>
      <c r="F17" s="184"/>
      <c r="G17" s="184"/>
      <c r="H17" s="184"/>
      <c r="I17" s="184"/>
      <c r="J17" s="184"/>
      <c r="K17" s="184"/>
      <c r="L17" s="184"/>
      <c r="M17" s="184"/>
      <c r="N17" s="184"/>
      <c r="O17" s="184"/>
      <c r="P17" s="184"/>
      <c r="Q17" s="184"/>
    </row>
    <row r="18" spans="1:17" ht="39.75" customHeight="1">
      <c r="A18" s="190"/>
      <c r="B18" s="190"/>
      <c r="C18" s="190"/>
      <c r="D18" s="190"/>
      <c r="E18" s="184" t="s">
        <v>17</v>
      </c>
      <c r="F18" s="184"/>
      <c r="G18" s="184"/>
      <c r="H18" s="184"/>
      <c r="I18" s="184"/>
      <c r="J18" s="184"/>
      <c r="K18" s="184"/>
      <c r="L18" s="184"/>
      <c r="M18" s="184"/>
      <c r="N18" s="184"/>
      <c r="O18" s="184"/>
      <c r="P18" s="184"/>
      <c r="Q18" s="184"/>
    </row>
    <row r="19" spans="1:17" ht="38.25" customHeight="1">
      <c r="A19" s="190"/>
      <c r="B19" s="190"/>
      <c r="C19" s="190"/>
      <c r="D19" s="190"/>
      <c r="E19" s="184" t="s">
        <v>18</v>
      </c>
      <c r="F19" s="184"/>
      <c r="G19" s="184"/>
      <c r="H19" s="184"/>
      <c r="I19" s="184"/>
      <c r="J19" s="184"/>
      <c r="K19" s="184"/>
      <c r="L19" s="184"/>
      <c r="M19" s="184"/>
      <c r="N19" s="184"/>
      <c r="O19" s="184"/>
      <c r="P19" s="184"/>
      <c r="Q19" s="184"/>
    </row>
    <row r="20" spans="1:17" ht="30" customHeight="1">
      <c r="A20" s="190"/>
      <c r="B20" s="190"/>
      <c r="C20" s="190"/>
      <c r="D20" s="190"/>
      <c r="E20" s="184" t="s">
        <v>19</v>
      </c>
      <c r="F20" s="184"/>
      <c r="G20" s="184"/>
      <c r="H20" s="184"/>
      <c r="I20" s="184"/>
      <c r="J20" s="184"/>
      <c r="K20" s="184"/>
      <c r="L20" s="184"/>
      <c r="M20" s="184"/>
      <c r="N20" s="184"/>
      <c r="O20" s="184"/>
      <c r="P20" s="184"/>
      <c r="Q20" s="184"/>
    </row>
    <row r="21" spans="1:17" ht="53.25" customHeight="1">
      <c r="A21" s="190"/>
      <c r="B21" s="190"/>
      <c r="C21" s="190"/>
      <c r="D21" s="190"/>
      <c r="E21" s="184" t="s">
        <v>20</v>
      </c>
      <c r="F21" s="184"/>
      <c r="G21" s="184"/>
      <c r="H21" s="184"/>
      <c r="I21" s="184"/>
      <c r="J21" s="184"/>
      <c r="K21" s="184"/>
      <c r="L21" s="184"/>
      <c r="M21" s="184"/>
      <c r="N21" s="184"/>
      <c r="O21" s="184"/>
      <c r="P21" s="184"/>
      <c r="Q21" s="184"/>
    </row>
    <row r="22" spans="1:17">
      <c r="A22" s="185" t="s">
        <v>21</v>
      </c>
      <c r="B22" s="186"/>
      <c r="C22" s="186"/>
      <c r="D22" s="186"/>
      <c r="E22" s="186"/>
      <c r="F22" s="186"/>
      <c r="G22" s="186"/>
      <c r="H22" s="186"/>
      <c r="I22" s="186"/>
      <c r="J22" s="186"/>
      <c r="K22" s="186"/>
      <c r="L22" s="186"/>
      <c r="M22" s="186"/>
      <c r="N22" s="186"/>
      <c r="O22" s="186"/>
      <c r="P22" s="186"/>
      <c r="Q22" s="186"/>
    </row>
    <row r="23" spans="1:17" ht="48" customHeight="1">
      <c r="A23" s="190" t="s">
        <v>22</v>
      </c>
      <c r="B23" s="191"/>
      <c r="C23" s="191"/>
      <c r="D23" s="191"/>
      <c r="E23" s="184" t="s">
        <v>23</v>
      </c>
      <c r="F23" s="184"/>
      <c r="G23" s="184"/>
      <c r="H23" s="184"/>
      <c r="I23" s="184"/>
      <c r="J23" s="184"/>
      <c r="K23" s="184"/>
      <c r="L23" s="184"/>
      <c r="M23" s="184"/>
      <c r="N23" s="184"/>
      <c r="O23" s="184"/>
      <c r="P23" s="184"/>
      <c r="Q23" s="184"/>
    </row>
    <row r="24" spans="1:17" ht="46.5" customHeight="1">
      <c r="A24" s="191"/>
      <c r="B24" s="191"/>
      <c r="C24" s="191"/>
      <c r="D24" s="191"/>
      <c r="E24" s="184" t="s">
        <v>24</v>
      </c>
      <c r="F24" s="184"/>
      <c r="G24" s="184"/>
      <c r="H24" s="184"/>
      <c r="I24" s="184"/>
      <c r="J24" s="184"/>
      <c r="K24" s="184"/>
      <c r="L24" s="184"/>
      <c r="M24" s="184"/>
      <c r="N24" s="184"/>
      <c r="O24" s="184"/>
      <c r="P24" s="184"/>
      <c r="Q24" s="184"/>
    </row>
    <row r="25" spans="1:17" ht="46.5" customHeight="1">
      <c r="A25" s="191"/>
      <c r="B25" s="191"/>
      <c r="C25" s="191"/>
      <c r="D25" s="191"/>
      <c r="E25" s="184" t="s">
        <v>25</v>
      </c>
      <c r="F25" s="184"/>
      <c r="G25" s="184"/>
      <c r="H25" s="184"/>
      <c r="I25" s="184"/>
      <c r="J25" s="184"/>
      <c r="K25" s="184"/>
      <c r="L25" s="184"/>
      <c r="M25" s="184"/>
      <c r="N25" s="184"/>
      <c r="O25" s="184"/>
      <c r="P25" s="184"/>
      <c r="Q25" s="184"/>
    </row>
    <row r="26" spans="1:17">
      <c r="A26" s="191"/>
      <c r="B26" s="191"/>
      <c r="C26" s="191"/>
      <c r="D26" s="191"/>
      <c r="E26" s="184" t="s">
        <v>26</v>
      </c>
      <c r="F26" s="184"/>
      <c r="G26" s="184"/>
      <c r="H26" s="184"/>
      <c r="I26" s="184"/>
      <c r="J26" s="184"/>
      <c r="K26" s="184"/>
      <c r="L26" s="184"/>
      <c r="M26" s="184"/>
      <c r="N26" s="184"/>
      <c r="O26" s="184"/>
      <c r="P26" s="184"/>
      <c r="Q26" s="184"/>
    </row>
    <row r="27" spans="1:17">
      <c r="A27" s="185" t="s">
        <v>27</v>
      </c>
      <c r="B27" s="185"/>
      <c r="C27" s="185"/>
      <c r="D27" s="185"/>
      <c r="E27" s="185"/>
      <c r="F27" s="185"/>
      <c r="G27" s="185"/>
      <c r="H27" s="185"/>
      <c r="I27" s="185"/>
      <c r="J27" s="185"/>
      <c r="K27" s="185"/>
      <c r="L27" s="185"/>
      <c r="M27" s="185"/>
      <c r="N27" s="185"/>
      <c r="O27" s="185"/>
      <c r="P27" s="185"/>
      <c r="Q27" s="185"/>
    </row>
    <row r="28" spans="1:17" ht="58.5" customHeight="1">
      <c r="A28" s="190" t="s">
        <v>28</v>
      </c>
      <c r="B28" s="190"/>
      <c r="C28" s="190"/>
      <c r="D28" s="190"/>
      <c r="E28" s="184" t="s">
        <v>29</v>
      </c>
      <c r="F28" s="184"/>
      <c r="G28" s="184"/>
      <c r="H28" s="184"/>
      <c r="I28" s="184"/>
      <c r="J28" s="184"/>
      <c r="K28" s="184"/>
      <c r="L28" s="184"/>
      <c r="M28" s="184"/>
      <c r="N28" s="184"/>
      <c r="O28" s="184"/>
      <c r="P28" s="184"/>
      <c r="Q28" s="184"/>
    </row>
    <row r="29" spans="1:17" ht="24" customHeight="1">
      <c r="A29" s="185" t="s">
        <v>30</v>
      </c>
      <c r="B29" s="185"/>
      <c r="C29" s="185"/>
      <c r="D29" s="185"/>
      <c r="E29" s="185"/>
      <c r="F29" s="185"/>
      <c r="G29" s="185"/>
      <c r="H29" s="185"/>
      <c r="I29" s="185"/>
      <c r="J29" s="185"/>
      <c r="K29" s="185"/>
      <c r="L29" s="185"/>
      <c r="M29" s="185"/>
      <c r="N29" s="185"/>
      <c r="O29" s="185"/>
      <c r="P29" s="185"/>
      <c r="Q29" s="185"/>
    </row>
    <row r="30" spans="1:17" ht="50.25" customHeight="1">
      <c r="A30" s="191">
        <v>4</v>
      </c>
      <c r="B30" s="191"/>
      <c r="C30" s="191"/>
      <c r="D30" s="191"/>
      <c r="E30" s="184" t="s">
        <v>31</v>
      </c>
      <c r="F30" s="184"/>
      <c r="G30" s="184"/>
      <c r="H30" s="184"/>
      <c r="I30" s="184"/>
      <c r="J30" s="184"/>
      <c r="K30" s="184"/>
      <c r="L30" s="184"/>
      <c r="M30" s="184"/>
      <c r="N30" s="184"/>
      <c r="O30" s="184"/>
      <c r="P30" s="184"/>
      <c r="Q30" s="184"/>
    </row>
    <row r="31" spans="1:17" ht="45.75" customHeight="1">
      <c r="A31" s="191"/>
      <c r="B31" s="191"/>
      <c r="C31" s="191"/>
      <c r="D31" s="191"/>
      <c r="E31" s="184" t="s">
        <v>32</v>
      </c>
      <c r="F31" s="184"/>
      <c r="G31" s="184"/>
      <c r="H31" s="184"/>
      <c r="I31" s="184"/>
      <c r="J31" s="184"/>
      <c r="K31" s="184"/>
      <c r="L31" s="184"/>
      <c r="M31" s="184"/>
      <c r="N31" s="184"/>
      <c r="O31" s="184"/>
      <c r="P31" s="184"/>
      <c r="Q31" s="184"/>
    </row>
    <row r="32" spans="1:17" ht="30" customHeight="1">
      <c r="A32" s="185" t="s">
        <v>33</v>
      </c>
      <c r="B32" s="185"/>
      <c r="C32" s="185"/>
      <c r="D32" s="185"/>
      <c r="E32" s="185"/>
      <c r="F32" s="185"/>
      <c r="G32" s="185"/>
      <c r="H32" s="185"/>
      <c r="I32" s="185"/>
      <c r="J32" s="185"/>
      <c r="K32" s="185"/>
      <c r="L32" s="185"/>
      <c r="M32" s="185"/>
      <c r="N32" s="185"/>
      <c r="O32" s="185"/>
      <c r="P32" s="185"/>
      <c r="Q32" s="185"/>
    </row>
    <row r="33" spans="1:17" ht="19.5" customHeight="1">
      <c r="A33" s="191">
        <v>5</v>
      </c>
      <c r="B33" s="191"/>
      <c r="C33" s="191"/>
      <c r="D33" s="191"/>
      <c r="E33" s="192" t="s">
        <v>34</v>
      </c>
      <c r="F33" s="192"/>
      <c r="G33" s="192"/>
      <c r="H33" s="192"/>
      <c r="I33" s="192"/>
      <c r="J33" s="192"/>
      <c r="K33" s="192"/>
      <c r="L33" s="192"/>
      <c r="M33" s="192"/>
      <c r="N33" s="192"/>
      <c r="O33" s="192"/>
      <c r="P33" s="192"/>
      <c r="Q33" s="192"/>
    </row>
    <row r="34" spans="1:17" ht="201.75" customHeight="1">
      <c r="A34" s="191"/>
      <c r="B34" s="191"/>
      <c r="C34" s="191"/>
      <c r="D34" s="191"/>
      <c r="E34" s="187" t="s">
        <v>35</v>
      </c>
      <c r="F34" s="187"/>
      <c r="G34" s="187"/>
      <c r="H34" s="187"/>
      <c r="I34" s="187"/>
      <c r="J34" s="187"/>
      <c r="K34" s="187"/>
      <c r="L34" s="187"/>
      <c r="M34" s="187"/>
      <c r="N34" s="187"/>
      <c r="O34" s="187"/>
      <c r="P34" s="187"/>
      <c r="Q34" s="187"/>
    </row>
    <row r="35" spans="1:17" ht="18.75" customHeight="1">
      <c r="A35" s="191"/>
      <c r="B35" s="191"/>
      <c r="C35" s="191"/>
      <c r="D35" s="191"/>
      <c r="E35" s="192" t="s">
        <v>36</v>
      </c>
      <c r="F35" s="192"/>
      <c r="G35" s="192"/>
      <c r="H35" s="192"/>
      <c r="I35" s="192"/>
      <c r="J35" s="192"/>
      <c r="K35" s="192"/>
      <c r="L35" s="192"/>
      <c r="M35" s="192"/>
      <c r="N35" s="192"/>
      <c r="O35" s="192"/>
      <c r="P35" s="192"/>
      <c r="Q35" s="192"/>
    </row>
    <row r="36" spans="1:17" ht="186.75" customHeight="1">
      <c r="A36" s="191"/>
      <c r="B36" s="191"/>
      <c r="C36" s="191"/>
      <c r="D36" s="191"/>
      <c r="E36" s="187" t="s">
        <v>37</v>
      </c>
      <c r="F36" s="188"/>
      <c r="G36" s="188"/>
      <c r="H36" s="188"/>
      <c r="I36" s="188"/>
      <c r="J36" s="188"/>
      <c r="K36" s="188"/>
      <c r="L36" s="188"/>
      <c r="M36" s="188"/>
      <c r="N36" s="188"/>
      <c r="O36" s="188"/>
      <c r="P36" s="188"/>
      <c r="Q36" s="188"/>
    </row>
    <row r="37" spans="1:17" ht="115.5" customHeight="1">
      <c r="A37" s="191"/>
      <c r="B37" s="191"/>
      <c r="C37" s="191"/>
      <c r="D37" s="191"/>
      <c r="E37" s="189" t="s">
        <v>38</v>
      </c>
      <c r="F37" s="189"/>
      <c r="G37" s="189"/>
      <c r="H37" s="189"/>
      <c r="I37" s="189"/>
      <c r="J37" s="189"/>
      <c r="K37" s="189"/>
      <c r="L37" s="189"/>
      <c r="M37" s="189"/>
      <c r="N37" s="189"/>
      <c r="O37" s="189"/>
      <c r="P37" s="189"/>
      <c r="Q37" s="189"/>
    </row>
    <row r="38" spans="1:17" ht="66.75" customHeight="1">
      <c r="A38" s="191"/>
      <c r="B38" s="191"/>
      <c r="C38" s="191"/>
      <c r="D38" s="191"/>
      <c r="E38" s="187" t="s">
        <v>39</v>
      </c>
      <c r="F38" s="188"/>
      <c r="G38" s="188"/>
      <c r="H38" s="188"/>
      <c r="I38" s="188"/>
      <c r="J38" s="188"/>
      <c r="K38" s="188"/>
      <c r="L38" s="188"/>
      <c r="M38" s="188"/>
      <c r="N38" s="188"/>
      <c r="O38" s="188"/>
      <c r="P38" s="188"/>
      <c r="Q38" s="188"/>
    </row>
  </sheetData>
  <mergeCells count="42">
    <mergeCell ref="E36:Q36"/>
    <mergeCell ref="E37:Q37"/>
    <mergeCell ref="E38:Q38"/>
    <mergeCell ref="A16:D21"/>
    <mergeCell ref="A23:D26"/>
    <mergeCell ref="A33:D38"/>
    <mergeCell ref="A30:D31"/>
    <mergeCell ref="E31:Q31"/>
    <mergeCell ref="A32:Q32"/>
    <mergeCell ref="E33:Q33"/>
    <mergeCell ref="E34:Q34"/>
    <mergeCell ref="E35:Q35"/>
    <mergeCell ref="A27:Q27"/>
    <mergeCell ref="A28:D28"/>
    <mergeCell ref="E28:Q28"/>
    <mergeCell ref="A29:Q29"/>
    <mergeCell ref="E30:Q30"/>
    <mergeCell ref="A22:Q22"/>
    <mergeCell ref="E23:Q23"/>
    <mergeCell ref="E24:Q24"/>
    <mergeCell ref="E25:Q25"/>
    <mergeCell ref="E26:Q26"/>
    <mergeCell ref="E17:Q17"/>
    <mergeCell ref="E18:Q18"/>
    <mergeCell ref="E19:Q19"/>
    <mergeCell ref="E20:Q20"/>
    <mergeCell ref="E21:Q21"/>
    <mergeCell ref="A13:Q13"/>
    <mergeCell ref="A14:D14"/>
    <mergeCell ref="E14:Q14"/>
    <mergeCell ref="A15:Q15"/>
    <mergeCell ref="E16:Q16"/>
    <mergeCell ref="B7:Q7"/>
    <mergeCell ref="B8:Q8"/>
    <mergeCell ref="B9:Q9"/>
    <mergeCell ref="B10:Q10"/>
    <mergeCell ref="B11:Q11"/>
    <mergeCell ref="A1:Q1"/>
    <mergeCell ref="A2:Q2"/>
    <mergeCell ref="E3:N3"/>
    <mergeCell ref="B5:Q5"/>
    <mergeCell ref="B6:Q6"/>
  </mergeCells>
  <pageMargins left="0.70866141732283505" right="0.70866141732283505" top="0.74803149606299202" bottom="0.74803149606299202" header="0.31496062992126" footer="0.31496062992126"/>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
  <sheetViews>
    <sheetView topLeftCell="A10" workbookViewId="0">
      <selection activeCell="A19" sqref="A19:N19"/>
    </sheetView>
  </sheetViews>
  <sheetFormatPr defaultColWidth="9.109375" defaultRowHeight="14.4"/>
  <cols>
    <col min="1" max="1" width="18.6640625" style="1" customWidth="1"/>
    <col min="2" max="13" width="9.109375" style="1"/>
    <col min="14" max="14" width="18.44140625" style="1" customWidth="1"/>
    <col min="15" max="16384" width="9.109375" style="1"/>
  </cols>
  <sheetData>
    <row r="1" spans="1:14">
      <c r="A1" s="2"/>
      <c r="F1" s="3"/>
      <c r="G1" s="3"/>
      <c r="H1" s="3"/>
      <c r="I1" s="3"/>
      <c r="J1" s="3"/>
      <c r="K1" s="3"/>
      <c r="L1" s="3"/>
      <c r="M1" s="3"/>
      <c r="N1" s="3" t="s">
        <v>40</v>
      </c>
    </row>
    <row r="2" spans="1:14" ht="15">
      <c r="A2" s="193" t="s">
        <v>41</v>
      </c>
      <c r="B2" s="194"/>
      <c r="C2" s="194"/>
      <c r="D2" s="194"/>
      <c r="E2" s="194"/>
      <c r="F2" s="194"/>
      <c r="G2" s="194"/>
      <c r="H2" s="194"/>
      <c r="I2" s="194"/>
      <c r="J2" s="194"/>
      <c r="K2" s="194"/>
      <c r="L2" s="194"/>
      <c r="M2" s="194"/>
      <c r="N2" s="195"/>
    </row>
    <row r="3" spans="1:14">
      <c r="A3" s="196" t="s">
        <v>42</v>
      </c>
      <c r="B3" s="197"/>
      <c r="C3" s="197"/>
      <c r="D3" s="197"/>
      <c r="E3" s="197"/>
      <c r="F3" s="197"/>
      <c r="G3" s="197"/>
      <c r="H3" s="197"/>
      <c r="I3" s="197"/>
      <c r="J3" s="197"/>
      <c r="K3" s="197"/>
      <c r="L3" s="197"/>
      <c r="M3" s="197"/>
      <c r="N3" s="198"/>
    </row>
    <row r="4" spans="1:14" ht="46.5" customHeight="1">
      <c r="A4" s="4" t="s">
        <v>43</v>
      </c>
      <c r="B4" s="199" t="s">
        <v>44</v>
      </c>
      <c r="C4" s="199"/>
      <c r="D4" s="199"/>
      <c r="E4" s="199"/>
      <c r="F4" s="199"/>
      <c r="G4" s="199"/>
      <c r="H4" s="199"/>
      <c r="I4" s="199"/>
      <c r="J4" s="199"/>
      <c r="K4" s="199"/>
      <c r="L4" s="199"/>
      <c r="M4" s="199"/>
      <c r="N4" s="200"/>
    </row>
    <row r="5" spans="1:14" ht="45.75" customHeight="1">
      <c r="A5" s="201" t="s">
        <v>45</v>
      </c>
      <c r="B5" s="202"/>
      <c r="C5" s="202"/>
      <c r="D5" s="202"/>
      <c r="E5" s="202"/>
      <c r="F5" s="202"/>
      <c r="G5" s="202"/>
      <c r="H5" s="202"/>
      <c r="I5" s="202"/>
      <c r="J5" s="202"/>
      <c r="K5" s="202"/>
      <c r="L5" s="202"/>
      <c r="M5" s="202"/>
      <c r="N5" s="203"/>
    </row>
    <row r="6" spans="1:14" ht="29.25" customHeight="1">
      <c r="A6" s="201" t="s">
        <v>46</v>
      </c>
      <c r="B6" s="202"/>
      <c r="C6" s="202"/>
      <c r="D6" s="202"/>
      <c r="E6" s="202"/>
      <c r="F6" s="202"/>
      <c r="G6" s="202"/>
      <c r="H6" s="202"/>
      <c r="I6" s="202"/>
      <c r="J6" s="202"/>
      <c r="K6" s="202"/>
      <c r="L6" s="202"/>
      <c r="M6" s="202"/>
      <c r="N6" s="203"/>
    </row>
    <row r="7" spans="1:14" ht="17.25" customHeight="1">
      <c r="A7" s="5" t="s">
        <v>47</v>
      </c>
      <c r="B7" s="6"/>
      <c r="C7" s="6"/>
      <c r="D7" s="6"/>
      <c r="E7" s="6"/>
      <c r="F7" s="6"/>
      <c r="G7" s="6"/>
      <c r="H7" s="6"/>
      <c r="I7" s="6"/>
      <c r="J7" s="6"/>
      <c r="K7" s="6"/>
      <c r="L7" s="6"/>
      <c r="M7" s="6"/>
      <c r="N7" s="8"/>
    </row>
    <row r="8" spans="1:14" ht="51" customHeight="1">
      <c r="A8" s="201" t="s">
        <v>48</v>
      </c>
      <c r="B8" s="202"/>
      <c r="C8" s="202"/>
      <c r="D8" s="202"/>
      <c r="E8" s="202"/>
      <c r="F8" s="202"/>
      <c r="G8" s="202"/>
      <c r="H8" s="202"/>
      <c r="I8" s="202"/>
      <c r="J8" s="202"/>
      <c r="K8" s="202"/>
      <c r="L8" s="202"/>
      <c r="M8" s="202"/>
      <c r="N8" s="203"/>
    </row>
    <row r="9" spans="1:14" ht="36" customHeight="1">
      <c r="A9" s="201" t="s">
        <v>49</v>
      </c>
      <c r="B9" s="202"/>
      <c r="C9" s="202"/>
      <c r="D9" s="202"/>
      <c r="E9" s="202"/>
      <c r="F9" s="202"/>
      <c r="G9" s="202"/>
      <c r="H9" s="202"/>
      <c r="I9" s="202"/>
      <c r="J9" s="202"/>
      <c r="K9" s="202"/>
      <c r="L9" s="202"/>
      <c r="M9" s="202"/>
      <c r="N9" s="203"/>
    </row>
    <row r="10" spans="1:14" ht="30" customHeight="1">
      <c r="A10" s="201" t="s">
        <v>50</v>
      </c>
      <c r="B10" s="202"/>
      <c r="C10" s="202"/>
      <c r="D10" s="202"/>
      <c r="E10" s="202"/>
      <c r="F10" s="202"/>
      <c r="G10" s="202"/>
      <c r="H10" s="202"/>
      <c r="I10" s="202"/>
      <c r="J10" s="202"/>
      <c r="K10" s="202"/>
      <c r="L10" s="202"/>
      <c r="M10" s="202"/>
      <c r="N10" s="203"/>
    </row>
    <row r="11" spans="1:14" ht="18.75" customHeight="1">
      <c r="A11" s="201" t="s">
        <v>51</v>
      </c>
      <c r="B11" s="202"/>
      <c r="C11" s="202"/>
      <c r="D11" s="202"/>
      <c r="E11" s="202"/>
      <c r="F11" s="202"/>
      <c r="G11" s="202"/>
      <c r="H11" s="202"/>
      <c r="I11" s="202"/>
      <c r="J11" s="202"/>
      <c r="K11" s="202"/>
      <c r="L11" s="202"/>
      <c r="M11" s="202"/>
      <c r="N11" s="203"/>
    </row>
    <row r="12" spans="1:14">
      <c r="A12" s="196" t="s">
        <v>52</v>
      </c>
      <c r="B12" s="197"/>
      <c r="C12" s="197"/>
      <c r="D12" s="197"/>
      <c r="E12" s="197"/>
      <c r="F12" s="197"/>
      <c r="G12" s="197"/>
      <c r="H12" s="197"/>
      <c r="I12" s="197"/>
      <c r="J12" s="197"/>
      <c r="K12" s="197"/>
      <c r="L12" s="197"/>
      <c r="M12" s="197"/>
      <c r="N12" s="198"/>
    </row>
    <row r="13" spans="1:14">
      <c r="A13" s="7" t="s">
        <v>53</v>
      </c>
      <c r="N13" s="9"/>
    </row>
    <row r="14" spans="1:14" ht="117" customHeight="1">
      <c r="A14" s="204" t="s">
        <v>54</v>
      </c>
      <c r="B14" s="205"/>
      <c r="C14" s="205"/>
      <c r="D14" s="205"/>
      <c r="E14" s="205"/>
      <c r="F14" s="205"/>
      <c r="G14" s="205"/>
      <c r="H14" s="205"/>
      <c r="I14" s="205"/>
      <c r="J14" s="205"/>
      <c r="K14" s="205"/>
      <c r="L14" s="205"/>
      <c r="M14" s="205"/>
      <c r="N14" s="206"/>
    </row>
    <row r="15" spans="1:14" ht="28.5" customHeight="1">
      <c r="A15" s="207" t="s">
        <v>55</v>
      </c>
      <c r="B15" s="208"/>
      <c r="C15" s="208"/>
      <c r="D15" s="208"/>
      <c r="E15" s="208"/>
      <c r="F15" s="208"/>
      <c r="G15" s="208"/>
      <c r="H15" s="208"/>
      <c r="I15" s="208"/>
      <c r="J15" s="208"/>
      <c r="K15" s="208"/>
      <c r="L15" s="208"/>
      <c r="M15" s="208"/>
      <c r="N15" s="209"/>
    </row>
    <row r="16" spans="1:14" ht="120" customHeight="1">
      <c r="A16" s="210" t="s">
        <v>56</v>
      </c>
      <c r="B16" s="211"/>
      <c r="C16" s="211"/>
      <c r="D16" s="211"/>
      <c r="E16" s="211"/>
      <c r="F16" s="211"/>
      <c r="G16" s="211"/>
      <c r="H16" s="211"/>
      <c r="I16" s="211"/>
      <c r="J16" s="211"/>
      <c r="K16" s="211"/>
      <c r="L16" s="211"/>
      <c r="M16" s="211"/>
      <c r="N16" s="212"/>
    </row>
    <row r="17" spans="1:14" ht="13.5" customHeight="1">
      <c r="A17" s="201" t="s">
        <v>57</v>
      </c>
      <c r="B17" s="202"/>
      <c r="C17" s="202"/>
      <c r="D17" s="202"/>
      <c r="E17" s="202"/>
      <c r="F17" s="202"/>
      <c r="G17" s="202"/>
      <c r="H17" s="202"/>
      <c r="I17" s="202"/>
      <c r="J17" s="202"/>
      <c r="K17" s="202"/>
      <c r="L17" s="202"/>
      <c r="M17" s="202"/>
      <c r="N17" s="203"/>
    </row>
    <row r="18" spans="1:14" ht="15" customHeight="1">
      <c r="A18" s="201" t="s">
        <v>58</v>
      </c>
      <c r="B18" s="202"/>
      <c r="C18" s="202"/>
      <c r="D18" s="202"/>
      <c r="E18" s="202"/>
      <c r="F18" s="202"/>
      <c r="G18" s="202"/>
      <c r="H18" s="202"/>
      <c r="I18" s="202"/>
      <c r="J18" s="202"/>
      <c r="K18" s="202"/>
      <c r="L18" s="202"/>
      <c r="M18" s="202"/>
      <c r="N18" s="203"/>
    </row>
    <row r="19" spans="1:14" ht="49.5" customHeight="1">
      <c r="A19" s="201" t="s">
        <v>59</v>
      </c>
      <c r="B19" s="202"/>
      <c r="C19" s="202"/>
      <c r="D19" s="202"/>
      <c r="E19" s="202"/>
      <c r="F19" s="202"/>
      <c r="G19" s="202"/>
      <c r="H19" s="202"/>
      <c r="I19" s="202"/>
      <c r="J19" s="202"/>
      <c r="K19" s="202"/>
      <c r="L19" s="202"/>
      <c r="M19" s="202"/>
      <c r="N19" s="203"/>
    </row>
    <row r="20" spans="1:14">
      <c r="A20" s="196" t="s">
        <v>60</v>
      </c>
      <c r="B20" s="197"/>
      <c r="C20" s="197"/>
      <c r="D20" s="197"/>
      <c r="E20" s="197"/>
      <c r="F20" s="197"/>
      <c r="G20" s="197"/>
      <c r="H20" s="197"/>
      <c r="I20" s="197"/>
      <c r="J20" s="197"/>
      <c r="K20" s="197"/>
      <c r="L20" s="197"/>
      <c r="M20" s="197"/>
      <c r="N20" s="198"/>
    </row>
    <row r="21" spans="1:14" ht="77.25" customHeight="1">
      <c r="A21" s="213" t="s">
        <v>61</v>
      </c>
      <c r="B21" s="214"/>
      <c r="C21" s="214"/>
      <c r="D21" s="214"/>
      <c r="E21" s="214"/>
      <c r="F21" s="214"/>
      <c r="G21" s="214"/>
      <c r="H21" s="214"/>
      <c r="I21" s="214"/>
      <c r="J21" s="214"/>
      <c r="K21" s="214"/>
      <c r="L21" s="214"/>
      <c r="M21" s="214"/>
      <c r="N21" s="215"/>
    </row>
    <row r="22" spans="1:14">
      <c r="A22" s="196" t="s">
        <v>62</v>
      </c>
      <c r="B22" s="197"/>
      <c r="C22" s="197"/>
      <c r="D22" s="197"/>
      <c r="E22" s="197"/>
      <c r="F22" s="197"/>
      <c r="G22" s="197"/>
      <c r="H22" s="197"/>
      <c r="I22" s="197"/>
      <c r="J22" s="197"/>
      <c r="K22" s="197"/>
      <c r="L22" s="197"/>
      <c r="M22" s="197"/>
      <c r="N22" s="198"/>
    </row>
    <row r="23" spans="1:14" ht="51.75" customHeight="1">
      <c r="A23" s="213" t="s">
        <v>63</v>
      </c>
      <c r="B23" s="214"/>
      <c r="C23" s="214"/>
      <c r="D23" s="214"/>
      <c r="E23" s="214"/>
      <c r="F23" s="214"/>
      <c r="G23" s="214"/>
      <c r="H23" s="214"/>
      <c r="I23" s="214"/>
      <c r="J23" s="214"/>
      <c r="K23" s="214"/>
      <c r="L23" s="214"/>
      <c r="M23" s="214"/>
      <c r="N23" s="215"/>
    </row>
    <row r="24" spans="1:14">
      <c r="A24" s="196" t="s">
        <v>64</v>
      </c>
      <c r="B24" s="197"/>
      <c r="C24" s="197"/>
      <c r="D24" s="197"/>
      <c r="E24" s="197"/>
      <c r="F24" s="197"/>
      <c r="G24" s="197"/>
      <c r="H24" s="197"/>
      <c r="I24" s="197"/>
      <c r="J24" s="197"/>
      <c r="K24" s="197"/>
      <c r="L24" s="197"/>
      <c r="M24" s="197"/>
      <c r="N24" s="198"/>
    </row>
    <row r="25" spans="1:14" ht="14.25" customHeight="1">
      <c r="A25" s="213" t="s">
        <v>65</v>
      </c>
      <c r="B25" s="214"/>
      <c r="C25" s="214"/>
      <c r="D25" s="214"/>
      <c r="E25" s="214"/>
      <c r="F25" s="214"/>
      <c r="G25" s="214"/>
      <c r="H25" s="214"/>
      <c r="I25" s="214"/>
      <c r="J25" s="214"/>
      <c r="K25" s="214"/>
      <c r="L25" s="214"/>
      <c r="M25" s="214"/>
      <c r="N25" s="215"/>
    </row>
    <row r="26" spans="1:14">
      <c r="A26" s="196" t="s">
        <v>66</v>
      </c>
      <c r="B26" s="197"/>
      <c r="C26" s="197"/>
      <c r="D26" s="197"/>
      <c r="E26" s="197"/>
      <c r="F26" s="197"/>
      <c r="G26" s="197"/>
      <c r="H26" s="197"/>
      <c r="I26" s="197"/>
      <c r="J26" s="197"/>
      <c r="K26" s="197"/>
      <c r="L26" s="197"/>
      <c r="M26" s="197"/>
      <c r="N26" s="198"/>
    </row>
    <row r="27" spans="1:14" ht="63" customHeight="1">
      <c r="A27" s="213" t="s">
        <v>67</v>
      </c>
      <c r="B27" s="214"/>
      <c r="C27" s="214"/>
      <c r="D27" s="214"/>
      <c r="E27" s="214"/>
      <c r="F27" s="214"/>
      <c r="G27" s="214"/>
      <c r="H27" s="214"/>
      <c r="I27" s="214"/>
      <c r="J27" s="214"/>
      <c r="K27" s="214"/>
      <c r="L27" s="214"/>
      <c r="M27" s="214"/>
      <c r="N27" s="215"/>
    </row>
    <row r="28" spans="1:14">
      <c r="A28" s="196" t="s">
        <v>68</v>
      </c>
      <c r="B28" s="197"/>
      <c r="C28" s="197"/>
      <c r="D28" s="197"/>
      <c r="E28" s="197"/>
      <c r="F28" s="197"/>
      <c r="G28" s="197"/>
      <c r="H28" s="197"/>
      <c r="I28" s="197"/>
      <c r="J28" s="197"/>
      <c r="K28" s="197"/>
      <c r="L28" s="197"/>
      <c r="M28" s="197"/>
      <c r="N28" s="198"/>
    </row>
    <row r="29" spans="1:14" ht="17.25" customHeight="1">
      <c r="A29" s="213" t="s">
        <v>69</v>
      </c>
      <c r="B29" s="214"/>
      <c r="C29" s="214"/>
      <c r="D29" s="214"/>
      <c r="E29" s="214"/>
      <c r="F29" s="214"/>
      <c r="G29" s="214"/>
      <c r="H29" s="214"/>
      <c r="I29" s="214"/>
      <c r="J29" s="214"/>
      <c r="K29" s="214"/>
      <c r="L29" s="214"/>
      <c r="M29" s="214"/>
      <c r="N29" s="215"/>
    </row>
    <row r="30" spans="1:14" ht="36" customHeight="1">
      <c r="A30" s="213" t="s">
        <v>70</v>
      </c>
      <c r="B30" s="214"/>
      <c r="C30" s="214"/>
      <c r="D30" s="214"/>
      <c r="E30" s="214"/>
      <c r="F30" s="214"/>
      <c r="G30" s="214"/>
      <c r="H30" s="214"/>
      <c r="I30" s="214"/>
      <c r="J30" s="214"/>
      <c r="K30" s="214"/>
      <c r="L30" s="214"/>
      <c r="M30" s="214"/>
      <c r="N30" s="215"/>
    </row>
    <row r="31" spans="1:14">
      <c r="A31" s="196" t="s">
        <v>71</v>
      </c>
      <c r="B31" s="197"/>
      <c r="C31" s="197"/>
      <c r="D31" s="197"/>
      <c r="E31" s="197"/>
      <c r="F31" s="197"/>
      <c r="G31" s="197"/>
      <c r="H31" s="197"/>
      <c r="I31" s="197"/>
      <c r="J31" s="197"/>
      <c r="K31" s="197"/>
      <c r="L31" s="197"/>
      <c r="M31" s="197"/>
      <c r="N31" s="198"/>
    </row>
    <row r="32" spans="1:14">
      <c r="A32" s="196" t="s">
        <v>72</v>
      </c>
      <c r="B32" s="197"/>
      <c r="C32" s="197"/>
      <c r="D32" s="197"/>
      <c r="E32" s="197"/>
      <c r="F32" s="197"/>
      <c r="G32" s="197"/>
      <c r="H32" s="197"/>
      <c r="I32" s="197"/>
      <c r="J32" s="197"/>
      <c r="K32" s="197"/>
      <c r="L32" s="197"/>
      <c r="M32" s="197"/>
      <c r="N32" s="198"/>
    </row>
    <row r="33" spans="1:14" ht="34.5" customHeight="1">
      <c r="A33" s="213" t="s">
        <v>73</v>
      </c>
      <c r="B33" s="214"/>
      <c r="C33" s="214"/>
      <c r="D33" s="214"/>
      <c r="E33" s="214"/>
      <c r="F33" s="214"/>
      <c r="G33" s="214"/>
      <c r="H33" s="214"/>
      <c r="I33" s="214"/>
      <c r="J33" s="214"/>
      <c r="K33" s="214"/>
      <c r="L33" s="214"/>
      <c r="M33" s="214"/>
      <c r="N33" s="215"/>
    </row>
  </sheetData>
  <mergeCells count="30">
    <mergeCell ref="A29:N29"/>
    <mergeCell ref="A30:N30"/>
    <mergeCell ref="A31:N31"/>
    <mergeCell ref="A32:N32"/>
    <mergeCell ref="A33:N33"/>
    <mergeCell ref="A24:N24"/>
    <mergeCell ref="A25:N25"/>
    <mergeCell ref="A26:N26"/>
    <mergeCell ref="A27:N27"/>
    <mergeCell ref="A28:N28"/>
    <mergeCell ref="A19:N19"/>
    <mergeCell ref="A20:N20"/>
    <mergeCell ref="A21:N21"/>
    <mergeCell ref="A22:N22"/>
    <mergeCell ref="A23:N23"/>
    <mergeCell ref="A14:N14"/>
    <mergeCell ref="A15:N15"/>
    <mergeCell ref="A16:N16"/>
    <mergeCell ref="A17:N17"/>
    <mergeCell ref="A18:N18"/>
    <mergeCell ref="A8:N8"/>
    <mergeCell ref="A9:N9"/>
    <mergeCell ref="A10:N10"/>
    <mergeCell ref="A11:N11"/>
    <mergeCell ref="A12:N12"/>
    <mergeCell ref="A2:N2"/>
    <mergeCell ref="A3:N3"/>
    <mergeCell ref="B4:N4"/>
    <mergeCell ref="A5:N5"/>
    <mergeCell ref="A6: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416AA-04A3-46C0-9DB7-80379B9F70FE}">
  <sheetPr>
    <pageSetUpPr fitToPage="1"/>
  </sheetPr>
  <dimension ref="A1:AI303"/>
  <sheetViews>
    <sheetView showGridLines="0" tabSelected="1" topLeftCell="A232" zoomScale="85" zoomScaleNormal="85" zoomScaleSheetLayoutView="90" workbookViewId="0">
      <selection activeCell="I10" sqref="I10"/>
    </sheetView>
  </sheetViews>
  <sheetFormatPr defaultColWidth="9.109375" defaultRowHeight="13.8"/>
  <cols>
    <col min="1" max="1" width="6.33203125" style="62" customWidth="1"/>
    <col min="2" max="2" width="45.5546875" style="152" customWidth="1"/>
    <col min="3" max="3" width="9.33203125" style="27" customWidth="1"/>
    <col min="4" max="4" width="11.109375" style="27" customWidth="1"/>
    <col min="5" max="5" width="13" style="62" customWidth="1"/>
    <col min="6" max="6" width="15.109375" style="27" customWidth="1"/>
    <col min="7" max="7" width="57.33203125" style="152" customWidth="1"/>
    <col min="8" max="8" width="9.109375" style="27"/>
    <col min="9" max="9" width="11" style="27" customWidth="1"/>
    <col min="10" max="10" width="10.6640625" style="27" customWidth="1"/>
    <col min="11" max="11" width="13.109375" style="27" customWidth="1"/>
    <col min="12" max="16384" width="9.109375" style="27"/>
  </cols>
  <sheetData>
    <row r="1" spans="1:11">
      <c r="A1" s="216"/>
      <c r="B1" s="216"/>
      <c r="C1" s="216"/>
      <c r="D1" s="216"/>
      <c r="E1" s="216"/>
      <c r="F1" s="216"/>
      <c r="G1" s="216"/>
      <c r="H1" s="216"/>
      <c r="I1" s="216"/>
      <c r="J1" s="216"/>
      <c r="K1" s="59"/>
    </row>
    <row r="2" spans="1:11">
      <c r="A2" s="216" t="s">
        <v>215</v>
      </c>
      <c r="B2" s="216"/>
      <c r="C2" s="216"/>
      <c r="D2" s="216"/>
      <c r="E2" s="216"/>
      <c r="F2" s="216"/>
      <c r="G2" s="216"/>
      <c r="H2" s="216"/>
      <c r="I2" s="216"/>
    </row>
    <row r="3" spans="1:11">
      <c r="A3" s="217" t="s">
        <v>149</v>
      </c>
      <c r="B3" s="217"/>
      <c r="C3" s="217"/>
      <c r="D3" s="217"/>
      <c r="E3" s="217"/>
      <c r="F3" s="217"/>
      <c r="G3" s="217"/>
      <c r="H3" s="217"/>
      <c r="I3" s="217"/>
      <c r="J3" s="217"/>
      <c r="K3" s="217"/>
    </row>
    <row r="4" spans="1:11">
      <c r="A4" s="217"/>
      <c r="B4" s="217"/>
      <c r="C4" s="217"/>
      <c r="D4" s="217"/>
      <c r="E4" s="217"/>
      <c r="F4" s="217"/>
      <c r="G4" s="217"/>
      <c r="H4" s="217"/>
      <c r="I4" s="217"/>
      <c r="J4" s="217"/>
      <c r="K4" s="217"/>
    </row>
    <row r="5" spans="1:11" s="62" customFormat="1" ht="69">
      <c r="A5" s="60" t="s">
        <v>150</v>
      </c>
      <c r="B5" s="60" t="s">
        <v>74</v>
      </c>
      <c r="C5" s="60" t="s">
        <v>75</v>
      </c>
      <c r="D5" s="61" t="s">
        <v>102</v>
      </c>
      <c r="E5" s="61" t="s">
        <v>106</v>
      </c>
      <c r="F5" s="61" t="s">
        <v>107</v>
      </c>
      <c r="G5" s="60" t="s">
        <v>76</v>
      </c>
      <c r="H5" s="60" t="s">
        <v>142</v>
      </c>
      <c r="I5" s="61" t="s">
        <v>77</v>
      </c>
      <c r="J5" s="61" t="s">
        <v>108</v>
      </c>
      <c r="K5" s="61" t="s">
        <v>109</v>
      </c>
    </row>
    <row r="6" spans="1:11">
      <c r="A6" s="40"/>
      <c r="B6" s="63" t="s">
        <v>118</v>
      </c>
      <c r="C6" s="24"/>
      <c r="D6" s="64"/>
      <c r="E6" s="36"/>
      <c r="F6" s="64"/>
      <c r="G6" s="23"/>
      <c r="H6" s="24"/>
      <c r="I6" s="64"/>
      <c r="J6" s="64"/>
      <c r="K6" s="64"/>
    </row>
    <row r="7" spans="1:11" ht="27.6">
      <c r="A7" s="40">
        <v>1</v>
      </c>
      <c r="B7" s="65" t="s">
        <v>359</v>
      </c>
      <c r="C7" s="66"/>
      <c r="D7" s="64"/>
      <c r="E7" s="36"/>
      <c r="F7" s="64"/>
      <c r="G7" s="23"/>
      <c r="H7" s="24"/>
      <c r="I7" s="64"/>
      <c r="J7" s="64"/>
      <c r="K7" s="64"/>
    </row>
    <row r="8" spans="1:11">
      <c r="A8" s="40">
        <v>2</v>
      </c>
      <c r="B8" s="46" t="s">
        <v>248</v>
      </c>
      <c r="C8" s="66" t="s">
        <v>84</v>
      </c>
      <c r="D8" s="36">
        <v>13.5</v>
      </c>
      <c r="E8" s="36">
        <v>40</v>
      </c>
      <c r="F8" s="36">
        <f>D8*E8</f>
        <v>540</v>
      </c>
      <c r="G8" s="160" t="s">
        <v>343</v>
      </c>
      <c r="H8" s="161" t="s">
        <v>78</v>
      </c>
      <c r="I8" s="161">
        <v>1</v>
      </c>
      <c r="J8" s="162">
        <v>288.75</v>
      </c>
      <c r="K8" s="162">
        <f>J8*I8</f>
        <v>288.75</v>
      </c>
    </row>
    <row r="9" spans="1:11" ht="27.6">
      <c r="A9" s="40">
        <v>3</v>
      </c>
      <c r="B9" s="46" t="s">
        <v>219</v>
      </c>
      <c r="C9" s="66" t="s">
        <v>78</v>
      </c>
      <c r="D9" s="36">
        <v>1</v>
      </c>
      <c r="E9" s="36">
        <v>100</v>
      </c>
      <c r="F9" s="36">
        <f t="shared" ref="F9:F12" si="0">D9*E9</f>
        <v>100</v>
      </c>
      <c r="G9" s="160" t="s">
        <v>344</v>
      </c>
      <c r="H9" s="161" t="s">
        <v>78</v>
      </c>
      <c r="I9" s="161">
        <v>2</v>
      </c>
      <c r="J9" s="162">
        <v>150.83000000000001</v>
      </c>
      <c r="K9" s="162">
        <f>J9*I9</f>
        <v>301.66000000000003</v>
      </c>
    </row>
    <row r="10" spans="1:11">
      <c r="A10" s="40">
        <v>4</v>
      </c>
      <c r="B10" s="46" t="s">
        <v>220</v>
      </c>
      <c r="C10" s="66" t="s">
        <v>78</v>
      </c>
      <c r="D10" s="36">
        <v>1</v>
      </c>
      <c r="E10" s="36">
        <v>150</v>
      </c>
      <c r="F10" s="36">
        <f t="shared" si="0"/>
        <v>150</v>
      </c>
      <c r="G10" s="160" t="s">
        <v>345</v>
      </c>
      <c r="H10" s="161" t="s">
        <v>78</v>
      </c>
      <c r="I10" s="161">
        <v>1</v>
      </c>
      <c r="J10" s="162">
        <v>98</v>
      </c>
      <c r="K10" s="162">
        <f>J10*I10</f>
        <v>98</v>
      </c>
    </row>
    <row r="11" spans="1:11">
      <c r="A11" s="40">
        <v>5</v>
      </c>
      <c r="B11" s="46" t="s">
        <v>222</v>
      </c>
      <c r="C11" s="66" t="s">
        <v>78</v>
      </c>
      <c r="D11" s="36">
        <v>6</v>
      </c>
      <c r="E11" s="36">
        <v>100</v>
      </c>
      <c r="F11" s="36">
        <f t="shared" si="0"/>
        <v>600</v>
      </c>
      <c r="G11" s="160" t="s">
        <v>346</v>
      </c>
      <c r="H11" s="161" t="s">
        <v>78</v>
      </c>
      <c r="I11" s="161">
        <v>1</v>
      </c>
      <c r="J11" s="162">
        <v>159</v>
      </c>
      <c r="K11" s="162">
        <f>J11*I11</f>
        <v>159</v>
      </c>
    </row>
    <row r="12" spans="1:11">
      <c r="A12" s="40">
        <v>6</v>
      </c>
      <c r="B12" s="46" t="s">
        <v>221</v>
      </c>
      <c r="C12" s="66" t="s">
        <v>78</v>
      </c>
      <c r="D12" s="36">
        <v>2</v>
      </c>
      <c r="E12" s="36">
        <v>150</v>
      </c>
      <c r="F12" s="36">
        <f t="shared" si="0"/>
        <v>300</v>
      </c>
      <c r="G12" s="163" t="s">
        <v>347</v>
      </c>
      <c r="H12" s="164" t="s">
        <v>348</v>
      </c>
      <c r="I12" s="165">
        <v>30</v>
      </c>
      <c r="J12" s="166">
        <v>16.670000000000002</v>
      </c>
      <c r="K12" s="162">
        <f>J12*I12</f>
        <v>500.1</v>
      </c>
    </row>
    <row r="13" spans="1:11" ht="27.6">
      <c r="A13" s="40">
        <v>7</v>
      </c>
      <c r="B13" s="65" t="s">
        <v>360</v>
      </c>
      <c r="C13" s="66"/>
      <c r="D13" s="36"/>
      <c r="E13" s="36"/>
      <c r="F13" s="36"/>
      <c r="G13" s="23"/>
      <c r="H13" s="24"/>
      <c r="I13" s="64"/>
      <c r="J13" s="64"/>
      <c r="K13" s="64"/>
    </row>
    <row r="14" spans="1:11">
      <c r="A14" s="40">
        <v>8</v>
      </c>
      <c r="B14" s="46" t="s">
        <v>217</v>
      </c>
      <c r="C14" s="66" t="s">
        <v>78</v>
      </c>
      <c r="D14" s="36">
        <v>2</v>
      </c>
      <c r="E14" s="36">
        <v>200</v>
      </c>
      <c r="F14" s="36">
        <f t="shared" ref="F14:F64" si="1">D14*E14</f>
        <v>400</v>
      </c>
      <c r="G14" s="160" t="s">
        <v>343</v>
      </c>
      <c r="H14" s="161" t="s">
        <v>78</v>
      </c>
      <c r="I14" s="161">
        <v>7</v>
      </c>
      <c r="J14" s="162">
        <v>288.75</v>
      </c>
      <c r="K14" s="162">
        <f>J14*I14</f>
        <v>2021.25</v>
      </c>
    </row>
    <row r="15" spans="1:11">
      <c r="A15" s="40">
        <v>9</v>
      </c>
      <c r="B15" s="46" t="s">
        <v>218</v>
      </c>
      <c r="C15" s="66" t="s">
        <v>148</v>
      </c>
      <c r="D15" s="36">
        <v>1</v>
      </c>
      <c r="E15" s="36">
        <v>100</v>
      </c>
      <c r="F15" s="36">
        <f t="shared" si="1"/>
        <v>100</v>
      </c>
      <c r="G15" s="160" t="s">
        <v>344</v>
      </c>
      <c r="H15" s="161" t="s">
        <v>78</v>
      </c>
      <c r="I15" s="161">
        <v>8</v>
      </c>
      <c r="J15" s="162">
        <v>150.83000000000001</v>
      </c>
      <c r="K15" s="162">
        <f>J15*I15</f>
        <v>1206.6400000000001</v>
      </c>
    </row>
    <row r="16" spans="1:11">
      <c r="A16" s="40">
        <v>10</v>
      </c>
      <c r="B16" s="46" t="s">
        <v>216</v>
      </c>
      <c r="C16" s="66" t="s">
        <v>78</v>
      </c>
      <c r="D16" s="36">
        <v>2</v>
      </c>
      <c r="E16" s="36">
        <v>200</v>
      </c>
      <c r="F16" s="36">
        <f t="shared" si="1"/>
        <v>400</v>
      </c>
      <c r="G16" s="160" t="s">
        <v>345</v>
      </c>
      <c r="H16" s="161" t="s">
        <v>78</v>
      </c>
      <c r="I16" s="161">
        <v>1</v>
      </c>
      <c r="J16" s="162">
        <v>98</v>
      </c>
      <c r="K16" s="162">
        <f>J16*I16</f>
        <v>98</v>
      </c>
    </row>
    <row r="17" spans="1:11" ht="14.4">
      <c r="A17" s="40">
        <v>11</v>
      </c>
      <c r="B17" s="67" t="s">
        <v>223</v>
      </c>
      <c r="C17" s="66" t="s">
        <v>78</v>
      </c>
      <c r="D17" s="36">
        <v>7</v>
      </c>
      <c r="E17" s="36">
        <v>200</v>
      </c>
      <c r="F17" s="36">
        <f t="shared" si="1"/>
        <v>1400</v>
      </c>
      <c r="G17" s="160"/>
      <c r="H17" s="161"/>
      <c r="I17" s="161"/>
      <c r="J17" s="162"/>
      <c r="K17" s="162"/>
    </row>
    <row r="18" spans="1:11" ht="14.4">
      <c r="A18" s="40">
        <v>12</v>
      </c>
      <c r="B18" s="67" t="s">
        <v>224</v>
      </c>
      <c r="C18" s="66" t="s">
        <v>78</v>
      </c>
      <c r="D18" s="36">
        <v>12</v>
      </c>
      <c r="E18" s="36">
        <v>20</v>
      </c>
      <c r="F18" s="36">
        <f>D18*E18</f>
        <v>240</v>
      </c>
      <c r="G18" s="68" t="s">
        <v>389</v>
      </c>
      <c r="H18" s="69" t="s">
        <v>78</v>
      </c>
      <c r="I18" s="69">
        <v>5</v>
      </c>
      <c r="J18" s="70">
        <v>57.5</v>
      </c>
      <c r="K18" s="70">
        <f>J18*I18</f>
        <v>287.5</v>
      </c>
    </row>
    <row r="19" spans="1:11" ht="14.4">
      <c r="A19" s="40">
        <v>13</v>
      </c>
      <c r="B19" s="67" t="s">
        <v>233</v>
      </c>
      <c r="C19" s="66" t="s">
        <v>78</v>
      </c>
      <c r="D19" s="36">
        <v>2</v>
      </c>
      <c r="E19" s="36">
        <v>20</v>
      </c>
      <c r="F19" s="36">
        <f>D19*E19</f>
        <v>40</v>
      </c>
      <c r="G19" s="23"/>
      <c r="H19" s="24"/>
      <c r="I19" s="64"/>
      <c r="J19" s="64"/>
      <c r="K19" s="64"/>
    </row>
    <row r="20" spans="1:11" ht="14.4">
      <c r="A20" s="40">
        <v>14</v>
      </c>
      <c r="B20" s="67" t="s">
        <v>234</v>
      </c>
      <c r="C20" s="66" t="s">
        <v>78</v>
      </c>
      <c r="D20" s="36">
        <v>7</v>
      </c>
      <c r="E20" s="36">
        <v>20</v>
      </c>
      <c r="F20" s="36">
        <f t="shared" si="1"/>
        <v>140</v>
      </c>
      <c r="G20" s="23"/>
      <c r="H20" s="24"/>
      <c r="I20" s="64"/>
      <c r="J20" s="64"/>
      <c r="K20" s="64"/>
    </row>
    <row r="21" spans="1:11" ht="14.4">
      <c r="A21" s="40">
        <v>15</v>
      </c>
      <c r="B21" s="67" t="s">
        <v>235</v>
      </c>
      <c r="C21" s="66" t="s">
        <v>78</v>
      </c>
      <c r="D21" s="36">
        <v>4</v>
      </c>
      <c r="E21" s="36">
        <v>20</v>
      </c>
      <c r="F21" s="36">
        <f t="shared" si="1"/>
        <v>80</v>
      </c>
      <c r="G21" s="23"/>
      <c r="H21" s="24"/>
      <c r="I21" s="64"/>
      <c r="J21" s="64"/>
      <c r="K21" s="64"/>
    </row>
    <row r="22" spans="1:11" ht="14.4">
      <c r="A22" s="40">
        <v>16</v>
      </c>
      <c r="B22" s="67" t="s">
        <v>238</v>
      </c>
      <c r="C22" s="66" t="s">
        <v>78</v>
      </c>
      <c r="D22" s="36">
        <v>1</v>
      </c>
      <c r="E22" s="36">
        <v>450</v>
      </c>
      <c r="F22" s="36">
        <f t="shared" si="1"/>
        <v>450</v>
      </c>
      <c r="G22" s="23"/>
      <c r="H22" s="24"/>
      <c r="I22" s="64"/>
      <c r="J22" s="64"/>
      <c r="K22" s="64"/>
    </row>
    <row r="23" spans="1:11" ht="28.8">
      <c r="A23" s="40">
        <v>17</v>
      </c>
      <c r="B23" s="67" t="s">
        <v>230</v>
      </c>
      <c r="C23" s="66" t="s">
        <v>78</v>
      </c>
      <c r="D23" s="36">
        <v>1</v>
      </c>
      <c r="E23" s="36">
        <v>200</v>
      </c>
      <c r="F23" s="36">
        <f t="shared" si="1"/>
        <v>200</v>
      </c>
      <c r="G23" s="23"/>
      <c r="H23" s="24"/>
      <c r="I23" s="64"/>
      <c r="J23" s="64"/>
      <c r="K23" s="64"/>
    </row>
    <row r="24" spans="1:11" ht="28.8">
      <c r="A24" s="40">
        <v>18</v>
      </c>
      <c r="B24" s="71" t="s">
        <v>231</v>
      </c>
      <c r="C24" s="66" t="s">
        <v>78</v>
      </c>
      <c r="D24" s="36">
        <v>2</v>
      </c>
      <c r="E24" s="36">
        <v>200</v>
      </c>
      <c r="F24" s="36">
        <f t="shared" si="1"/>
        <v>400</v>
      </c>
      <c r="G24" s="23"/>
      <c r="H24" s="24"/>
      <c r="I24" s="64"/>
      <c r="J24" s="64"/>
      <c r="K24" s="64"/>
    </row>
    <row r="25" spans="1:11">
      <c r="A25" s="40">
        <v>19</v>
      </c>
      <c r="B25" s="46" t="s">
        <v>225</v>
      </c>
      <c r="C25" s="66" t="s">
        <v>78</v>
      </c>
      <c r="D25" s="36">
        <v>1</v>
      </c>
      <c r="E25" s="36">
        <v>225</v>
      </c>
      <c r="F25" s="36">
        <f t="shared" si="1"/>
        <v>225</v>
      </c>
      <c r="G25" s="23"/>
      <c r="H25" s="24"/>
      <c r="I25" s="64"/>
      <c r="J25" s="64"/>
      <c r="K25" s="64"/>
    </row>
    <row r="26" spans="1:11" ht="14.4">
      <c r="A26" s="40">
        <v>20</v>
      </c>
      <c r="B26" s="67" t="s">
        <v>226</v>
      </c>
      <c r="C26" s="66" t="s">
        <v>78</v>
      </c>
      <c r="D26" s="36">
        <v>1</v>
      </c>
      <c r="E26" s="36">
        <v>200</v>
      </c>
      <c r="F26" s="36">
        <f t="shared" si="1"/>
        <v>200</v>
      </c>
      <c r="G26" s="23"/>
      <c r="H26" s="24"/>
      <c r="I26" s="64"/>
      <c r="J26" s="64"/>
      <c r="K26" s="64"/>
    </row>
    <row r="27" spans="1:11" ht="14.4">
      <c r="A27" s="40">
        <v>21</v>
      </c>
      <c r="B27" s="71" t="s">
        <v>227</v>
      </c>
      <c r="C27" s="66" t="s">
        <v>78</v>
      </c>
      <c r="D27" s="36">
        <v>1</v>
      </c>
      <c r="E27" s="36">
        <v>200</v>
      </c>
      <c r="F27" s="36">
        <f t="shared" si="1"/>
        <v>200</v>
      </c>
      <c r="G27" s="23"/>
      <c r="H27" s="24"/>
      <c r="I27" s="64"/>
      <c r="J27" s="64"/>
      <c r="K27" s="64"/>
    </row>
    <row r="28" spans="1:11" ht="14.4">
      <c r="A28" s="40">
        <v>22</v>
      </c>
      <c r="B28" s="72" t="s">
        <v>356</v>
      </c>
      <c r="C28" s="66" t="s">
        <v>78</v>
      </c>
      <c r="D28" s="36">
        <v>2</v>
      </c>
      <c r="E28" s="36">
        <v>150</v>
      </c>
      <c r="F28" s="36">
        <f t="shared" si="1"/>
        <v>300</v>
      </c>
      <c r="G28" s="23"/>
      <c r="H28" s="24"/>
      <c r="I28" s="64"/>
      <c r="J28" s="64"/>
      <c r="K28" s="64"/>
    </row>
    <row r="29" spans="1:11" ht="14.4">
      <c r="A29" s="40">
        <v>23</v>
      </c>
      <c r="B29" s="72" t="s">
        <v>357</v>
      </c>
      <c r="C29" s="66" t="s">
        <v>78</v>
      </c>
      <c r="D29" s="36">
        <v>2</v>
      </c>
      <c r="E29" s="36">
        <v>100</v>
      </c>
      <c r="F29" s="36">
        <f t="shared" si="1"/>
        <v>200</v>
      </c>
      <c r="G29" s="23"/>
      <c r="H29" s="24"/>
      <c r="I29" s="64"/>
      <c r="J29" s="64"/>
      <c r="K29" s="64"/>
    </row>
    <row r="30" spans="1:11">
      <c r="A30" s="40">
        <v>24</v>
      </c>
      <c r="B30" s="46" t="s">
        <v>228</v>
      </c>
      <c r="C30" s="66" t="s">
        <v>78</v>
      </c>
      <c r="D30" s="36">
        <v>1</v>
      </c>
      <c r="E30" s="36">
        <v>100</v>
      </c>
      <c r="F30" s="36">
        <f t="shared" si="1"/>
        <v>100</v>
      </c>
      <c r="G30" s="23"/>
      <c r="H30" s="24"/>
      <c r="I30" s="64"/>
      <c r="J30" s="64"/>
      <c r="K30" s="64"/>
    </row>
    <row r="31" spans="1:11">
      <c r="A31" s="40">
        <v>25</v>
      </c>
      <c r="B31" s="46" t="s">
        <v>229</v>
      </c>
      <c r="C31" s="66" t="s">
        <v>78</v>
      </c>
      <c r="D31" s="36">
        <v>1</v>
      </c>
      <c r="E31" s="36">
        <v>250</v>
      </c>
      <c r="F31" s="36">
        <f t="shared" si="1"/>
        <v>250</v>
      </c>
      <c r="G31" s="23"/>
      <c r="H31" s="24"/>
      <c r="I31" s="64"/>
      <c r="J31" s="64"/>
      <c r="K31" s="64"/>
    </row>
    <row r="32" spans="1:11" ht="27.6">
      <c r="A32" s="40">
        <v>26</v>
      </c>
      <c r="B32" s="46" t="s">
        <v>349</v>
      </c>
      <c r="C32" s="66" t="s">
        <v>148</v>
      </c>
      <c r="D32" s="36">
        <v>1</v>
      </c>
      <c r="E32" s="36">
        <v>500</v>
      </c>
      <c r="F32" s="36">
        <f t="shared" si="1"/>
        <v>500</v>
      </c>
      <c r="G32" s="23"/>
      <c r="H32" s="24"/>
      <c r="I32" s="64"/>
      <c r="J32" s="64"/>
      <c r="K32" s="64"/>
    </row>
    <row r="33" spans="1:11" ht="27.6">
      <c r="A33" s="40">
        <v>27</v>
      </c>
      <c r="B33" s="46" t="s">
        <v>241</v>
      </c>
      <c r="C33" s="66" t="s">
        <v>84</v>
      </c>
      <c r="D33" s="36">
        <v>8.9</v>
      </c>
      <c r="E33" s="36">
        <v>100</v>
      </c>
      <c r="F33" s="36">
        <f>D33*E33</f>
        <v>890</v>
      </c>
      <c r="G33" s="23"/>
      <c r="H33" s="24"/>
      <c r="I33" s="64"/>
      <c r="J33" s="64"/>
      <c r="K33" s="64"/>
    </row>
    <row r="34" spans="1:11">
      <c r="A34" s="40">
        <v>28</v>
      </c>
      <c r="B34" s="46" t="s">
        <v>242</v>
      </c>
      <c r="C34" s="66" t="s">
        <v>211</v>
      </c>
      <c r="D34" s="36">
        <v>1</v>
      </c>
      <c r="E34" s="36">
        <v>325</v>
      </c>
      <c r="F34" s="36">
        <f>D34*E34</f>
        <v>325</v>
      </c>
      <c r="G34" s="23"/>
      <c r="H34" s="24"/>
      <c r="I34" s="64"/>
      <c r="J34" s="64"/>
      <c r="K34" s="64"/>
    </row>
    <row r="35" spans="1:11">
      <c r="A35" s="40">
        <v>29</v>
      </c>
      <c r="B35" s="46" t="s">
        <v>244</v>
      </c>
      <c r="C35" s="66" t="s">
        <v>78</v>
      </c>
      <c r="D35" s="36">
        <v>26</v>
      </c>
      <c r="E35" s="36">
        <v>63</v>
      </c>
      <c r="F35" s="36">
        <f t="shared" si="1"/>
        <v>1638</v>
      </c>
      <c r="G35" s="23"/>
      <c r="H35" s="24"/>
      <c r="I35" s="64"/>
      <c r="J35" s="64"/>
      <c r="K35" s="64"/>
    </row>
    <row r="36" spans="1:11">
      <c r="A36" s="40">
        <v>30</v>
      </c>
      <c r="B36" s="46" t="s">
        <v>245</v>
      </c>
      <c r="C36" s="66" t="s">
        <v>78</v>
      </c>
      <c r="D36" s="36">
        <v>9</v>
      </c>
      <c r="E36" s="36">
        <v>63</v>
      </c>
      <c r="F36" s="36">
        <f t="shared" si="1"/>
        <v>567</v>
      </c>
      <c r="G36" s="23"/>
      <c r="H36" s="24"/>
      <c r="I36" s="64"/>
      <c r="J36" s="64"/>
      <c r="K36" s="64"/>
    </row>
    <row r="37" spans="1:11">
      <c r="A37" s="40">
        <v>31</v>
      </c>
      <c r="B37" s="46" t="s">
        <v>246</v>
      </c>
      <c r="C37" s="66" t="s">
        <v>78</v>
      </c>
      <c r="D37" s="36">
        <v>1</v>
      </c>
      <c r="E37" s="36">
        <v>400</v>
      </c>
      <c r="F37" s="36">
        <f t="shared" si="1"/>
        <v>400</v>
      </c>
      <c r="G37" s="23"/>
      <c r="H37" s="24"/>
      <c r="I37" s="64"/>
      <c r="J37" s="64"/>
      <c r="K37" s="64"/>
    </row>
    <row r="38" spans="1:11">
      <c r="A38" s="40">
        <v>32</v>
      </c>
      <c r="B38" s="46" t="s">
        <v>261</v>
      </c>
      <c r="C38" s="66" t="s">
        <v>78</v>
      </c>
      <c r="D38" s="36">
        <v>1</v>
      </c>
      <c r="E38" s="36">
        <v>700</v>
      </c>
      <c r="F38" s="36">
        <f t="shared" si="1"/>
        <v>700</v>
      </c>
      <c r="G38" s="23"/>
      <c r="H38" s="24"/>
      <c r="I38" s="64"/>
      <c r="J38" s="64"/>
      <c r="K38" s="64"/>
    </row>
    <row r="39" spans="1:11">
      <c r="A39" s="40">
        <v>33</v>
      </c>
      <c r="B39" s="46" t="s">
        <v>250</v>
      </c>
      <c r="C39" s="66" t="s">
        <v>193</v>
      </c>
      <c r="D39" s="36">
        <v>43.5</v>
      </c>
      <c r="E39" s="36">
        <v>64</v>
      </c>
      <c r="F39" s="36">
        <f t="shared" si="1"/>
        <v>2784</v>
      </c>
      <c r="G39" s="23"/>
      <c r="H39" s="24"/>
      <c r="I39" s="64"/>
      <c r="J39" s="64"/>
      <c r="K39" s="64"/>
    </row>
    <row r="40" spans="1:11">
      <c r="A40" s="40">
        <v>34</v>
      </c>
      <c r="B40" s="46" t="s">
        <v>256</v>
      </c>
      <c r="C40" s="66" t="s">
        <v>78</v>
      </c>
      <c r="D40" s="36">
        <v>20</v>
      </c>
      <c r="E40" s="36">
        <v>63</v>
      </c>
      <c r="F40" s="36">
        <f t="shared" si="1"/>
        <v>1260</v>
      </c>
      <c r="G40" s="23"/>
      <c r="H40" s="24"/>
      <c r="I40" s="64"/>
      <c r="J40" s="64"/>
      <c r="K40" s="64"/>
    </row>
    <row r="41" spans="1:11" ht="41.4">
      <c r="A41" s="40">
        <v>35</v>
      </c>
      <c r="B41" s="65" t="s">
        <v>361</v>
      </c>
      <c r="C41" s="66"/>
      <c r="D41" s="36"/>
      <c r="E41" s="36"/>
      <c r="F41" s="36"/>
      <c r="G41" s="23"/>
      <c r="H41" s="24"/>
      <c r="I41" s="64"/>
      <c r="J41" s="64"/>
      <c r="K41" s="64"/>
    </row>
    <row r="42" spans="1:11">
      <c r="A42" s="40">
        <v>36</v>
      </c>
      <c r="B42" s="46" t="s">
        <v>216</v>
      </c>
      <c r="C42" s="66" t="s">
        <v>78</v>
      </c>
      <c r="D42" s="36">
        <v>1</v>
      </c>
      <c r="E42" s="36">
        <v>200</v>
      </c>
      <c r="F42" s="36">
        <f t="shared" si="1"/>
        <v>200</v>
      </c>
      <c r="G42" s="23"/>
      <c r="H42" s="24"/>
      <c r="I42" s="64"/>
      <c r="J42" s="64"/>
      <c r="K42" s="64"/>
    </row>
    <row r="43" spans="1:11" ht="14.4">
      <c r="A43" s="40">
        <v>37</v>
      </c>
      <c r="B43" s="67" t="s">
        <v>236</v>
      </c>
      <c r="C43" s="66" t="s">
        <v>78</v>
      </c>
      <c r="D43" s="36">
        <v>1</v>
      </c>
      <c r="E43" s="36">
        <v>200</v>
      </c>
      <c r="F43" s="36">
        <f t="shared" si="1"/>
        <v>200</v>
      </c>
      <c r="G43" s="23"/>
      <c r="H43" s="24"/>
      <c r="I43" s="64"/>
      <c r="J43" s="64"/>
      <c r="K43" s="64"/>
    </row>
    <row r="44" spans="1:11" ht="14.4">
      <c r="A44" s="40">
        <v>38</v>
      </c>
      <c r="B44" s="67" t="s">
        <v>223</v>
      </c>
      <c r="C44" s="66" t="s">
        <v>78</v>
      </c>
      <c r="D44" s="36">
        <v>2</v>
      </c>
      <c r="E44" s="36">
        <v>200</v>
      </c>
      <c r="F44" s="36">
        <f t="shared" si="1"/>
        <v>400</v>
      </c>
      <c r="G44" s="23"/>
      <c r="H44" s="24"/>
      <c r="I44" s="64"/>
      <c r="J44" s="64"/>
      <c r="K44" s="64"/>
    </row>
    <row r="45" spans="1:11">
      <c r="A45" s="40">
        <v>39</v>
      </c>
      <c r="B45" s="46" t="s">
        <v>232</v>
      </c>
      <c r="C45" s="66" t="s">
        <v>78</v>
      </c>
      <c r="D45" s="36">
        <v>2</v>
      </c>
      <c r="E45" s="36">
        <v>250</v>
      </c>
      <c r="F45" s="36">
        <f t="shared" si="1"/>
        <v>500</v>
      </c>
      <c r="G45" s="23"/>
      <c r="H45" s="24"/>
      <c r="I45" s="64"/>
      <c r="J45" s="64"/>
      <c r="K45" s="64"/>
    </row>
    <row r="46" spans="1:11" ht="14.4">
      <c r="A46" s="40">
        <v>40</v>
      </c>
      <c r="B46" s="67" t="s">
        <v>224</v>
      </c>
      <c r="C46" s="66" t="s">
        <v>78</v>
      </c>
      <c r="D46" s="36">
        <v>6</v>
      </c>
      <c r="E46" s="36">
        <v>20</v>
      </c>
      <c r="F46" s="36">
        <f t="shared" si="1"/>
        <v>120</v>
      </c>
      <c r="G46" s="23"/>
      <c r="H46" s="24"/>
      <c r="I46" s="64"/>
      <c r="J46" s="64"/>
      <c r="K46" s="64"/>
    </row>
    <row r="47" spans="1:11" ht="14.4">
      <c r="A47" s="40">
        <v>41</v>
      </c>
      <c r="B47" s="67" t="s">
        <v>233</v>
      </c>
      <c r="C47" s="66" t="s">
        <v>78</v>
      </c>
      <c r="D47" s="36">
        <v>2</v>
      </c>
      <c r="E47" s="36">
        <v>20</v>
      </c>
      <c r="F47" s="36">
        <f t="shared" si="1"/>
        <v>40</v>
      </c>
      <c r="G47" s="23"/>
      <c r="H47" s="24"/>
      <c r="I47" s="64"/>
      <c r="J47" s="64"/>
      <c r="K47" s="64"/>
    </row>
    <row r="48" spans="1:11" ht="14.4">
      <c r="A48" s="40">
        <v>42</v>
      </c>
      <c r="B48" s="67" t="s">
        <v>234</v>
      </c>
      <c r="C48" s="66" t="s">
        <v>78</v>
      </c>
      <c r="D48" s="36">
        <v>2</v>
      </c>
      <c r="E48" s="36">
        <v>20</v>
      </c>
      <c r="F48" s="36">
        <f t="shared" si="1"/>
        <v>40</v>
      </c>
      <c r="G48" s="23"/>
      <c r="H48" s="24"/>
      <c r="I48" s="64"/>
      <c r="J48" s="64"/>
      <c r="K48" s="64"/>
    </row>
    <row r="49" spans="1:11" ht="14.4">
      <c r="A49" s="40">
        <v>43</v>
      </c>
      <c r="B49" s="67" t="s">
        <v>235</v>
      </c>
      <c r="C49" s="66" t="s">
        <v>78</v>
      </c>
      <c r="D49" s="36">
        <v>2</v>
      </c>
      <c r="E49" s="36">
        <v>20</v>
      </c>
      <c r="F49" s="36">
        <f t="shared" si="1"/>
        <v>40</v>
      </c>
      <c r="G49" s="23"/>
      <c r="H49" s="24"/>
      <c r="I49" s="64"/>
      <c r="J49" s="64"/>
      <c r="K49" s="64"/>
    </row>
    <row r="50" spans="1:11">
      <c r="A50" s="40">
        <v>44</v>
      </c>
      <c r="B50" s="46" t="s">
        <v>237</v>
      </c>
      <c r="C50" s="66" t="s">
        <v>78</v>
      </c>
      <c r="D50" s="36">
        <v>7</v>
      </c>
      <c r="E50" s="36">
        <v>200</v>
      </c>
      <c r="F50" s="36">
        <f t="shared" si="1"/>
        <v>1400</v>
      </c>
      <c r="G50" s="23"/>
      <c r="H50" s="24"/>
      <c r="I50" s="64"/>
      <c r="J50" s="64"/>
      <c r="K50" s="64"/>
    </row>
    <row r="51" spans="1:11" ht="14.4">
      <c r="A51" s="40">
        <v>45</v>
      </c>
      <c r="B51" s="67" t="s">
        <v>239</v>
      </c>
      <c r="C51" s="66" t="s">
        <v>78</v>
      </c>
      <c r="D51" s="36">
        <v>1</v>
      </c>
      <c r="E51" s="36">
        <v>450</v>
      </c>
      <c r="F51" s="36">
        <f t="shared" si="1"/>
        <v>450</v>
      </c>
      <c r="G51" s="23"/>
      <c r="H51" s="24"/>
      <c r="I51" s="64"/>
      <c r="J51" s="64"/>
      <c r="K51" s="64"/>
    </row>
    <row r="52" spans="1:11" ht="28.8">
      <c r="A52" s="40">
        <v>46</v>
      </c>
      <c r="B52" s="67" t="s">
        <v>230</v>
      </c>
      <c r="C52" s="66" t="s">
        <v>78</v>
      </c>
      <c r="D52" s="36">
        <v>1</v>
      </c>
      <c r="E52" s="36">
        <v>200</v>
      </c>
      <c r="F52" s="36">
        <f t="shared" si="1"/>
        <v>200</v>
      </c>
      <c r="G52" s="23"/>
      <c r="H52" s="24"/>
      <c r="I52" s="64"/>
      <c r="J52" s="64"/>
      <c r="K52" s="64"/>
    </row>
    <row r="53" spans="1:11" ht="28.8">
      <c r="A53" s="40">
        <v>47</v>
      </c>
      <c r="B53" s="71" t="s">
        <v>231</v>
      </c>
      <c r="C53" s="66" t="s">
        <v>78</v>
      </c>
      <c r="D53" s="36">
        <v>1</v>
      </c>
      <c r="E53" s="36">
        <v>200</v>
      </c>
      <c r="F53" s="36">
        <f t="shared" si="1"/>
        <v>200</v>
      </c>
      <c r="G53" s="23"/>
      <c r="H53" s="24"/>
      <c r="I53" s="64"/>
      <c r="J53" s="64"/>
      <c r="K53" s="64"/>
    </row>
    <row r="54" spans="1:11">
      <c r="A54" s="40">
        <v>48</v>
      </c>
      <c r="B54" s="46" t="s">
        <v>240</v>
      </c>
      <c r="C54" s="66" t="s">
        <v>78</v>
      </c>
      <c r="D54" s="36">
        <v>2</v>
      </c>
      <c r="E54" s="36">
        <v>200</v>
      </c>
      <c r="F54" s="36">
        <f t="shared" si="1"/>
        <v>400</v>
      </c>
      <c r="G54" s="23"/>
      <c r="H54" s="24"/>
      <c r="I54" s="64"/>
      <c r="J54" s="64"/>
      <c r="K54" s="64"/>
    </row>
    <row r="55" spans="1:11">
      <c r="A55" s="40">
        <v>49</v>
      </c>
      <c r="B55" s="46" t="s">
        <v>225</v>
      </c>
      <c r="C55" s="66" t="s">
        <v>78</v>
      </c>
      <c r="D55" s="36">
        <v>2</v>
      </c>
      <c r="E55" s="36">
        <v>200</v>
      </c>
      <c r="F55" s="36">
        <f t="shared" si="1"/>
        <v>400</v>
      </c>
      <c r="G55" s="23"/>
      <c r="H55" s="24"/>
      <c r="I55" s="64"/>
      <c r="J55" s="64"/>
      <c r="K55" s="64"/>
    </row>
    <row r="56" spans="1:11">
      <c r="A56" s="40">
        <v>50</v>
      </c>
      <c r="B56" s="46" t="s">
        <v>243</v>
      </c>
      <c r="C56" s="66" t="s">
        <v>78</v>
      </c>
      <c r="D56" s="36">
        <v>2</v>
      </c>
      <c r="E56" s="36">
        <v>325</v>
      </c>
      <c r="F56" s="36">
        <f t="shared" si="1"/>
        <v>650</v>
      </c>
      <c r="G56" s="23"/>
      <c r="H56" s="24"/>
      <c r="I56" s="64"/>
      <c r="J56" s="64"/>
      <c r="K56" s="64"/>
    </row>
    <row r="57" spans="1:11">
      <c r="A57" s="40">
        <v>51</v>
      </c>
      <c r="B57" s="46"/>
      <c r="C57" s="66"/>
      <c r="D57" s="36"/>
      <c r="E57" s="36"/>
      <c r="F57" s="36"/>
      <c r="G57" s="23"/>
      <c r="H57" s="24"/>
      <c r="I57" s="64"/>
      <c r="J57" s="64"/>
      <c r="K57" s="64"/>
    </row>
    <row r="58" spans="1:11" ht="27.6">
      <c r="A58" s="40">
        <v>52</v>
      </c>
      <c r="B58" s="65" t="s">
        <v>247</v>
      </c>
      <c r="C58" s="66"/>
      <c r="D58" s="36"/>
      <c r="E58" s="36"/>
      <c r="F58" s="36"/>
      <c r="G58" s="23"/>
      <c r="H58" s="24"/>
      <c r="I58" s="64"/>
      <c r="J58" s="64"/>
      <c r="K58" s="64"/>
    </row>
    <row r="59" spans="1:11">
      <c r="A59" s="40">
        <v>53</v>
      </c>
      <c r="B59" s="46" t="s">
        <v>249</v>
      </c>
      <c r="C59" s="66" t="s">
        <v>84</v>
      </c>
      <c r="D59" s="36">
        <f>2.9+1.5+4+1.2</f>
        <v>9.6</v>
      </c>
      <c r="E59" s="36">
        <v>40</v>
      </c>
      <c r="F59" s="36">
        <f t="shared" si="1"/>
        <v>384</v>
      </c>
      <c r="G59" s="23"/>
      <c r="H59" s="24"/>
      <c r="I59" s="64"/>
      <c r="J59" s="64"/>
      <c r="K59" s="64"/>
    </row>
    <row r="60" spans="1:11">
      <c r="A60" s="40">
        <v>54</v>
      </c>
      <c r="B60" s="46" t="s">
        <v>251</v>
      </c>
      <c r="C60" s="66" t="s">
        <v>193</v>
      </c>
      <c r="D60" s="36">
        <v>25</v>
      </c>
      <c r="E60" s="36">
        <v>64</v>
      </c>
      <c r="F60" s="36">
        <f t="shared" si="1"/>
        <v>1600</v>
      </c>
      <c r="G60" s="23"/>
      <c r="H60" s="24"/>
      <c r="I60" s="64"/>
      <c r="J60" s="64"/>
      <c r="K60" s="64"/>
    </row>
    <row r="61" spans="1:11">
      <c r="A61" s="40">
        <v>55</v>
      </c>
      <c r="B61" s="46" t="s">
        <v>252</v>
      </c>
      <c r="C61" s="66" t="s">
        <v>78</v>
      </c>
      <c r="D61" s="36">
        <v>1</v>
      </c>
      <c r="E61" s="36">
        <v>350</v>
      </c>
      <c r="F61" s="36">
        <f t="shared" si="1"/>
        <v>350</v>
      </c>
      <c r="G61" s="23"/>
      <c r="H61" s="24"/>
      <c r="I61" s="64"/>
      <c r="J61" s="64"/>
      <c r="K61" s="64"/>
    </row>
    <row r="62" spans="1:11">
      <c r="A62" s="40">
        <v>56</v>
      </c>
      <c r="B62" s="46" t="s">
        <v>253</v>
      </c>
      <c r="C62" s="66" t="s">
        <v>78</v>
      </c>
      <c r="D62" s="36">
        <v>1</v>
      </c>
      <c r="E62" s="36">
        <v>300</v>
      </c>
      <c r="F62" s="36">
        <f t="shared" si="1"/>
        <v>300</v>
      </c>
      <c r="G62" s="23"/>
      <c r="H62" s="24"/>
      <c r="I62" s="64"/>
      <c r="J62" s="64"/>
      <c r="K62" s="64"/>
    </row>
    <row r="63" spans="1:11">
      <c r="A63" s="40">
        <v>57</v>
      </c>
      <c r="B63" s="46" t="s">
        <v>254</v>
      </c>
      <c r="C63" s="66" t="s">
        <v>78</v>
      </c>
      <c r="D63" s="36">
        <v>1</v>
      </c>
      <c r="E63" s="36">
        <v>300</v>
      </c>
      <c r="F63" s="36">
        <f t="shared" si="1"/>
        <v>300</v>
      </c>
      <c r="G63" s="23"/>
      <c r="H63" s="24"/>
      <c r="I63" s="64"/>
      <c r="J63" s="64"/>
      <c r="K63" s="64"/>
    </row>
    <row r="64" spans="1:11">
      <c r="A64" s="40">
        <v>58</v>
      </c>
      <c r="B64" s="46" t="s">
        <v>255</v>
      </c>
      <c r="C64" s="66" t="s">
        <v>78</v>
      </c>
      <c r="D64" s="36">
        <v>24</v>
      </c>
      <c r="E64" s="36">
        <v>63</v>
      </c>
      <c r="F64" s="36">
        <f t="shared" si="1"/>
        <v>1512</v>
      </c>
      <c r="G64" s="23"/>
      <c r="H64" s="24"/>
      <c r="I64" s="64"/>
      <c r="J64" s="64"/>
      <c r="K64" s="64"/>
    </row>
    <row r="65" spans="1:34">
      <c r="A65" s="40">
        <v>59</v>
      </c>
      <c r="B65" s="46" t="s">
        <v>259</v>
      </c>
      <c r="C65" s="42" t="s">
        <v>78</v>
      </c>
      <c r="D65" s="37">
        <v>1</v>
      </c>
      <c r="E65" s="38">
        <v>350</v>
      </c>
      <c r="F65" s="39">
        <f t="shared" ref="F65" si="2">D65*E65</f>
        <v>350</v>
      </c>
      <c r="G65" s="23"/>
      <c r="H65" s="24"/>
      <c r="I65" s="64"/>
      <c r="J65" s="64"/>
      <c r="K65" s="64"/>
    </row>
    <row r="66" spans="1:34">
      <c r="A66" s="40">
        <v>60</v>
      </c>
      <c r="B66" s="65" t="s">
        <v>257</v>
      </c>
      <c r="C66" s="66"/>
      <c r="D66" s="36"/>
      <c r="E66" s="36"/>
      <c r="F66" s="64"/>
      <c r="G66" s="23"/>
      <c r="H66" s="24"/>
      <c r="I66" s="64"/>
      <c r="J66" s="64"/>
      <c r="K66" s="64"/>
    </row>
    <row r="67" spans="1:34" ht="27.6">
      <c r="A67" s="40">
        <v>61</v>
      </c>
      <c r="B67" s="46" t="s">
        <v>162</v>
      </c>
      <c r="C67" s="45" t="s">
        <v>131</v>
      </c>
      <c r="D67" s="73">
        <v>36</v>
      </c>
      <c r="E67" s="38">
        <v>24</v>
      </c>
      <c r="F67" s="39">
        <f t="shared" ref="F67:F70" si="3">D67*E67</f>
        <v>864</v>
      </c>
      <c r="G67" s="74"/>
      <c r="H67" s="21"/>
      <c r="I67" s="21"/>
      <c r="J67" s="21"/>
      <c r="K67" s="21"/>
    </row>
    <row r="68" spans="1:34" ht="87.6" customHeight="1">
      <c r="A68" s="40">
        <v>62</v>
      </c>
      <c r="B68" s="46" t="s">
        <v>258</v>
      </c>
      <c r="C68" s="42" t="s">
        <v>170</v>
      </c>
      <c r="D68" s="37">
        <v>1</v>
      </c>
      <c r="E68" s="38">
        <v>1420</v>
      </c>
      <c r="F68" s="39">
        <f t="shared" si="3"/>
        <v>1420</v>
      </c>
      <c r="G68" s="74"/>
      <c r="H68" s="21"/>
      <c r="I68" s="21"/>
      <c r="J68" s="21"/>
      <c r="K68" s="21"/>
    </row>
    <row r="69" spans="1:34">
      <c r="A69" s="40">
        <v>63</v>
      </c>
      <c r="B69" s="46" t="s">
        <v>192</v>
      </c>
      <c r="C69" s="45" t="s">
        <v>82</v>
      </c>
      <c r="D69" s="37">
        <v>9.65</v>
      </c>
      <c r="E69" s="38">
        <v>75</v>
      </c>
      <c r="F69" s="39">
        <f t="shared" si="3"/>
        <v>723.75</v>
      </c>
      <c r="G69" s="74"/>
      <c r="H69" s="21"/>
      <c r="I69" s="21"/>
      <c r="J69" s="21"/>
      <c r="K69" s="21"/>
    </row>
    <row r="70" spans="1:34">
      <c r="A70" s="40">
        <v>64</v>
      </c>
      <c r="B70" s="41" t="s">
        <v>260</v>
      </c>
      <c r="C70" s="45" t="s">
        <v>82</v>
      </c>
      <c r="D70" s="37">
        <v>11</v>
      </c>
      <c r="E70" s="38">
        <v>50</v>
      </c>
      <c r="F70" s="39">
        <f t="shared" si="3"/>
        <v>550</v>
      </c>
      <c r="G70" s="74"/>
      <c r="H70" s="21"/>
      <c r="I70" s="21"/>
      <c r="J70" s="21"/>
      <c r="K70" s="21"/>
    </row>
    <row r="71" spans="1:34" ht="27.6">
      <c r="A71" s="40">
        <v>65</v>
      </c>
      <c r="B71" s="75" t="s">
        <v>120</v>
      </c>
      <c r="C71" s="76"/>
      <c r="D71" s="77"/>
      <c r="E71" s="77"/>
      <c r="F71" s="77">
        <f>SUM(F6:F70)</f>
        <v>29672.75</v>
      </c>
      <c r="G71" s="75" t="s">
        <v>119</v>
      </c>
      <c r="H71" s="78"/>
      <c r="I71" s="77"/>
      <c r="J71" s="79"/>
      <c r="K71" s="80">
        <f>SUM(K6:K70)</f>
        <v>4960.9000000000005</v>
      </c>
    </row>
    <row r="72" spans="1:34">
      <c r="A72" s="40">
        <v>66</v>
      </c>
      <c r="B72" s="63" t="s">
        <v>141</v>
      </c>
      <c r="C72" s="81"/>
      <c r="D72" s="39"/>
      <c r="E72" s="39"/>
      <c r="F72" s="39"/>
      <c r="G72" s="82"/>
      <c r="H72" s="83"/>
      <c r="I72" s="83"/>
      <c r="J72" s="83"/>
      <c r="K72" s="84"/>
      <c r="L72" s="85"/>
      <c r="M72" s="85"/>
      <c r="N72" s="85"/>
      <c r="O72" s="85"/>
      <c r="P72" s="85"/>
      <c r="Q72" s="85"/>
      <c r="R72" s="85"/>
      <c r="S72" s="85"/>
      <c r="T72" s="85"/>
      <c r="U72" s="85"/>
      <c r="V72" s="85"/>
      <c r="W72" s="85"/>
      <c r="X72" s="85"/>
      <c r="Y72" s="85"/>
      <c r="Z72" s="85"/>
      <c r="AA72" s="85"/>
      <c r="AB72" s="85"/>
      <c r="AC72" s="85"/>
      <c r="AD72" s="85"/>
      <c r="AE72" s="85"/>
      <c r="AF72" s="85"/>
      <c r="AG72" s="85"/>
      <c r="AH72" s="85"/>
    </row>
    <row r="73" spans="1:34" s="28" customFormat="1">
      <c r="A73" s="40">
        <v>67</v>
      </c>
      <c r="B73" s="23" t="s">
        <v>124</v>
      </c>
      <c r="C73" s="25" t="s">
        <v>143</v>
      </c>
      <c r="D73" s="86">
        <v>24.6</v>
      </c>
      <c r="E73" s="38">
        <v>76</v>
      </c>
      <c r="F73" s="39">
        <f t="shared" ref="F73:F116" si="4">D73*E73</f>
        <v>1869.6000000000001</v>
      </c>
      <c r="G73" s="48" t="s">
        <v>362</v>
      </c>
      <c r="H73" s="30" t="s">
        <v>78</v>
      </c>
      <c r="I73" s="39">
        <f>CEILING(D73/2.5,1)</f>
        <v>10</v>
      </c>
      <c r="J73" s="39">
        <v>55</v>
      </c>
      <c r="K73" s="36">
        <f t="shared" ref="K73:K95" si="5">J73*I73</f>
        <v>550</v>
      </c>
      <c r="L73" s="85"/>
      <c r="M73" s="85"/>
      <c r="N73" s="85"/>
      <c r="O73" s="85"/>
      <c r="P73" s="85"/>
      <c r="Q73" s="85"/>
      <c r="R73" s="85"/>
      <c r="S73" s="85"/>
      <c r="T73" s="85"/>
      <c r="U73" s="85"/>
      <c r="V73" s="85"/>
      <c r="W73" s="85"/>
      <c r="X73" s="85"/>
      <c r="Y73" s="85"/>
      <c r="Z73" s="85"/>
      <c r="AA73" s="85"/>
      <c r="AB73" s="85"/>
      <c r="AC73" s="85"/>
      <c r="AD73" s="85"/>
      <c r="AE73" s="85"/>
      <c r="AF73" s="85"/>
      <c r="AG73" s="85"/>
      <c r="AH73" s="85"/>
    </row>
    <row r="74" spans="1:34" s="28" customFormat="1">
      <c r="A74" s="40">
        <v>68</v>
      </c>
      <c r="B74" s="23"/>
      <c r="C74" s="25"/>
      <c r="D74" s="39"/>
      <c r="E74" s="40"/>
      <c r="F74" s="39"/>
      <c r="G74" s="48" t="s">
        <v>125</v>
      </c>
      <c r="H74" s="30" t="s">
        <v>78</v>
      </c>
      <c r="I74" s="39">
        <v>1</v>
      </c>
      <c r="J74" s="39">
        <v>23.33</v>
      </c>
      <c r="K74" s="36">
        <f t="shared" si="5"/>
        <v>23.33</v>
      </c>
      <c r="L74" s="85"/>
      <c r="M74" s="85"/>
      <c r="N74" s="85"/>
      <c r="O74" s="85"/>
      <c r="P74" s="85"/>
      <c r="Q74" s="85"/>
      <c r="R74" s="85"/>
      <c r="S74" s="85"/>
      <c r="T74" s="85"/>
      <c r="U74" s="85"/>
      <c r="V74" s="85"/>
      <c r="W74" s="85"/>
      <c r="X74" s="85"/>
      <c r="Y74" s="85"/>
      <c r="Z74" s="85"/>
      <c r="AA74" s="85"/>
      <c r="AB74" s="85"/>
      <c r="AC74" s="85"/>
      <c r="AD74" s="85"/>
      <c r="AE74" s="85"/>
      <c r="AF74" s="85"/>
      <c r="AG74" s="85"/>
      <c r="AH74" s="85"/>
    </row>
    <row r="75" spans="1:34" s="28" customFormat="1">
      <c r="A75" s="40">
        <v>69</v>
      </c>
      <c r="B75" s="23"/>
      <c r="C75" s="25"/>
      <c r="D75" s="39"/>
      <c r="E75" s="40"/>
      <c r="F75" s="39"/>
      <c r="G75" s="48" t="s">
        <v>126</v>
      </c>
      <c r="H75" s="30" t="s">
        <v>78</v>
      </c>
      <c r="I75" s="39">
        <v>3</v>
      </c>
      <c r="J75" s="39">
        <v>23.33</v>
      </c>
      <c r="K75" s="36">
        <f t="shared" si="5"/>
        <v>69.989999999999995</v>
      </c>
      <c r="L75" s="85"/>
      <c r="M75" s="85"/>
      <c r="N75" s="85"/>
      <c r="O75" s="85"/>
      <c r="P75" s="85"/>
      <c r="Q75" s="85"/>
      <c r="R75" s="85"/>
      <c r="S75" s="85"/>
      <c r="T75" s="85"/>
      <c r="U75" s="85"/>
      <c r="V75" s="85"/>
      <c r="W75" s="85"/>
      <c r="X75" s="85"/>
      <c r="Y75" s="85"/>
      <c r="Z75" s="85"/>
      <c r="AA75" s="85"/>
      <c r="AB75" s="85"/>
      <c r="AC75" s="85"/>
      <c r="AD75" s="85"/>
      <c r="AE75" s="85"/>
      <c r="AF75" s="85"/>
      <c r="AG75" s="85"/>
      <c r="AH75" s="85"/>
    </row>
    <row r="76" spans="1:34" s="28" customFormat="1">
      <c r="A76" s="40">
        <v>70</v>
      </c>
      <c r="B76" s="23"/>
      <c r="C76" s="25"/>
      <c r="D76" s="39"/>
      <c r="E76" s="40"/>
      <c r="F76" s="39"/>
      <c r="G76" s="48" t="s">
        <v>127</v>
      </c>
      <c r="H76" s="30" t="s">
        <v>78</v>
      </c>
      <c r="I76" s="39">
        <v>2</v>
      </c>
      <c r="J76" s="39">
        <v>23.33</v>
      </c>
      <c r="K76" s="36">
        <f t="shared" si="5"/>
        <v>46.66</v>
      </c>
      <c r="L76" s="85"/>
      <c r="M76" s="85"/>
      <c r="N76" s="85"/>
      <c r="O76" s="85"/>
      <c r="P76" s="85"/>
      <c r="Q76" s="85"/>
      <c r="R76" s="85"/>
      <c r="S76" s="85"/>
      <c r="T76" s="85"/>
      <c r="U76" s="85"/>
      <c r="V76" s="85"/>
      <c r="W76" s="85"/>
      <c r="X76" s="85"/>
      <c r="Y76" s="85"/>
      <c r="Z76" s="85"/>
      <c r="AA76" s="85"/>
      <c r="AB76" s="85"/>
      <c r="AC76" s="85"/>
      <c r="AD76" s="85"/>
      <c r="AE76" s="85"/>
      <c r="AF76" s="85"/>
      <c r="AG76" s="85"/>
      <c r="AH76" s="85"/>
    </row>
    <row r="77" spans="1:34" s="28" customFormat="1">
      <c r="A77" s="40">
        <v>71</v>
      </c>
      <c r="B77" s="23"/>
      <c r="C77" s="25"/>
      <c r="D77" s="39"/>
      <c r="E77" s="40"/>
      <c r="F77" s="39"/>
      <c r="G77" s="48" t="s">
        <v>128</v>
      </c>
      <c r="H77" s="30" t="s">
        <v>78</v>
      </c>
      <c r="I77" s="39">
        <v>3</v>
      </c>
      <c r="J77" s="39">
        <v>23.33</v>
      </c>
      <c r="K77" s="36">
        <f t="shared" si="5"/>
        <v>69.989999999999995</v>
      </c>
      <c r="L77" s="85"/>
      <c r="M77" s="85"/>
      <c r="N77" s="85"/>
      <c r="O77" s="85"/>
      <c r="P77" s="85"/>
      <c r="Q77" s="85"/>
      <c r="R77" s="85"/>
      <c r="S77" s="85"/>
      <c r="T77" s="85"/>
      <c r="U77" s="85"/>
      <c r="V77" s="85"/>
      <c r="W77" s="85"/>
      <c r="X77" s="85"/>
      <c r="Y77" s="85"/>
      <c r="Z77" s="85"/>
      <c r="AA77" s="85"/>
      <c r="AB77" s="85"/>
      <c r="AC77" s="85"/>
      <c r="AD77" s="85"/>
      <c r="AE77" s="85"/>
      <c r="AF77" s="85"/>
      <c r="AG77" s="85"/>
      <c r="AH77" s="85"/>
    </row>
    <row r="78" spans="1:34" s="28" customFormat="1">
      <c r="A78" s="40">
        <v>72</v>
      </c>
      <c r="B78" s="23"/>
      <c r="C78" s="29"/>
      <c r="D78" s="39"/>
      <c r="E78" s="40"/>
      <c r="F78" s="39"/>
      <c r="G78" s="48" t="s">
        <v>129</v>
      </c>
      <c r="H78" s="30" t="s">
        <v>130</v>
      </c>
      <c r="I78" s="39">
        <v>1</v>
      </c>
      <c r="J78" s="39">
        <v>35</v>
      </c>
      <c r="K78" s="36">
        <f t="shared" si="5"/>
        <v>35</v>
      </c>
      <c r="L78" s="85"/>
      <c r="M78" s="85"/>
      <c r="N78" s="85"/>
      <c r="O78" s="85"/>
      <c r="P78" s="85"/>
      <c r="Q78" s="85"/>
      <c r="R78" s="85"/>
      <c r="S78" s="85"/>
      <c r="T78" s="85"/>
      <c r="U78" s="85"/>
      <c r="V78" s="85"/>
      <c r="W78" s="85"/>
      <c r="X78" s="85"/>
      <c r="Y78" s="85"/>
      <c r="Z78" s="85"/>
      <c r="AA78" s="85"/>
      <c r="AB78" s="85"/>
      <c r="AC78" s="85"/>
      <c r="AD78" s="85"/>
      <c r="AE78" s="85"/>
      <c r="AF78" s="85"/>
      <c r="AG78" s="85"/>
      <c r="AH78" s="85"/>
    </row>
    <row r="79" spans="1:34" s="28" customFormat="1">
      <c r="A79" s="40">
        <v>73</v>
      </c>
      <c r="B79" s="23" t="s">
        <v>373</v>
      </c>
      <c r="C79" s="25" t="s">
        <v>143</v>
      </c>
      <c r="D79" s="86">
        <v>2.2000000000000002</v>
      </c>
      <c r="E79" s="38">
        <v>76</v>
      </c>
      <c r="F79" s="39">
        <f t="shared" ref="F79" si="6">D79*E79</f>
        <v>167.20000000000002</v>
      </c>
      <c r="G79" s="48" t="s">
        <v>374</v>
      </c>
      <c r="H79" s="30" t="s">
        <v>78</v>
      </c>
      <c r="I79" s="39">
        <f>CEILING(D79/2.5,1)</f>
        <v>1</v>
      </c>
      <c r="J79" s="37" t="s">
        <v>266</v>
      </c>
      <c r="K79" s="36">
        <v>0</v>
      </c>
      <c r="L79" s="85"/>
      <c r="M79" s="85"/>
      <c r="N79" s="85"/>
      <c r="O79" s="85"/>
      <c r="P79" s="85"/>
      <c r="Q79" s="85"/>
      <c r="R79" s="85"/>
      <c r="S79" s="85"/>
      <c r="T79" s="85"/>
      <c r="U79" s="85"/>
      <c r="V79" s="85"/>
      <c r="W79" s="85"/>
      <c r="X79" s="85"/>
      <c r="Y79" s="85"/>
      <c r="Z79" s="85"/>
      <c r="AA79" s="85"/>
      <c r="AB79" s="85"/>
      <c r="AC79" s="85"/>
      <c r="AD79" s="85"/>
      <c r="AE79" s="85"/>
      <c r="AF79" s="85"/>
      <c r="AG79" s="85"/>
      <c r="AH79" s="85"/>
    </row>
    <row r="80" spans="1:34" s="28" customFormat="1">
      <c r="A80" s="40">
        <v>74</v>
      </c>
      <c r="B80" s="23"/>
      <c r="C80" s="25"/>
      <c r="D80" s="39"/>
      <c r="E80" s="40"/>
      <c r="F80" s="39"/>
      <c r="G80" s="48" t="s">
        <v>375</v>
      </c>
      <c r="H80" s="30" t="s">
        <v>78</v>
      </c>
      <c r="I80" s="39">
        <v>1</v>
      </c>
      <c r="J80" s="39">
        <v>177.5</v>
      </c>
      <c r="K80" s="36">
        <f t="shared" ref="K80" si="7">J80*I80</f>
        <v>177.5</v>
      </c>
      <c r="L80" s="85"/>
      <c r="M80" s="85"/>
      <c r="N80" s="85"/>
      <c r="O80" s="85"/>
      <c r="P80" s="85"/>
      <c r="Q80" s="85"/>
      <c r="R80" s="85"/>
      <c r="S80" s="85"/>
      <c r="T80" s="85"/>
      <c r="U80" s="85"/>
      <c r="V80" s="85"/>
      <c r="W80" s="85"/>
      <c r="X80" s="85"/>
      <c r="Y80" s="85"/>
      <c r="Z80" s="85"/>
      <c r="AA80" s="85"/>
      <c r="AB80" s="85"/>
      <c r="AC80" s="85"/>
      <c r="AD80" s="85"/>
      <c r="AE80" s="85"/>
      <c r="AF80" s="85"/>
      <c r="AG80" s="85"/>
      <c r="AH80" s="85"/>
    </row>
    <row r="81" spans="1:34" s="28" customFormat="1" ht="27.6">
      <c r="A81" s="40">
        <v>75</v>
      </c>
      <c r="B81" s="44" t="s">
        <v>262</v>
      </c>
      <c r="C81" s="45" t="s">
        <v>82</v>
      </c>
      <c r="D81" s="39">
        <v>26.5</v>
      </c>
      <c r="E81" s="39">
        <v>180</v>
      </c>
      <c r="F81" s="39">
        <f>D81*E81</f>
        <v>4770</v>
      </c>
      <c r="G81" s="56" t="s">
        <v>386</v>
      </c>
      <c r="H81" s="57" t="s">
        <v>78</v>
      </c>
      <c r="I81" s="21">
        <f>10+5</f>
        <v>15</v>
      </c>
      <c r="J81" s="37">
        <v>443.33</v>
      </c>
      <c r="K81" s="36">
        <f t="shared" si="5"/>
        <v>6649.95</v>
      </c>
      <c r="L81" s="85"/>
      <c r="M81" s="85"/>
      <c r="N81" s="85"/>
      <c r="O81" s="85"/>
      <c r="P81" s="85"/>
      <c r="Q81" s="85"/>
      <c r="R81" s="85"/>
      <c r="S81" s="85"/>
      <c r="T81" s="85"/>
      <c r="U81" s="85"/>
      <c r="V81" s="85"/>
      <c r="W81" s="85"/>
      <c r="X81" s="85"/>
      <c r="Y81" s="85"/>
      <c r="Z81" s="85"/>
      <c r="AA81" s="85"/>
      <c r="AB81" s="85"/>
      <c r="AC81" s="85"/>
      <c r="AD81" s="85"/>
      <c r="AE81" s="85"/>
      <c r="AF81" s="85"/>
      <c r="AG81" s="85"/>
      <c r="AH81" s="85"/>
    </row>
    <row r="82" spans="1:34" s="28" customFormat="1">
      <c r="A82" s="40">
        <v>76</v>
      </c>
      <c r="B82" s="44"/>
      <c r="C82" s="45"/>
      <c r="D82" s="39"/>
      <c r="E82" s="40"/>
      <c r="F82" s="39"/>
      <c r="G82" s="56" t="s">
        <v>198</v>
      </c>
      <c r="H82" s="57" t="s">
        <v>78</v>
      </c>
      <c r="I82" s="58">
        <v>16</v>
      </c>
      <c r="J82" s="37">
        <v>185</v>
      </c>
      <c r="K82" s="36">
        <f t="shared" si="5"/>
        <v>2960</v>
      </c>
      <c r="L82" s="85"/>
      <c r="M82" s="85"/>
      <c r="N82" s="85"/>
      <c r="O82" s="85"/>
      <c r="P82" s="85"/>
      <c r="Q82" s="85"/>
      <c r="R82" s="85"/>
      <c r="S82" s="85"/>
      <c r="T82" s="85"/>
      <c r="U82" s="85"/>
      <c r="V82" s="85"/>
      <c r="W82" s="85"/>
      <c r="X82" s="85"/>
      <c r="Y82" s="85"/>
      <c r="Z82" s="85"/>
      <c r="AA82" s="85"/>
      <c r="AB82" s="85"/>
      <c r="AC82" s="85"/>
      <c r="AD82" s="85"/>
      <c r="AE82" s="85"/>
      <c r="AF82" s="85"/>
      <c r="AG82" s="85"/>
      <c r="AH82" s="85"/>
    </row>
    <row r="83" spans="1:34" s="28" customFormat="1">
      <c r="A83" s="40">
        <v>77</v>
      </c>
      <c r="B83" s="44"/>
      <c r="C83" s="45"/>
      <c r="D83" s="39"/>
      <c r="E83" s="40"/>
      <c r="F83" s="39"/>
      <c r="G83" s="56" t="s">
        <v>201</v>
      </c>
      <c r="H83" s="57" t="s">
        <v>78</v>
      </c>
      <c r="I83" s="58">
        <v>13</v>
      </c>
      <c r="J83" s="37">
        <v>165.83</v>
      </c>
      <c r="K83" s="36">
        <f t="shared" si="5"/>
        <v>2155.79</v>
      </c>
      <c r="L83" s="85"/>
      <c r="M83" s="85"/>
      <c r="N83" s="85"/>
      <c r="O83" s="85"/>
      <c r="P83" s="85"/>
      <c r="Q83" s="85"/>
      <c r="R83" s="85"/>
      <c r="S83" s="85"/>
      <c r="T83" s="85"/>
      <c r="U83" s="85"/>
      <c r="V83" s="85"/>
      <c r="W83" s="85"/>
      <c r="X83" s="85"/>
      <c r="Y83" s="85"/>
      <c r="Z83" s="85"/>
      <c r="AA83" s="85"/>
      <c r="AB83" s="85"/>
      <c r="AC83" s="85"/>
      <c r="AD83" s="85"/>
      <c r="AE83" s="85"/>
      <c r="AF83" s="85"/>
      <c r="AG83" s="85"/>
      <c r="AH83" s="85"/>
    </row>
    <row r="84" spans="1:34" s="28" customFormat="1">
      <c r="A84" s="40">
        <v>78</v>
      </c>
      <c r="B84" s="44"/>
      <c r="C84" s="45"/>
      <c r="D84" s="39"/>
      <c r="E84" s="40"/>
      <c r="F84" s="39"/>
      <c r="G84" s="56" t="s">
        <v>199</v>
      </c>
      <c r="H84" s="57" t="s">
        <v>78</v>
      </c>
      <c r="I84" s="58">
        <v>5</v>
      </c>
      <c r="J84" s="37">
        <v>20.83</v>
      </c>
      <c r="K84" s="36">
        <f t="shared" si="5"/>
        <v>104.14999999999999</v>
      </c>
      <c r="L84" s="85"/>
      <c r="M84" s="85"/>
      <c r="N84" s="85"/>
      <c r="O84" s="85"/>
      <c r="P84" s="85"/>
      <c r="Q84" s="85"/>
      <c r="R84" s="85"/>
      <c r="S84" s="85"/>
      <c r="T84" s="85"/>
      <c r="U84" s="85"/>
      <c r="V84" s="85"/>
      <c r="W84" s="85"/>
      <c r="X84" s="85"/>
      <c r="Y84" s="85"/>
      <c r="Z84" s="85"/>
      <c r="AA84" s="85"/>
      <c r="AB84" s="85"/>
      <c r="AC84" s="85"/>
      <c r="AD84" s="85"/>
      <c r="AE84" s="85"/>
      <c r="AF84" s="85"/>
      <c r="AG84" s="85"/>
      <c r="AH84" s="85"/>
    </row>
    <row r="85" spans="1:34" s="28" customFormat="1">
      <c r="A85" s="40">
        <v>79</v>
      </c>
      <c r="B85" s="44"/>
      <c r="C85" s="45"/>
      <c r="D85" s="39"/>
      <c r="E85" s="40"/>
      <c r="F85" s="39"/>
      <c r="G85" s="48" t="s">
        <v>129</v>
      </c>
      <c r="H85" s="30" t="s">
        <v>130</v>
      </c>
      <c r="I85" s="39">
        <v>10</v>
      </c>
      <c r="J85" s="39">
        <v>35</v>
      </c>
      <c r="K85" s="36">
        <f t="shared" ref="K85:K86" si="8">J85*I85</f>
        <v>350</v>
      </c>
      <c r="L85" s="85"/>
      <c r="M85" s="85"/>
      <c r="N85" s="85"/>
      <c r="O85" s="85"/>
      <c r="P85" s="85"/>
      <c r="Q85" s="85"/>
      <c r="R85" s="85"/>
      <c r="S85" s="85"/>
      <c r="T85" s="85"/>
      <c r="U85" s="85"/>
      <c r="V85" s="85"/>
      <c r="W85" s="85"/>
      <c r="X85" s="85"/>
      <c r="Y85" s="85"/>
      <c r="Z85" s="85"/>
      <c r="AA85" s="85"/>
      <c r="AB85" s="85"/>
      <c r="AC85" s="85"/>
      <c r="AD85" s="85"/>
      <c r="AE85" s="85"/>
      <c r="AF85" s="85"/>
      <c r="AG85" s="85"/>
      <c r="AH85" s="85"/>
    </row>
    <row r="86" spans="1:34" s="28" customFormat="1" ht="27.6">
      <c r="A86" s="40">
        <v>80</v>
      </c>
      <c r="B86" s="44"/>
      <c r="C86" s="45"/>
      <c r="D86" s="39"/>
      <c r="E86" s="40"/>
      <c r="F86" s="39"/>
      <c r="G86" s="48" t="s">
        <v>200</v>
      </c>
      <c r="H86" s="30" t="s">
        <v>130</v>
      </c>
      <c r="I86" s="39">
        <v>2</v>
      </c>
      <c r="J86" s="39">
        <v>34.83</v>
      </c>
      <c r="K86" s="36">
        <f t="shared" si="8"/>
        <v>69.66</v>
      </c>
      <c r="L86" s="85"/>
      <c r="M86" s="85"/>
      <c r="N86" s="85"/>
      <c r="O86" s="85"/>
      <c r="P86" s="85"/>
      <c r="Q86" s="85"/>
      <c r="R86" s="85"/>
      <c r="S86" s="85"/>
      <c r="T86" s="85"/>
      <c r="U86" s="85"/>
      <c r="V86" s="85"/>
      <c r="W86" s="85"/>
      <c r="X86" s="85"/>
      <c r="Y86" s="85"/>
      <c r="Z86" s="85"/>
      <c r="AA86" s="85"/>
      <c r="AB86" s="85"/>
      <c r="AC86" s="85"/>
      <c r="AD86" s="85"/>
      <c r="AE86" s="85"/>
      <c r="AF86" s="85"/>
      <c r="AG86" s="85"/>
      <c r="AH86" s="85"/>
    </row>
    <row r="87" spans="1:34" s="28" customFormat="1">
      <c r="A87" s="40">
        <v>81</v>
      </c>
      <c r="B87" s="44"/>
      <c r="C87" s="45"/>
      <c r="D87" s="39"/>
      <c r="E87" s="40"/>
      <c r="F87" s="39"/>
      <c r="G87" s="56" t="s">
        <v>202</v>
      </c>
      <c r="H87" s="57" t="s">
        <v>78</v>
      </c>
      <c r="I87" s="58">
        <v>1</v>
      </c>
      <c r="J87" s="37">
        <v>45.56</v>
      </c>
      <c r="K87" s="36">
        <f t="shared" si="5"/>
        <v>45.56</v>
      </c>
      <c r="L87" s="85"/>
      <c r="M87" s="85"/>
      <c r="N87" s="85"/>
      <c r="O87" s="85"/>
      <c r="P87" s="85"/>
      <c r="Q87" s="85"/>
      <c r="R87" s="85"/>
      <c r="S87" s="85"/>
      <c r="T87" s="85"/>
      <c r="U87" s="85"/>
      <c r="V87" s="85"/>
      <c r="W87" s="85"/>
      <c r="X87" s="85"/>
      <c r="Y87" s="85"/>
      <c r="Z87" s="85"/>
      <c r="AA87" s="85"/>
      <c r="AB87" s="85"/>
      <c r="AC87" s="85"/>
      <c r="AD87" s="85"/>
      <c r="AE87" s="85"/>
      <c r="AF87" s="85"/>
      <c r="AG87" s="85"/>
      <c r="AH87" s="85"/>
    </row>
    <row r="88" spans="1:34" s="28" customFormat="1">
      <c r="A88" s="40">
        <v>82</v>
      </c>
      <c r="B88" s="44" t="s">
        <v>263</v>
      </c>
      <c r="C88" s="45" t="s">
        <v>193</v>
      </c>
      <c r="D88" s="37">
        <f>9+25</f>
        <v>34</v>
      </c>
      <c r="E88" s="39">
        <v>300</v>
      </c>
      <c r="F88" s="39">
        <f t="shared" ref="F88" si="9">D88*E88</f>
        <v>10200</v>
      </c>
      <c r="G88" s="56" t="s">
        <v>264</v>
      </c>
      <c r="H88" s="57" t="s">
        <v>193</v>
      </c>
      <c r="I88" s="58">
        <f>D88</f>
        <v>34</v>
      </c>
      <c r="J88" s="37" t="s">
        <v>266</v>
      </c>
      <c r="K88" s="87">
        <v>0</v>
      </c>
      <c r="L88" s="85"/>
      <c r="M88" s="85"/>
      <c r="N88" s="85"/>
      <c r="O88" s="85"/>
      <c r="P88" s="85"/>
      <c r="Q88" s="85"/>
      <c r="R88" s="85"/>
      <c r="S88" s="85"/>
      <c r="T88" s="85"/>
      <c r="U88" s="85"/>
      <c r="V88" s="85"/>
      <c r="W88" s="85"/>
      <c r="X88" s="85"/>
      <c r="Y88" s="85"/>
      <c r="Z88" s="85"/>
      <c r="AA88" s="85"/>
      <c r="AB88" s="85"/>
      <c r="AC88" s="85"/>
      <c r="AD88" s="85"/>
      <c r="AE88" s="85"/>
      <c r="AF88" s="85"/>
      <c r="AG88" s="85"/>
      <c r="AH88" s="85"/>
    </row>
    <row r="89" spans="1:34" s="28" customFormat="1">
      <c r="A89" s="40">
        <v>83</v>
      </c>
      <c r="B89" s="44" t="s">
        <v>267</v>
      </c>
      <c r="C89" s="45" t="s">
        <v>193</v>
      </c>
      <c r="D89" s="37">
        <v>1.8</v>
      </c>
      <c r="E89" s="39">
        <v>300</v>
      </c>
      <c r="F89" s="39">
        <f t="shared" ref="F89" si="10">D89*E89</f>
        <v>540</v>
      </c>
      <c r="G89" s="56" t="s">
        <v>268</v>
      </c>
      <c r="H89" s="57" t="s">
        <v>193</v>
      </c>
      <c r="I89" s="58">
        <f>D89</f>
        <v>1.8</v>
      </c>
      <c r="J89" s="37" t="s">
        <v>266</v>
      </c>
      <c r="K89" s="87">
        <v>0</v>
      </c>
      <c r="L89" s="85"/>
      <c r="M89" s="85"/>
      <c r="N89" s="85"/>
      <c r="O89" s="85"/>
      <c r="P89" s="85"/>
      <c r="Q89" s="85"/>
      <c r="R89" s="85"/>
      <c r="S89" s="85"/>
      <c r="T89" s="85"/>
      <c r="U89" s="85"/>
      <c r="V89" s="85"/>
      <c r="W89" s="85"/>
      <c r="X89" s="85"/>
      <c r="Y89" s="85"/>
      <c r="Z89" s="85"/>
      <c r="AA89" s="85"/>
      <c r="AB89" s="85"/>
      <c r="AC89" s="85"/>
      <c r="AD89" s="85"/>
      <c r="AE89" s="85"/>
      <c r="AF89" s="85"/>
      <c r="AG89" s="85"/>
      <c r="AH89" s="85"/>
    </row>
    <row r="90" spans="1:34" s="28" customFormat="1">
      <c r="A90" s="40">
        <v>84</v>
      </c>
      <c r="B90" s="46" t="s">
        <v>203</v>
      </c>
      <c r="C90" s="45" t="s">
        <v>143</v>
      </c>
      <c r="D90" s="88">
        <v>5</v>
      </c>
      <c r="E90" s="39">
        <v>160</v>
      </c>
      <c r="F90" s="39">
        <f t="shared" ref="F90" si="11">D90*E90</f>
        <v>800</v>
      </c>
      <c r="G90" s="89" t="s">
        <v>197</v>
      </c>
      <c r="H90" s="30" t="s">
        <v>164</v>
      </c>
      <c r="I90" s="88">
        <f>D90*1.3*0.1</f>
        <v>0.65</v>
      </c>
      <c r="J90" s="88">
        <v>48.75</v>
      </c>
      <c r="K90" s="90">
        <f>J90*I90</f>
        <v>31.6875</v>
      </c>
      <c r="L90" s="85"/>
      <c r="M90" s="85"/>
      <c r="N90" s="85"/>
      <c r="O90" s="85"/>
      <c r="P90" s="85"/>
      <c r="Q90" s="85"/>
      <c r="R90" s="85"/>
      <c r="S90" s="85"/>
      <c r="T90" s="85"/>
      <c r="U90" s="85"/>
      <c r="V90" s="85"/>
      <c r="W90" s="85"/>
      <c r="X90" s="85"/>
      <c r="Y90" s="85"/>
      <c r="Z90" s="85"/>
      <c r="AA90" s="85"/>
      <c r="AB90" s="85"/>
      <c r="AC90" s="85"/>
      <c r="AD90" s="85"/>
      <c r="AE90" s="85"/>
      <c r="AF90" s="85"/>
      <c r="AG90" s="85"/>
      <c r="AH90" s="85"/>
    </row>
    <row r="91" spans="1:34" s="28" customFormat="1">
      <c r="A91" s="40">
        <v>85</v>
      </c>
      <c r="B91" s="46"/>
      <c r="C91" s="45"/>
      <c r="D91" s="88"/>
      <c r="E91" s="39"/>
      <c r="F91" s="39"/>
      <c r="G91" s="48" t="s">
        <v>153</v>
      </c>
      <c r="H91" s="30" t="s">
        <v>163</v>
      </c>
      <c r="I91" s="88">
        <f>D90*1.3*1.1</f>
        <v>7.15</v>
      </c>
      <c r="J91" s="88">
        <v>50.83</v>
      </c>
      <c r="K91" s="36">
        <f t="shared" ref="K91" si="12">J91*I91</f>
        <v>363.43450000000001</v>
      </c>
      <c r="L91" s="85"/>
      <c r="M91" s="85"/>
      <c r="N91" s="85"/>
      <c r="O91" s="85"/>
      <c r="P91" s="85"/>
      <c r="Q91" s="85"/>
      <c r="R91" s="85"/>
      <c r="S91" s="85"/>
      <c r="T91" s="85"/>
      <c r="U91" s="85"/>
      <c r="V91" s="85"/>
      <c r="W91" s="85"/>
      <c r="X91" s="85"/>
      <c r="Y91" s="85"/>
      <c r="Z91" s="85"/>
      <c r="AA91" s="85"/>
      <c r="AB91" s="85"/>
      <c r="AC91" s="85"/>
      <c r="AD91" s="85"/>
      <c r="AE91" s="85"/>
      <c r="AF91" s="85"/>
      <c r="AG91" s="85"/>
      <c r="AH91" s="85"/>
    </row>
    <row r="92" spans="1:34" s="28" customFormat="1">
      <c r="A92" s="40">
        <v>86</v>
      </c>
      <c r="B92" s="41" t="s">
        <v>288</v>
      </c>
      <c r="C92" s="45" t="s">
        <v>143</v>
      </c>
      <c r="D92" s="88">
        <v>13.4</v>
      </c>
      <c r="E92" s="39">
        <v>105</v>
      </c>
      <c r="F92" s="39">
        <f>D92*E92</f>
        <v>1407</v>
      </c>
      <c r="G92" s="91" t="s">
        <v>204</v>
      </c>
      <c r="H92" s="88" t="s">
        <v>164</v>
      </c>
      <c r="I92" s="88">
        <f>D92*(0.6+0.7)*0.28</f>
        <v>4.8776000000000002</v>
      </c>
      <c r="J92" s="88">
        <v>358.51</v>
      </c>
      <c r="K92" s="38">
        <f t="shared" ref="K92:K93" si="13">J92*I92</f>
        <v>1748.6683760000001</v>
      </c>
      <c r="L92" s="85"/>
      <c r="M92" s="85"/>
      <c r="N92" s="85"/>
      <c r="O92" s="85"/>
      <c r="P92" s="85"/>
      <c r="Q92" s="85"/>
      <c r="R92" s="85"/>
      <c r="S92" s="85"/>
      <c r="T92" s="85"/>
      <c r="U92" s="85"/>
      <c r="V92" s="85"/>
      <c r="W92" s="85"/>
      <c r="X92" s="85"/>
      <c r="Y92" s="85"/>
      <c r="Z92" s="85"/>
      <c r="AA92" s="85"/>
      <c r="AB92" s="85"/>
      <c r="AC92" s="85"/>
      <c r="AD92" s="85"/>
      <c r="AE92" s="85"/>
      <c r="AF92" s="85"/>
      <c r="AG92" s="85"/>
      <c r="AH92" s="85"/>
    </row>
    <row r="93" spans="1:34" s="28" customFormat="1">
      <c r="A93" s="40">
        <v>87</v>
      </c>
      <c r="B93" s="23"/>
      <c r="C93" s="29"/>
      <c r="D93" s="39"/>
      <c r="E93" s="40"/>
      <c r="F93" s="39"/>
      <c r="G93" s="89" t="s">
        <v>197</v>
      </c>
      <c r="H93" s="88" t="s">
        <v>164</v>
      </c>
      <c r="I93" s="88">
        <f>D92*(0.6+0.7)*0.1</f>
        <v>1.742</v>
      </c>
      <c r="J93" s="88">
        <v>48.75</v>
      </c>
      <c r="K93" s="36">
        <f t="shared" si="13"/>
        <v>84.922499999999999</v>
      </c>
      <c r="L93" s="85"/>
      <c r="M93" s="85"/>
      <c r="N93" s="85"/>
      <c r="O93" s="85"/>
      <c r="P93" s="85"/>
      <c r="Q93" s="85"/>
      <c r="R93" s="85"/>
      <c r="S93" s="85"/>
      <c r="T93" s="85"/>
      <c r="U93" s="85"/>
      <c r="V93" s="85"/>
      <c r="W93" s="85"/>
      <c r="X93" s="85"/>
      <c r="Y93" s="85"/>
      <c r="Z93" s="85"/>
      <c r="AA93" s="85"/>
      <c r="AB93" s="85"/>
      <c r="AC93" s="85"/>
      <c r="AD93" s="85"/>
      <c r="AE93" s="85"/>
      <c r="AF93" s="85"/>
      <c r="AG93" s="85"/>
      <c r="AH93" s="85"/>
    </row>
    <row r="94" spans="1:34" s="28" customFormat="1" ht="27.6">
      <c r="A94" s="40">
        <v>88</v>
      </c>
      <c r="B94" s="92" t="s">
        <v>269</v>
      </c>
      <c r="C94" s="29" t="s">
        <v>83</v>
      </c>
      <c r="D94" s="88">
        <v>82</v>
      </c>
      <c r="E94" s="39">
        <v>214</v>
      </c>
      <c r="F94" s="39">
        <f t="shared" si="4"/>
        <v>17548</v>
      </c>
      <c r="G94" s="89" t="s">
        <v>197</v>
      </c>
      <c r="H94" s="30" t="s">
        <v>164</v>
      </c>
      <c r="I94" s="88">
        <f>D94*0.1</f>
        <v>8.2000000000000011</v>
      </c>
      <c r="J94" s="88">
        <v>48.75</v>
      </c>
      <c r="K94" s="90">
        <f>J94*I94</f>
        <v>399.75000000000006</v>
      </c>
      <c r="L94" s="85"/>
      <c r="M94" s="85"/>
      <c r="N94" s="85"/>
      <c r="O94" s="85"/>
      <c r="P94" s="85"/>
      <c r="Q94" s="85"/>
      <c r="R94" s="85"/>
      <c r="S94" s="85"/>
      <c r="T94" s="85"/>
      <c r="U94" s="85"/>
      <c r="V94" s="85"/>
      <c r="W94" s="85"/>
      <c r="X94" s="85"/>
      <c r="Y94" s="85"/>
      <c r="Z94" s="85"/>
      <c r="AA94" s="85"/>
      <c r="AB94" s="85"/>
      <c r="AC94" s="85"/>
      <c r="AD94" s="85"/>
      <c r="AE94" s="85"/>
      <c r="AF94" s="85"/>
      <c r="AG94" s="85"/>
      <c r="AH94" s="85"/>
    </row>
    <row r="95" spans="1:34" s="28" customFormat="1">
      <c r="A95" s="40">
        <v>89</v>
      </c>
      <c r="B95" s="92"/>
      <c r="C95" s="29"/>
      <c r="D95" s="88"/>
      <c r="E95" s="39"/>
      <c r="F95" s="39"/>
      <c r="G95" s="48" t="s">
        <v>153</v>
      </c>
      <c r="H95" s="30" t="s">
        <v>163</v>
      </c>
      <c r="I95" s="39">
        <f>D94*1.1</f>
        <v>90.2</v>
      </c>
      <c r="J95" s="88">
        <v>50.83</v>
      </c>
      <c r="K95" s="36">
        <f t="shared" si="5"/>
        <v>4584.866</v>
      </c>
      <c r="L95" s="85"/>
      <c r="M95" s="85"/>
      <c r="N95" s="85"/>
      <c r="O95" s="85"/>
      <c r="P95" s="85"/>
      <c r="Q95" s="85"/>
      <c r="R95" s="85"/>
      <c r="S95" s="85"/>
      <c r="T95" s="85"/>
      <c r="U95" s="85"/>
      <c r="V95" s="85"/>
      <c r="W95" s="85"/>
      <c r="X95" s="85"/>
      <c r="Y95" s="85"/>
      <c r="Z95" s="85"/>
      <c r="AA95" s="85"/>
      <c r="AB95" s="85"/>
      <c r="AC95" s="85"/>
      <c r="AD95" s="85"/>
      <c r="AE95" s="85"/>
      <c r="AF95" s="85"/>
      <c r="AG95" s="85"/>
      <c r="AH95" s="85"/>
    </row>
    <row r="96" spans="1:34" s="28" customFormat="1" ht="27.6">
      <c r="A96" s="40">
        <v>90</v>
      </c>
      <c r="B96" s="92" t="s">
        <v>207</v>
      </c>
      <c r="C96" s="29" t="s">
        <v>83</v>
      </c>
      <c r="D96" s="88">
        <v>9</v>
      </c>
      <c r="E96" s="39">
        <v>214</v>
      </c>
      <c r="F96" s="39">
        <f t="shared" ref="F96" si="14">D96*E96</f>
        <v>1926</v>
      </c>
      <c r="G96" s="89" t="s">
        <v>197</v>
      </c>
      <c r="H96" s="30" t="s">
        <v>164</v>
      </c>
      <c r="I96" s="88">
        <f>D96*0.1</f>
        <v>0.9</v>
      </c>
      <c r="J96" s="88">
        <v>48.75</v>
      </c>
      <c r="K96" s="90">
        <f>J96*I96</f>
        <v>43.875</v>
      </c>
      <c r="L96" s="85"/>
      <c r="M96" s="85"/>
      <c r="N96" s="85"/>
      <c r="O96" s="85"/>
      <c r="P96" s="85"/>
      <c r="Q96" s="85"/>
      <c r="R96" s="85"/>
      <c r="S96" s="85"/>
      <c r="T96" s="85"/>
      <c r="U96" s="85"/>
      <c r="V96" s="85"/>
      <c r="W96" s="85"/>
      <c r="X96" s="85"/>
      <c r="Y96" s="85"/>
      <c r="Z96" s="85"/>
      <c r="AA96" s="85"/>
      <c r="AB96" s="85"/>
      <c r="AC96" s="85"/>
      <c r="AD96" s="85"/>
      <c r="AE96" s="85"/>
      <c r="AF96" s="85"/>
      <c r="AG96" s="85"/>
      <c r="AH96" s="85"/>
    </row>
    <row r="97" spans="1:35" s="28" customFormat="1">
      <c r="A97" s="40">
        <v>91</v>
      </c>
      <c r="B97" s="92"/>
      <c r="C97" s="29"/>
      <c r="D97" s="88"/>
      <c r="E97" s="39"/>
      <c r="F97" s="39"/>
      <c r="G97" s="48" t="s">
        <v>153</v>
      </c>
      <c r="H97" s="30" t="s">
        <v>163</v>
      </c>
      <c r="I97" s="39">
        <f>D96*1.1</f>
        <v>9.9</v>
      </c>
      <c r="J97" s="88">
        <v>50.83</v>
      </c>
      <c r="K97" s="36">
        <f t="shared" ref="K97:K127" si="15">J97*I97</f>
        <v>503.21699999999998</v>
      </c>
      <c r="L97" s="85"/>
      <c r="M97" s="85"/>
      <c r="N97" s="85"/>
      <c r="O97" s="85"/>
      <c r="P97" s="85"/>
      <c r="Q97" s="85"/>
      <c r="R97" s="85"/>
      <c r="S97" s="85"/>
      <c r="T97" s="85"/>
      <c r="U97" s="85"/>
      <c r="V97" s="85"/>
      <c r="W97" s="85"/>
      <c r="X97" s="85"/>
      <c r="Y97" s="85"/>
      <c r="Z97" s="85"/>
      <c r="AA97" s="85"/>
      <c r="AB97" s="85"/>
      <c r="AC97" s="85"/>
      <c r="AD97" s="85"/>
      <c r="AE97" s="85"/>
      <c r="AF97" s="85"/>
      <c r="AG97" s="85"/>
      <c r="AH97" s="85"/>
    </row>
    <row r="98" spans="1:35" s="20" customFormat="1">
      <c r="A98" s="40">
        <v>92</v>
      </c>
      <c r="B98" s="22" t="s">
        <v>208</v>
      </c>
      <c r="C98" s="29" t="s">
        <v>83</v>
      </c>
      <c r="D98" s="88">
        <v>15</v>
      </c>
      <c r="E98" s="39">
        <v>99</v>
      </c>
      <c r="F98" s="39">
        <f t="shared" ref="F98" si="16">D98*E98</f>
        <v>1485</v>
      </c>
      <c r="G98" s="91" t="s">
        <v>204</v>
      </c>
      <c r="H98" s="88" t="s">
        <v>164</v>
      </c>
      <c r="I98" s="88">
        <f>D98*0.175*2*0.38</f>
        <v>1.9950000000000001</v>
      </c>
      <c r="J98" s="88">
        <v>358.51</v>
      </c>
      <c r="K98" s="38">
        <f t="shared" si="15"/>
        <v>715.22744999999998</v>
      </c>
      <c r="L98" s="85"/>
      <c r="M98" s="85"/>
      <c r="N98" s="85"/>
      <c r="O98" s="85"/>
      <c r="P98" s="85"/>
      <c r="Q98" s="85"/>
      <c r="R98" s="85"/>
      <c r="S98" s="85"/>
      <c r="T98" s="85"/>
      <c r="U98" s="85"/>
      <c r="V98" s="85"/>
      <c r="W98" s="85"/>
      <c r="X98" s="85"/>
      <c r="Y98" s="85"/>
      <c r="Z98" s="85"/>
      <c r="AA98" s="85"/>
      <c r="AB98" s="85"/>
      <c r="AC98" s="85"/>
      <c r="AD98" s="85"/>
      <c r="AE98" s="85"/>
      <c r="AF98" s="85"/>
      <c r="AG98" s="85"/>
      <c r="AH98" s="85"/>
    </row>
    <row r="99" spans="1:35" s="20" customFormat="1">
      <c r="A99" s="40">
        <v>93</v>
      </c>
      <c r="B99" s="22"/>
      <c r="C99" s="29"/>
      <c r="D99" s="88"/>
      <c r="E99" s="39"/>
      <c r="F99" s="39"/>
      <c r="G99" s="89" t="s">
        <v>197</v>
      </c>
      <c r="H99" s="54" t="s">
        <v>164</v>
      </c>
      <c r="I99" s="88">
        <f>D98*0.1*0.38</f>
        <v>0.57000000000000006</v>
      </c>
      <c r="J99" s="88">
        <v>48.75</v>
      </c>
      <c r="K99" s="36">
        <f t="shared" si="15"/>
        <v>27.787500000000001</v>
      </c>
      <c r="L99" s="85"/>
      <c r="M99" s="85"/>
      <c r="N99" s="85"/>
      <c r="O99" s="85"/>
      <c r="P99" s="85"/>
      <c r="Q99" s="85"/>
      <c r="R99" s="85"/>
      <c r="S99" s="85"/>
      <c r="T99" s="85"/>
      <c r="U99" s="85"/>
      <c r="V99" s="85"/>
      <c r="W99" s="85"/>
      <c r="X99" s="85"/>
      <c r="Y99" s="85"/>
      <c r="Z99" s="85"/>
      <c r="AA99" s="85"/>
      <c r="AB99" s="85"/>
      <c r="AC99" s="85"/>
      <c r="AD99" s="85"/>
      <c r="AE99" s="85"/>
      <c r="AF99" s="85"/>
      <c r="AG99" s="85"/>
      <c r="AH99" s="85"/>
    </row>
    <row r="100" spans="1:35" s="20" customFormat="1">
      <c r="A100" s="40">
        <v>94</v>
      </c>
      <c r="B100" s="22" t="s">
        <v>144</v>
      </c>
      <c r="C100" s="29" t="s">
        <v>83</v>
      </c>
      <c r="D100" s="88">
        <v>115</v>
      </c>
      <c r="E100" s="39">
        <v>99</v>
      </c>
      <c r="F100" s="39">
        <f t="shared" si="4"/>
        <v>11385</v>
      </c>
      <c r="G100" s="91" t="s">
        <v>204</v>
      </c>
      <c r="H100" s="88" t="s">
        <v>164</v>
      </c>
      <c r="I100" s="88">
        <f>D100*0.175*2</f>
        <v>40.25</v>
      </c>
      <c r="J100" s="88">
        <v>358.51</v>
      </c>
      <c r="K100" s="38">
        <f t="shared" si="15"/>
        <v>14430.0275</v>
      </c>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row>
    <row r="101" spans="1:35" s="20" customFormat="1">
      <c r="A101" s="40">
        <v>95</v>
      </c>
      <c r="B101" s="22"/>
      <c r="C101" s="29"/>
      <c r="D101" s="88"/>
      <c r="E101" s="39"/>
      <c r="F101" s="39"/>
      <c r="G101" s="89" t="s">
        <v>197</v>
      </c>
      <c r="H101" s="54" t="s">
        <v>78</v>
      </c>
      <c r="I101" s="88">
        <f>D100*0.1</f>
        <v>11.5</v>
      </c>
      <c r="J101" s="88">
        <v>48.75</v>
      </c>
      <c r="K101" s="36">
        <f t="shared" si="15"/>
        <v>560.625</v>
      </c>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row>
    <row r="102" spans="1:35" s="20" customFormat="1" ht="27.6">
      <c r="A102" s="40">
        <v>96</v>
      </c>
      <c r="B102" s="22" t="s">
        <v>363</v>
      </c>
      <c r="C102" s="29" t="s">
        <v>83</v>
      </c>
      <c r="D102" s="88">
        <v>30.5</v>
      </c>
      <c r="E102" s="39">
        <v>99</v>
      </c>
      <c r="F102" s="39">
        <f t="shared" ref="F102" si="17">D102*E102</f>
        <v>3019.5</v>
      </c>
      <c r="G102" s="91" t="s">
        <v>342</v>
      </c>
      <c r="H102" s="88" t="s">
        <v>164</v>
      </c>
      <c r="I102" s="88">
        <f>D102*0.175*2</f>
        <v>10.674999999999999</v>
      </c>
      <c r="J102" s="88">
        <v>358.51</v>
      </c>
      <c r="K102" s="38">
        <f t="shared" ref="K102:K103" si="18">J102*I102</f>
        <v>3827.0942499999996</v>
      </c>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row>
    <row r="103" spans="1:35" s="20" customFormat="1">
      <c r="A103" s="40">
        <v>97</v>
      </c>
      <c r="B103" s="22"/>
      <c r="C103" s="29"/>
      <c r="D103" s="88"/>
      <c r="E103" s="39"/>
      <c r="F103" s="39"/>
      <c r="G103" s="89" t="s">
        <v>197</v>
      </c>
      <c r="H103" s="54" t="s">
        <v>78</v>
      </c>
      <c r="I103" s="88">
        <f>D102*0.1</f>
        <v>3.0500000000000003</v>
      </c>
      <c r="J103" s="88">
        <v>48.75</v>
      </c>
      <c r="K103" s="36">
        <f t="shared" si="18"/>
        <v>148.6875</v>
      </c>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row>
    <row r="104" spans="1:35" s="20" customFormat="1" ht="27.6">
      <c r="A104" s="40">
        <v>98</v>
      </c>
      <c r="B104" s="22" t="s">
        <v>364</v>
      </c>
      <c r="C104" s="29" t="s">
        <v>83</v>
      </c>
      <c r="D104" s="88">
        <f>17.7+8.6</f>
        <v>26.299999999999997</v>
      </c>
      <c r="E104" s="39">
        <v>99</v>
      </c>
      <c r="F104" s="39">
        <f t="shared" ref="F104" si="19">D104*E104</f>
        <v>2603.6999999999998</v>
      </c>
      <c r="G104" s="91" t="s">
        <v>341</v>
      </c>
      <c r="H104" s="88" t="s">
        <v>164</v>
      </c>
      <c r="I104" s="88">
        <f>D104*0.175*2</f>
        <v>9.2049999999999983</v>
      </c>
      <c r="J104" s="88">
        <v>358.51</v>
      </c>
      <c r="K104" s="38">
        <f t="shared" si="15"/>
        <v>3300.0845499999991</v>
      </c>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row>
    <row r="105" spans="1:35" s="20" customFormat="1">
      <c r="A105" s="40">
        <v>99</v>
      </c>
      <c r="B105" s="22"/>
      <c r="C105" s="29"/>
      <c r="D105" s="88"/>
      <c r="E105" s="39"/>
      <c r="F105" s="39"/>
      <c r="G105" s="89" t="s">
        <v>197</v>
      </c>
      <c r="H105" s="54" t="s">
        <v>78</v>
      </c>
      <c r="I105" s="88">
        <f>D104*0.1</f>
        <v>2.63</v>
      </c>
      <c r="J105" s="88">
        <v>48.75</v>
      </c>
      <c r="K105" s="36">
        <f t="shared" si="15"/>
        <v>128.21250000000001</v>
      </c>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row>
    <row r="106" spans="1:35" s="28" customFormat="1" ht="27.6">
      <c r="A106" s="40">
        <v>100</v>
      </c>
      <c r="B106" s="22" t="s">
        <v>166</v>
      </c>
      <c r="C106" s="93" t="s">
        <v>83</v>
      </c>
      <c r="D106" s="88">
        <v>1.9</v>
      </c>
      <c r="E106" s="39">
        <v>212</v>
      </c>
      <c r="F106" s="39">
        <f>D106*E106</f>
        <v>402.79999999999995</v>
      </c>
      <c r="G106" s="91" t="s">
        <v>205</v>
      </c>
      <c r="H106" s="54" t="s">
        <v>78</v>
      </c>
      <c r="I106" s="88">
        <v>1</v>
      </c>
      <c r="J106" s="54">
        <v>450</v>
      </c>
      <c r="K106" s="38">
        <f t="shared" si="15"/>
        <v>450</v>
      </c>
      <c r="L106" s="94"/>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row>
    <row r="107" spans="1:35" s="28" customFormat="1">
      <c r="A107" s="40">
        <v>101</v>
      </c>
      <c r="B107" s="22"/>
      <c r="C107" s="93"/>
      <c r="D107" s="88"/>
      <c r="E107" s="39"/>
      <c r="F107" s="39"/>
      <c r="G107" s="91" t="s">
        <v>206</v>
      </c>
      <c r="H107" s="54" t="s">
        <v>164</v>
      </c>
      <c r="I107" s="88">
        <v>1</v>
      </c>
      <c r="J107" s="54">
        <v>100.83</v>
      </c>
      <c r="K107" s="38">
        <f t="shared" si="15"/>
        <v>100.83</v>
      </c>
      <c r="L107" s="94"/>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row>
    <row r="108" spans="1:35" s="28" customFormat="1" ht="27.6">
      <c r="A108" s="40"/>
      <c r="B108" s="22" t="s">
        <v>382</v>
      </c>
      <c r="C108" s="93" t="s">
        <v>383</v>
      </c>
      <c r="D108" s="88">
        <v>0.6</v>
      </c>
      <c r="E108" s="39">
        <v>450</v>
      </c>
      <c r="F108" s="39">
        <f t="shared" ref="F108:F110" si="20">D108*E108</f>
        <v>270</v>
      </c>
      <c r="G108" s="91" t="s">
        <v>385</v>
      </c>
      <c r="H108" s="54" t="s">
        <v>348</v>
      </c>
      <c r="I108" s="88">
        <v>0.6</v>
      </c>
      <c r="J108" s="54">
        <v>316.66000000000003</v>
      </c>
      <c r="K108" s="38">
        <f t="shared" si="15"/>
        <v>189.99600000000001</v>
      </c>
      <c r="L108" s="94"/>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row>
    <row r="109" spans="1:35" s="28" customFormat="1">
      <c r="A109" s="40"/>
      <c r="B109" s="22"/>
      <c r="C109" s="93"/>
      <c r="D109" s="88"/>
      <c r="E109" s="39"/>
      <c r="F109" s="39"/>
      <c r="G109" s="91" t="s">
        <v>384</v>
      </c>
      <c r="H109" s="54" t="s">
        <v>78</v>
      </c>
      <c r="I109" s="88">
        <v>1</v>
      </c>
      <c r="J109" s="54">
        <v>91.67</v>
      </c>
      <c r="K109" s="38">
        <f t="shared" si="15"/>
        <v>91.67</v>
      </c>
      <c r="L109" s="94"/>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row>
    <row r="110" spans="1:35" s="28" customFormat="1">
      <c r="A110" s="40">
        <v>102</v>
      </c>
      <c r="B110" s="22" t="s">
        <v>194</v>
      </c>
      <c r="C110" s="93" t="s">
        <v>131</v>
      </c>
      <c r="D110" s="88">
        <v>1.5</v>
      </c>
      <c r="E110" s="39">
        <v>24</v>
      </c>
      <c r="F110" s="39">
        <f t="shared" si="20"/>
        <v>36</v>
      </c>
      <c r="G110" s="91" t="s">
        <v>195</v>
      </c>
      <c r="H110" s="54" t="s">
        <v>78</v>
      </c>
      <c r="I110" s="88">
        <v>2</v>
      </c>
      <c r="J110" s="54">
        <v>270</v>
      </c>
      <c r="K110" s="38">
        <f t="shared" si="15"/>
        <v>540</v>
      </c>
      <c r="L110" s="94"/>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row>
    <row r="111" spans="1:35" s="28" customFormat="1">
      <c r="A111" s="40">
        <v>103</v>
      </c>
      <c r="B111" s="49" t="s">
        <v>145</v>
      </c>
      <c r="C111" s="31" t="s">
        <v>78</v>
      </c>
      <c r="D111" s="39">
        <v>1</v>
      </c>
      <c r="E111" s="43">
        <v>50</v>
      </c>
      <c r="F111" s="39">
        <f t="shared" si="4"/>
        <v>50</v>
      </c>
      <c r="G111" s="91"/>
      <c r="H111" s="88"/>
      <c r="I111" s="88"/>
      <c r="J111" s="47"/>
      <c r="K111" s="38"/>
      <c r="L111" s="94"/>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row>
    <row r="112" spans="1:35" s="28" customFormat="1">
      <c r="A112" s="40">
        <v>104</v>
      </c>
      <c r="B112" s="49" t="s">
        <v>146</v>
      </c>
      <c r="C112" s="31" t="s">
        <v>78</v>
      </c>
      <c r="D112" s="39">
        <v>1</v>
      </c>
      <c r="E112" s="43">
        <v>50</v>
      </c>
      <c r="F112" s="39">
        <f t="shared" si="4"/>
        <v>50</v>
      </c>
      <c r="G112" s="91"/>
      <c r="H112" s="88"/>
      <c r="I112" s="88"/>
      <c r="J112" s="47"/>
      <c r="K112" s="38"/>
      <c r="L112" s="94"/>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row>
    <row r="113" spans="1:34" s="26" customFormat="1">
      <c r="A113" s="40">
        <v>105</v>
      </c>
      <c r="B113" s="23" t="s">
        <v>172</v>
      </c>
      <c r="C113" s="25" t="s">
        <v>78</v>
      </c>
      <c r="D113" s="39">
        <v>1</v>
      </c>
      <c r="E113" s="39">
        <v>244</v>
      </c>
      <c r="F113" s="39">
        <f t="shared" si="4"/>
        <v>244</v>
      </c>
      <c r="G113" s="48" t="s">
        <v>173</v>
      </c>
      <c r="H113" s="30" t="s">
        <v>78</v>
      </c>
      <c r="I113" s="95">
        <v>4</v>
      </c>
      <c r="J113" s="47">
        <v>33.119999999999997</v>
      </c>
      <c r="K113" s="38">
        <f t="shared" si="15"/>
        <v>132.47999999999999</v>
      </c>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row>
    <row r="114" spans="1:34" s="26" customFormat="1">
      <c r="A114" s="40">
        <v>106</v>
      </c>
      <c r="B114" s="23" t="s">
        <v>270</v>
      </c>
      <c r="C114" s="25" t="s">
        <v>84</v>
      </c>
      <c r="D114" s="39">
        <v>15</v>
      </c>
      <c r="E114" s="39">
        <v>58</v>
      </c>
      <c r="F114" s="39">
        <f t="shared" si="4"/>
        <v>870</v>
      </c>
      <c r="G114" s="48" t="s">
        <v>271</v>
      </c>
      <c r="H114" s="30" t="s">
        <v>84</v>
      </c>
      <c r="I114" s="95">
        <v>15</v>
      </c>
      <c r="J114" s="47"/>
      <c r="K114" s="38">
        <f t="shared" si="15"/>
        <v>0</v>
      </c>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row>
    <row r="115" spans="1:34" s="26" customFormat="1" ht="27.6">
      <c r="A115" s="40">
        <v>107</v>
      </c>
      <c r="B115" s="92" t="s">
        <v>358</v>
      </c>
      <c r="C115" s="29" t="s">
        <v>78</v>
      </c>
      <c r="D115" s="88">
        <v>1</v>
      </c>
      <c r="E115" s="39">
        <v>1271</v>
      </c>
      <c r="F115" s="39">
        <f t="shared" ref="F115" si="21">D115*E115</f>
        <v>1271</v>
      </c>
      <c r="G115" s="48" t="s">
        <v>272</v>
      </c>
      <c r="H115" s="30" t="s">
        <v>78</v>
      </c>
      <c r="I115" s="95">
        <v>1</v>
      </c>
      <c r="J115" s="37" t="s">
        <v>266</v>
      </c>
      <c r="K115" s="38">
        <v>0</v>
      </c>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row>
    <row r="116" spans="1:34" s="26" customFormat="1" ht="27.6">
      <c r="A116" s="40">
        <v>108</v>
      </c>
      <c r="B116" s="92" t="s">
        <v>174</v>
      </c>
      <c r="C116" s="29" t="s">
        <v>78</v>
      </c>
      <c r="D116" s="88">
        <v>2</v>
      </c>
      <c r="E116" s="39">
        <v>1271</v>
      </c>
      <c r="F116" s="39">
        <f t="shared" si="4"/>
        <v>2542</v>
      </c>
      <c r="G116" s="48" t="s">
        <v>187</v>
      </c>
      <c r="H116" s="30" t="s">
        <v>78</v>
      </c>
      <c r="I116" s="96">
        <v>1</v>
      </c>
      <c r="J116" s="88">
        <v>2168.1999999999998</v>
      </c>
      <c r="K116" s="38">
        <f t="shared" si="15"/>
        <v>2168.1999999999998</v>
      </c>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row>
    <row r="117" spans="1:34" s="26" customFormat="1">
      <c r="A117" s="40">
        <v>109</v>
      </c>
      <c r="B117" s="92"/>
      <c r="C117" s="29"/>
      <c r="D117" s="88"/>
      <c r="E117" s="39"/>
      <c r="F117" s="39"/>
      <c r="G117" s="48" t="s">
        <v>381</v>
      </c>
      <c r="H117" s="30" t="s">
        <v>78</v>
      </c>
      <c r="I117" s="96">
        <v>1</v>
      </c>
      <c r="J117" s="88">
        <v>2168.1999999999998</v>
      </c>
      <c r="K117" s="38">
        <f t="shared" ref="K117" si="22">J117*I117</f>
        <v>2168.1999999999998</v>
      </c>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row>
    <row r="118" spans="1:34" s="26" customFormat="1">
      <c r="A118" s="40">
        <v>110</v>
      </c>
      <c r="B118" s="92"/>
      <c r="C118" s="29"/>
      <c r="D118" s="88"/>
      <c r="E118" s="39"/>
      <c r="F118" s="39"/>
      <c r="G118" s="48" t="s">
        <v>175</v>
      </c>
      <c r="H118" s="30" t="s">
        <v>176</v>
      </c>
      <c r="I118" s="96">
        <v>2</v>
      </c>
      <c r="J118" s="88">
        <v>1766.36</v>
      </c>
      <c r="K118" s="38">
        <f t="shared" si="15"/>
        <v>3532.72</v>
      </c>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row>
    <row r="119" spans="1:34" s="26" customFormat="1">
      <c r="A119" s="40">
        <v>111</v>
      </c>
      <c r="B119" s="92"/>
      <c r="C119" s="29"/>
      <c r="D119" s="88"/>
      <c r="E119" s="39"/>
      <c r="F119" s="39"/>
      <c r="G119" s="48" t="s">
        <v>177</v>
      </c>
      <c r="H119" s="30" t="s">
        <v>78</v>
      </c>
      <c r="I119" s="96">
        <v>5</v>
      </c>
      <c r="J119" s="88">
        <v>324</v>
      </c>
      <c r="K119" s="38">
        <f t="shared" si="15"/>
        <v>1620</v>
      </c>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row>
    <row r="120" spans="1:34" s="26" customFormat="1">
      <c r="A120" s="40">
        <v>112</v>
      </c>
      <c r="B120" s="92"/>
      <c r="C120" s="29"/>
      <c r="D120" s="88"/>
      <c r="E120" s="39"/>
      <c r="F120" s="39"/>
      <c r="G120" s="48" t="s">
        <v>178</v>
      </c>
      <c r="H120" s="30" t="s">
        <v>148</v>
      </c>
      <c r="I120" s="96">
        <v>2</v>
      </c>
      <c r="J120" s="88">
        <v>120.8</v>
      </c>
      <c r="K120" s="38">
        <f t="shared" si="15"/>
        <v>241.6</v>
      </c>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row>
    <row r="121" spans="1:34" s="26" customFormat="1">
      <c r="A121" s="40">
        <v>113</v>
      </c>
      <c r="B121" s="92"/>
      <c r="C121" s="29"/>
      <c r="D121" s="88"/>
      <c r="E121" s="39"/>
      <c r="F121" s="39"/>
      <c r="G121" s="48" t="s">
        <v>179</v>
      </c>
      <c r="H121" s="30" t="s">
        <v>148</v>
      </c>
      <c r="I121" s="96">
        <v>2</v>
      </c>
      <c r="J121" s="88">
        <v>223.2</v>
      </c>
      <c r="K121" s="38">
        <f t="shared" si="15"/>
        <v>446.4</v>
      </c>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row>
    <row r="122" spans="1:34" s="26" customFormat="1">
      <c r="A122" s="40">
        <v>114</v>
      </c>
      <c r="B122" s="92"/>
      <c r="C122" s="29"/>
      <c r="D122" s="88"/>
      <c r="E122" s="39"/>
      <c r="F122" s="39"/>
      <c r="G122" s="48" t="s">
        <v>180</v>
      </c>
      <c r="H122" s="30" t="s">
        <v>148</v>
      </c>
      <c r="I122" s="96">
        <v>2</v>
      </c>
      <c r="J122" s="88">
        <v>406.4</v>
      </c>
      <c r="K122" s="38">
        <f t="shared" si="15"/>
        <v>812.8</v>
      </c>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row>
    <row r="123" spans="1:34" s="26" customFormat="1">
      <c r="A123" s="40">
        <v>115</v>
      </c>
      <c r="B123" s="92"/>
      <c r="C123" s="29"/>
      <c r="D123" s="88"/>
      <c r="E123" s="39"/>
      <c r="F123" s="39"/>
      <c r="G123" s="48" t="s">
        <v>165</v>
      </c>
      <c r="H123" s="30" t="s">
        <v>78</v>
      </c>
      <c r="I123" s="97">
        <v>2</v>
      </c>
      <c r="J123" s="88">
        <v>114.75</v>
      </c>
      <c r="K123" s="38">
        <f t="shared" si="15"/>
        <v>229.5</v>
      </c>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row>
    <row r="124" spans="1:34" s="26" customFormat="1">
      <c r="A124" s="40">
        <v>116</v>
      </c>
      <c r="B124" s="92"/>
      <c r="C124" s="29"/>
      <c r="D124" s="88"/>
      <c r="E124" s="39"/>
      <c r="F124" s="39"/>
      <c r="G124" s="48" t="s">
        <v>181</v>
      </c>
      <c r="H124" s="30" t="s">
        <v>148</v>
      </c>
      <c r="I124" s="96">
        <v>2</v>
      </c>
      <c r="J124" s="88">
        <v>184.8</v>
      </c>
      <c r="K124" s="38">
        <f t="shared" si="15"/>
        <v>369.6</v>
      </c>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row>
    <row r="125" spans="1:34" s="26" customFormat="1">
      <c r="A125" s="40">
        <v>117</v>
      </c>
      <c r="B125" s="92"/>
      <c r="C125" s="29"/>
      <c r="D125" s="88"/>
      <c r="E125" s="39"/>
      <c r="F125" s="39"/>
      <c r="G125" s="48" t="s">
        <v>182</v>
      </c>
      <c r="H125" s="30" t="s">
        <v>78</v>
      </c>
      <c r="I125" s="96">
        <v>2</v>
      </c>
      <c r="J125" s="88">
        <v>149.6</v>
      </c>
      <c r="K125" s="38">
        <f t="shared" si="15"/>
        <v>299.2</v>
      </c>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row>
    <row r="126" spans="1:34" s="26" customFormat="1" ht="27.6">
      <c r="A126" s="40">
        <v>118</v>
      </c>
      <c r="B126" s="92" t="s">
        <v>273</v>
      </c>
      <c r="C126" s="29" t="s">
        <v>84</v>
      </c>
      <c r="D126" s="88">
        <v>9.6</v>
      </c>
      <c r="E126" s="39">
        <v>124</v>
      </c>
      <c r="F126" s="39">
        <f>D126*E126</f>
        <v>1190.3999999999999</v>
      </c>
      <c r="G126" s="48" t="s">
        <v>274</v>
      </c>
      <c r="H126" s="30" t="s">
        <v>84</v>
      </c>
      <c r="I126" s="96">
        <v>9.6</v>
      </c>
      <c r="J126" s="37" t="s">
        <v>266</v>
      </c>
      <c r="K126" s="38">
        <v>0</v>
      </c>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row>
    <row r="127" spans="1:34" s="26" customFormat="1">
      <c r="A127" s="40">
        <v>119</v>
      </c>
      <c r="B127" s="92" t="s">
        <v>377</v>
      </c>
      <c r="C127" s="29" t="s">
        <v>196</v>
      </c>
      <c r="D127" s="88">
        <v>1</v>
      </c>
      <c r="E127" s="39">
        <v>250</v>
      </c>
      <c r="F127" s="39">
        <f>D127*E127</f>
        <v>250</v>
      </c>
      <c r="G127" s="48" t="s">
        <v>378</v>
      </c>
      <c r="H127" s="30" t="s">
        <v>78</v>
      </c>
      <c r="I127" s="96">
        <v>1</v>
      </c>
      <c r="J127" s="88">
        <v>164.17</v>
      </c>
      <c r="K127" s="38">
        <f t="shared" si="15"/>
        <v>164.17</v>
      </c>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row>
    <row r="128" spans="1:34" s="26" customFormat="1" ht="41.4">
      <c r="A128" s="40">
        <v>120</v>
      </c>
      <c r="B128" s="75" t="s">
        <v>86</v>
      </c>
      <c r="C128" s="76"/>
      <c r="D128" s="77"/>
      <c r="E128" s="98"/>
      <c r="F128" s="77">
        <f>SUM(F72:F127)</f>
        <v>64897.200000000004</v>
      </c>
      <c r="G128" s="75" t="s">
        <v>87</v>
      </c>
      <c r="H128" s="78"/>
      <c r="I128" s="77"/>
      <c r="J128" s="79"/>
      <c r="K128" s="80">
        <f>SUM(K72:K127)</f>
        <v>57763.113125999997</v>
      </c>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row>
    <row r="129" spans="1:34" s="105" customFormat="1">
      <c r="A129" s="40">
        <v>121</v>
      </c>
      <c r="B129" s="99" t="s">
        <v>212</v>
      </c>
      <c r="C129" s="100"/>
      <c r="D129" s="100"/>
      <c r="E129" s="101"/>
      <c r="F129" s="102"/>
      <c r="G129" s="103"/>
      <c r="H129" s="100"/>
      <c r="I129" s="100"/>
      <c r="J129" s="100"/>
      <c r="K129" s="104"/>
    </row>
    <row r="130" spans="1:34" s="105" customFormat="1">
      <c r="A130" s="40">
        <v>122</v>
      </c>
      <c r="B130" s="92" t="s">
        <v>213</v>
      </c>
      <c r="C130" s="29" t="s">
        <v>78</v>
      </c>
      <c r="D130" s="88">
        <v>5</v>
      </c>
      <c r="E130" s="39">
        <v>200</v>
      </c>
      <c r="F130" s="39">
        <f t="shared" ref="F130:F143" si="23">D130*E130</f>
        <v>1000</v>
      </c>
      <c r="G130" s="48"/>
      <c r="H130" s="30"/>
      <c r="I130" s="96"/>
      <c r="J130" s="88"/>
      <c r="K130" s="38"/>
    </row>
    <row r="131" spans="1:34" s="105" customFormat="1">
      <c r="A131" s="40">
        <v>123</v>
      </c>
      <c r="B131" s="46" t="s">
        <v>278</v>
      </c>
      <c r="C131" s="29" t="s">
        <v>78</v>
      </c>
      <c r="D131" s="36">
        <v>1</v>
      </c>
      <c r="E131" s="39">
        <v>100</v>
      </c>
      <c r="F131" s="39">
        <f t="shared" si="23"/>
        <v>100</v>
      </c>
      <c r="G131" s="48" t="s">
        <v>184</v>
      </c>
      <c r="H131" s="30" t="s">
        <v>78</v>
      </c>
      <c r="I131" s="96">
        <v>1</v>
      </c>
      <c r="J131" s="88">
        <v>1000</v>
      </c>
      <c r="K131" s="38">
        <f t="shared" ref="K131" si="24">J131*I131</f>
        <v>1000</v>
      </c>
    </row>
    <row r="132" spans="1:34" s="105" customFormat="1" ht="14.4">
      <c r="A132" s="40">
        <v>124</v>
      </c>
      <c r="B132" s="67" t="s">
        <v>365</v>
      </c>
      <c r="C132" s="29" t="s">
        <v>78</v>
      </c>
      <c r="D132" s="36">
        <v>2</v>
      </c>
      <c r="E132" s="39">
        <v>100</v>
      </c>
      <c r="F132" s="39">
        <f t="shared" si="23"/>
        <v>200</v>
      </c>
      <c r="G132" s="48"/>
      <c r="H132" s="30"/>
      <c r="I132" s="96"/>
      <c r="J132" s="88"/>
      <c r="K132" s="38"/>
    </row>
    <row r="133" spans="1:34" s="105" customFormat="1" ht="14.4">
      <c r="A133" s="40">
        <v>125</v>
      </c>
      <c r="B133" s="67" t="s">
        <v>366</v>
      </c>
      <c r="C133" s="29" t="s">
        <v>78</v>
      </c>
      <c r="D133" s="36">
        <v>2</v>
      </c>
      <c r="E133" s="39">
        <v>100</v>
      </c>
      <c r="F133" s="39">
        <f t="shared" si="23"/>
        <v>200</v>
      </c>
      <c r="G133" s="48"/>
      <c r="H133" s="30"/>
      <c r="I133" s="96"/>
      <c r="J133" s="88"/>
      <c r="K133" s="38"/>
    </row>
    <row r="134" spans="1:34" s="105" customFormat="1" ht="27.6">
      <c r="A134" s="40">
        <v>126</v>
      </c>
      <c r="B134" s="46" t="s">
        <v>279</v>
      </c>
      <c r="C134" s="29" t="s">
        <v>78</v>
      </c>
      <c r="D134" s="36">
        <v>2</v>
      </c>
      <c r="E134" s="39">
        <v>150</v>
      </c>
      <c r="F134" s="39">
        <f t="shared" si="23"/>
        <v>300</v>
      </c>
      <c r="G134" s="48"/>
      <c r="H134" s="30"/>
      <c r="I134" s="96"/>
      <c r="J134" s="88"/>
      <c r="K134" s="38"/>
    </row>
    <row r="135" spans="1:34" s="105" customFormat="1">
      <c r="A135" s="40">
        <v>127</v>
      </c>
      <c r="B135" s="46" t="s">
        <v>277</v>
      </c>
      <c r="C135" s="29" t="s">
        <v>78</v>
      </c>
      <c r="D135" s="36">
        <v>11</v>
      </c>
      <c r="E135" s="39">
        <v>100</v>
      </c>
      <c r="F135" s="39">
        <f t="shared" si="23"/>
        <v>1100</v>
      </c>
      <c r="G135" s="48"/>
      <c r="H135" s="30"/>
      <c r="I135" s="96"/>
      <c r="J135" s="88"/>
      <c r="K135" s="38"/>
    </row>
    <row r="136" spans="1:34" ht="28.8">
      <c r="A136" s="40">
        <v>128</v>
      </c>
      <c r="B136" s="67" t="s">
        <v>367</v>
      </c>
      <c r="C136" s="29" t="s">
        <v>78</v>
      </c>
      <c r="D136" s="36">
        <v>1</v>
      </c>
      <c r="E136" s="39">
        <v>200</v>
      </c>
      <c r="F136" s="39">
        <f t="shared" si="23"/>
        <v>200</v>
      </c>
      <c r="G136" s="48"/>
      <c r="H136" s="30"/>
      <c r="I136" s="96"/>
      <c r="J136" s="88"/>
      <c r="K136" s="38"/>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row>
    <row r="137" spans="1:34" ht="28.8">
      <c r="A137" s="40">
        <v>129</v>
      </c>
      <c r="B137" s="67" t="s">
        <v>368</v>
      </c>
      <c r="C137" s="29" t="s">
        <v>78</v>
      </c>
      <c r="D137" s="36">
        <v>1</v>
      </c>
      <c r="E137" s="39">
        <v>150</v>
      </c>
      <c r="F137" s="39">
        <f t="shared" si="23"/>
        <v>150</v>
      </c>
      <c r="G137" s="48"/>
      <c r="H137" s="30"/>
      <c r="I137" s="96"/>
      <c r="J137" s="88"/>
      <c r="K137" s="38"/>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row>
    <row r="138" spans="1:34" ht="28.8">
      <c r="A138" s="40">
        <v>130</v>
      </c>
      <c r="B138" s="71" t="s">
        <v>369</v>
      </c>
      <c r="C138" s="29" t="s">
        <v>78</v>
      </c>
      <c r="D138" s="36">
        <v>1</v>
      </c>
      <c r="E138" s="39">
        <v>150</v>
      </c>
      <c r="F138" s="39">
        <f t="shared" si="23"/>
        <v>150</v>
      </c>
      <c r="G138" s="48"/>
      <c r="H138" s="30"/>
      <c r="I138" s="39"/>
      <c r="J138" s="39"/>
      <c r="K138" s="39"/>
      <c r="L138" s="85"/>
      <c r="M138" s="85"/>
      <c r="N138" s="85"/>
      <c r="O138" s="85"/>
      <c r="P138" s="85"/>
      <c r="Q138" s="85"/>
      <c r="R138" s="85"/>
      <c r="S138" s="85"/>
      <c r="T138" s="85"/>
      <c r="U138" s="85"/>
      <c r="V138" s="85"/>
      <c r="W138" s="85"/>
      <c r="X138" s="85"/>
      <c r="Y138" s="85"/>
      <c r="Z138" s="85"/>
      <c r="AA138" s="85"/>
      <c r="AB138" s="85"/>
      <c r="AC138" s="85"/>
      <c r="AD138" s="85"/>
      <c r="AE138" s="85"/>
      <c r="AF138" s="85"/>
      <c r="AG138" s="85"/>
      <c r="AH138" s="85"/>
    </row>
    <row r="139" spans="1:34" ht="27.6">
      <c r="A139" s="40">
        <v>131</v>
      </c>
      <c r="B139" s="46" t="s">
        <v>280</v>
      </c>
      <c r="C139" s="29" t="s">
        <v>78</v>
      </c>
      <c r="D139" s="36">
        <v>6</v>
      </c>
      <c r="E139" s="39">
        <v>150</v>
      </c>
      <c r="F139" s="39">
        <f t="shared" si="23"/>
        <v>900</v>
      </c>
      <c r="G139" s="48"/>
      <c r="H139" s="30"/>
      <c r="I139" s="39"/>
      <c r="J139" s="39"/>
      <c r="K139" s="39"/>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row>
    <row r="140" spans="1:34">
      <c r="A140" s="40">
        <v>132</v>
      </c>
      <c r="B140" s="46" t="s">
        <v>225</v>
      </c>
      <c r="C140" s="29" t="s">
        <v>78</v>
      </c>
      <c r="D140" s="36">
        <v>2</v>
      </c>
      <c r="E140" s="39">
        <v>150</v>
      </c>
      <c r="F140" s="39">
        <f t="shared" si="23"/>
        <v>300</v>
      </c>
      <c r="G140" s="48"/>
      <c r="H140" s="30"/>
      <c r="I140" s="39"/>
      <c r="J140" s="39"/>
      <c r="K140" s="39"/>
      <c r="L140" s="85"/>
      <c r="M140" s="85"/>
      <c r="N140" s="85"/>
      <c r="O140" s="85"/>
      <c r="P140" s="85"/>
      <c r="Q140" s="85"/>
      <c r="R140" s="85"/>
      <c r="S140" s="85"/>
      <c r="T140" s="85"/>
      <c r="U140" s="85"/>
      <c r="V140" s="85"/>
      <c r="W140" s="85"/>
      <c r="X140" s="85"/>
      <c r="Y140" s="85"/>
      <c r="Z140" s="85"/>
      <c r="AA140" s="85"/>
      <c r="AB140" s="85"/>
      <c r="AC140" s="85"/>
      <c r="AD140" s="85"/>
      <c r="AE140" s="85"/>
      <c r="AF140" s="85"/>
      <c r="AG140" s="85"/>
      <c r="AH140" s="85"/>
    </row>
    <row r="141" spans="1:34" ht="27.6">
      <c r="A141" s="40">
        <v>133</v>
      </c>
      <c r="B141" s="46" t="s">
        <v>281</v>
      </c>
      <c r="C141" s="29" t="s">
        <v>78</v>
      </c>
      <c r="D141" s="36">
        <v>2</v>
      </c>
      <c r="E141" s="39">
        <v>250</v>
      </c>
      <c r="F141" s="39">
        <f t="shared" si="23"/>
        <v>500</v>
      </c>
      <c r="G141" s="48" t="s">
        <v>173</v>
      </c>
      <c r="H141" s="30" t="s">
        <v>78</v>
      </c>
      <c r="I141" s="95">
        <v>4</v>
      </c>
      <c r="J141" s="47">
        <v>33.119999999999997</v>
      </c>
      <c r="K141" s="38">
        <f t="shared" ref="K141:K143" si="25">J141*I141</f>
        <v>132.47999999999999</v>
      </c>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row>
    <row r="142" spans="1:34">
      <c r="A142" s="40">
        <v>134</v>
      </c>
      <c r="B142" s="106" t="s">
        <v>379</v>
      </c>
      <c r="C142" s="29" t="s">
        <v>78</v>
      </c>
      <c r="D142" s="36">
        <v>1</v>
      </c>
      <c r="E142" s="39">
        <v>150</v>
      </c>
      <c r="F142" s="39">
        <f t="shared" si="23"/>
        <v>150</v>
      </c>
      <c r="G142" s="48"/>
      <c r="H142" s="30"/>
      <c r="I142" s="95"/>
      <c r="J142" s="47"/>
      <c r="K142" s="38"/>
      <c r="L142" s="85"/>
      <c r="M142" s="85"/>
      <c r="N142" s="85"/>
      <c r="O142" s="85"/>
      <c r="P142" s="85"/>
      <c r="Q142" s="85"/>
      <c r="R142" s="85"/>
      <c r="S142" s="85"/>
      <c r="T142" s="85"/>
      <c r="U142" s="85"/>
      <c r="V142" s="85"/>
      <c r="W142" s="85"/>
      <c r="X142" s="85"/>
      <c r="Y142" s="85"/>
      <c r="Z142" s="85"/>
      <c r="AA142" s="85"/>
      <c r="AB142" s="85"/>
      <c r="AC142" s="85"/>
      <c r="AD142" s="85"/>
      <c r="AE142" s="85"/>
      <c r="AF142" s="85"/>
      <c r="AG142" s="85"/>
      <c r="AH142" s="85"/>
    </row>
    <row r="143" spans="1:34">
      <c r="A143" s="40">
        <v>135</v>
      </c>
      <c r="B143" s="106" t="s">
        <v>282</v>
      </c>
      <c r="C143" s="29" t="s">
        <v>78</v>
      </c>
      <c r="D143" s="39">
        <v>5</v>
      </c>
      <c r="E143" s="39">
        <v>500</v>
      </c>
      <c r="F143" s="39">
        <f t="shared" si="23"/>
        <v>2500</v>
      </c>
      <c r="G143" s="48" t="s">
        <v>380</v>
      </c>
      <c r="H143" s="30" t="s">
        <v>130</v>
      </c>
      <c r="I143" s="39">
        <v>5</v>
      </c>
      <c r="J143" s="39">
        <v>70.599999999999994</v>
      </c>
      <c r="K143" s="38">
        <f t="shared" si="25"/>
        <v>353</v>
      </c>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row>
    <row r="144" spans="1:34" ht="27.6">
      <c r="A144" s="40">
        <v>136</v>
      </c>
      <c r="B144" s="75" t="s">
        <v>209</v>
      </c>
      <c r="C144" s="76"/>
      <c r="D144" s="77"/>
      <c r="E144" s="98"/>
      <c r="F144" s="107">
        <f>SUM(F130:F143)</f>
        <v>7750</v>
      </c>
      <c r="G144" s="75" t="s">
        <v>210</v>
      </c>
      <c r="H144" s="78"/>
      <c r="I144" s="77"/>
      <c r="J144" s="79"/>
      <c r="K144" s="107">
        <f>SUM(K130:K143)</f>
        <v>1485.48</v>
      </c>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row>
    <row r="145" spans="1:34" s="26" customFormat="1">
      <c r="A145" s="40">
        <v>137</v>
      </c>
      <c r="B145" s="63" t="s">
        <v>79</v>
      </c>
      <c r="C145" s="25"/>
      <c r="D145" s="36"/>
      <c r="E145" s="36"/>
      <c r="F145" s="36"/>
      <c r="G145" s="82"/>
      <c r="H145" s="83"/>
      <c r="I145" s="36"/>
      <c r="J145" s="84"/>
      <c r="K145" s="84"/>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row>
    <row r="146" spans="1:34" s="26" customFormat="1">
      <c r="A146" s="40">
        <v>138</v>
      </c>
      <c r="B146" s="23" t="s">
        <v>133</v>
      </c>
      <c r="C146" s="25" t="s">
        <v>84</v>
      </c>
      <c r="D146" s="39">
        <f>I146+I147</f>
        <v>270</v>
      </c>
      <c r="E146" s="39">
        <v>31</v>
      </c>
      <c r="F146" s="39">
        <f>D146*E146</f>
        <v>8370</v>
      </c>
      <c r="G146" s="23" t="s">
        <v>134</v>
      </c>
      <c r="H146" s="25" t="s">
        <v>132</v>
      </c>
      <c r="I146" s="37">
        <v>120</v>
      </c>
      <c r="J146" s="39">
        <v>35</v>
      </c>
      <c r="K146" s="39">
        <f t="shared" ref="K146:K180" si="26">J146*I146</f>
        <v>4200</v>
      </c>
      <c r="L146" s="108"/>
      <c r="M146" s="85"/>
      <c r="N146" s="85"/>
      <c r="O146" s="85"/>
      <c r="P146" s="85"/>
      <c r="Q146" s="85"/>
      <c r="R146" s="85"/>
      <c r="S146" s="85"/>
      <c r="T146" s="85"/>
      <c r="U146" s="85"/>
      <c r="V146" s="85"/>
      <c r="W146" s="85"/>
      <c r="X146" s="85"/>
      <c r="Y146" s="85"/>
      <c r="Z146" s="85"/>
      <c r="AA146" s="85"/>
      <c r="AB146" s="85"/>
      <c r="AC146" s="85"/>
      <c r="AD146" s="85"/>
      <c r="AE146" s="85"/>
      <c r="AF146" s="85"/>
      <c r="AG146" s="85"/>
      <c r="AH146" s="85"/>
    </row>
    <row r="147" spans="1:34" s="26" customFormat="1">
      <c r="A147" s="40">
        <v>139</v>
      </c>
      <c r="B147" s="22"/>
      <c r="C147" s="25"/>
      <c r="D147" s="39"/>
      <c r="E147" s="39"/>
      <c r="F147" s="39"/>
      <c r="G147" s="23" t="s">
        <v>140</v>
      </c>
      <c r="H147" s="25" t="s">
        <v>132</v>
      </c>
      <c r="I147" s="37">
        <v>150</v>
      </c>
      <c r="J147" s="39">
        <v>54.17</v>
      </c>
      <c r="K147" s="39">
        <f t="shared" si="26"/>
        <v>8125.5</v>
      </c>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row>
    <row r="148" spans="1:34" s="26" customFormat="1">
      <c r="A148" s="40">
        <v>140</v>
      </c>
      <c r="B148" s="22"/>
      <c r="C148" s="25"/>
      <c r="D148" s="39"/>
      <c r="E148" s="39"/>
      <c r="F148" s="39"/>
      <c r="G148" s="109" t="s">
        <v>161</v>
      </c>
      <c r="H148" s="50" t="s">
        <v>78</v>
      </c>
      <c r="I148" s="51">
        <v>10</v>
      </c>
      <c r="J148" s="52">
        <v>27.4</v>
      </c>
      <c r="K148" s="39">
        <f t="shared" ref="K148:K150" si="27">J148*I148</f>
        <v>274</v>
      </c>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row>
    <row r="149" spans="1:34" s="26" customFormat="1">
      <c r="A149" s="40">
        <v>141</v>
      </c>
      <c r="B149" s="22"/>
      <c r="C149" s="25"/>
      <c r="D149" s="39"/>
      <c r="E149" s="39"/>
      <c r="F149" s="39"/>
      <c r="G149" s="109" t="s">
        <v>160</v>
      </c>
      <c r="H149" s="50" t="s">
        <v>78</v>
      </c>
      <c r="I149" s="51">
        <v>30</v>
      </c>
      <c r="J149" s="52">
        <v>17.23</v>
      </c>
      <c r="K149" s="39">
        <f t="shared" si="27"/>
        <v>516.9</v>
      </c>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row>
    <row r="150" spans="1:34" s="26" customFormat="1">
      <c r="A150" s="40">
        <v>142</v>
      </c>
      <c r="B150" s="22"/>
      <c r="C150" s="25"/>
      <c r="D150" s="39"/>
      <c r="E150" s="39"/>
      <c r="F150" s="39"/>
      <c r="G150" s="109" t="s">
        <v>159</v>
      </c>
      <c r="H150" s="50" t="s">
        <v>78</v>
      </c>
      <c r="I150" s="51">
        <v>10</v>
      </c>
      <c r="J150" s="52">
        <v>15</v>
      </c>
      <c r="K150" s="39">
        <f t="shared" si="27"/>
        <v>150</v>
      </c>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row>
    <row r="151" spans="1:34" s="26" customFormat="1">
      <c r="A151" s="40">
        <v>143</v>
      </c>
      <c r="B151" s="22"/>
      <c r="C151" s="25"/>
      <c r="D151" s="39"/>
      <c r="E151" s="39"/>
      <c r="F151" s="39"/>
      <c r="G151" s="22" t="s">
        <v>190</v>
      </c>
      <c r="H151" s="110" t="s">
        <v>78</v>
      </c>
      <c r="I151" s="53">
        <v>2</v>
      </c>
      <c r="J151" s="54">
        <v>20.3</v>
      </c>
      <c r="K151" s="39">
        <f t="shared" si="26"/>
        <v>40.6</v>
      </c>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row>
    <row r="152" spans="1:34" s="26" customFormat="1">
      <c r="A152" s="40">
        <v>144</v>
      </c>
      <c r="B152" s="22"/>
      <c r="C152" s="25"/>
      <c r="D152" s="39"/>
      <c r="E152" s="39"/>
      <c r="F152" s="39"/>
      <c r="G152" s="111" t="s">
        <v>167</v>
      </c>
      <c r="H152" s="112" t="s">
        <v>85</v>
      </c>
      <c r="I152" s="51">
        <v>2</v>
      </c>
      <c r="J152" s="52">
        <v>72.2</v>
      </c>
      <c r="K152" s="39">
        <f t="shared" si="26"/>
        <v>144.4</v>
      </c>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row>
    <row r="153" spans="1:34" s="26" customFormat="1" ht="27.6">
      <c r="A153" s="40">
        <v>145</v>
      </c>
      <c r="B153" s="23" t="s">
        <v>92</v>
      </c>
      <c r="C153" s="25" t="s">
        <v>84</v>
      </c>
      <c r="D153" s="39">
        <v>250</v>
      </c>
      <c r="E153" s="39">
        <v>25</v>
      </c>
      <c r="F153" s="39">
        <f t="shared" ref="F153" si="28">D153*E153</f>
        <v>6250</v>
      </c>
      <c r="G153" s="48" t="s">
        <v>370</v>
      </c>
      <c r="H153" s="112" t="s">
        <v>84</v>
      </c>
      <c r="I153" s="39">
        <v>250</v>
      </c>
      <c r="J153" s="39">
        <v>8.1999999999999993</v>
      </c>
      <c r="K153" s="39">
        <f t="shared" si="26"/>
        <v>2050</v>
      </c>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row>
    <row r="154" spans="1:34" s="26" customFormat="1">
      <c r="A154" s="40">
        <v>146</v>
      </c>
      <c r="B154" s="23"/>
      <c r="C154" s="25"/>
      <c r="D154" s="39"/>
      <c r="E154" s="39"/>
      <c r="F154" s="39"/>
      <c r="G154" s="113" t="s">
        <v>189</v>
      </c>
      <c r="H154" s="114" t="s">
        <v>78</v>
      </c>
      <c r="I154" s="115">
        <v>3</v>
      </c>
      <c r="J154" s="86">
        <v>89.9</v>
      </c>
      <c r="K154" s="36">
        <f t="shared" si="26"/>
        <v>269.70000000000005</v>
      </c>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row>
    <row r="155" spans="1:34" s="26" customFormat="1">
      <c r="A155" s="40">
        <v>147</v>
      </c>
      <c r="B155" s="23"/>
      <c r="C155" s="24"/>
      <c r="D155" s="55"/>
      <c r="E155" s="39"/>
      <c r="F155" s="39"/>
      <c r="G155" s="48" t="s">
        <v>168</v>
      </c>
      <c r="H155" s="30" t="s">
        <v>85</v>
      </c>
      <c r="I155" s="115">
        <v>2</v>
      </c>
      <c r="J155" s="39">
        <v>88.98</v>
      </c>
      <c r="K155" s="39">
        <f t="shared" si="26"/>
        <v>177.96</v>
      </c>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row>
    <row r="156" spans="1:34" s="26" customFormat="1">
      <c r="A156" s="40">
        <v>148</v>
      </c>
      <c r="B156" s="23" t="s">
        <v>116</v>
      </c>
      <c r="C156" s="25" t="s">
        <v>84</v>
      </c>
      <c r="D156" s="39">
        <v>25</v>
      </c>
      <c r="E156" s="39">
        <v>25</v>
      </c>
      <c r="F156" s="39">
        <f t="shared" ref="F156:F176" si="29">D156*E156</f>
        <v>625</v>
      </c>
      <c r="G156" s="23" t="s">
        <v>191</v>
      </c>
      <c r="H156" s="25" t="s">
        <v>84</v>
      </c>
      <c r="I156" s="39">
        <f>D156</f>
        <v>25</v>
      </c>
      <c r="J156" s="39">
        <v>43</v>
      </c>
      <c r="K156" s="39">
        <f t="shared" si="26"/>
        <v>1075</v>
      </c>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row>
    <row r="157" spans="1:34" s="26" customFormat="1" ht="27.6">
      <c r="A157" s="40">
        <v>149</v>
      </c>
      <c r="B157" s="116" t="s">
        <v>117</v>
      </c>
      <c r="C157" s="117" t="s">
        <v>78</v>
      </c>
      <c r="D157" s="118">
        <v>2</v>
      </c>
      <c r="E157" s="39">
        <v>50</v>
      </c>
      <c r="F157" s="39">
        <f t="shared" si="29"/>
        <v>100</v>
      </c>
      <c r="G157" s="23" t="s">
        <v>171</v>
      </c>
      <c r="H157" s="25" t="s">
        <v>78</v>
      </c>
      <c r="I157" s="39">
        <v>2</v>
      </c>
      <c r="J157" s="119" t="s">
        <v>95</v>
      </c>
      <c r="K157" s="39">
        <v>0</v>
      </c>
      <c r="L157" s="85"/>
      <c r="M157" s="85"/>
      <c r="N157" s="85"/>
      <c r="O157" s="85"/>
      <c r="P157" s="85"/>
      <c r="Q157" s="85"/>
      <c r="R157" s="85"/>
      <c r="S157" s="85"/>
      <c r="T157" s="85"/>
      <c r="U157" s="85"/>
      <c r="V157" s="85"/>
      <c r="W157" s="85"/>
      <c r="X157" s="85"/>
      <c r="Y157" s="85"/>
      <c r="Z157" s="85"/>
      <c r="AA157" s="85"/>
      <c r="AB157" s="85"/>
      <c r="AC157" s="85"/>
      <c r="AD157" s="85"/>
      <c r="AE157" s="85"/>
      <c r="AF157" s="85"/>
      <c r="AG157" s="85"/>
      <c r="AH157" s="85"/>
    </row>
    <row r="158" spans="1:34" s="26" customFormat="1" ht="27.6">
      <c r="A158" s="40">
        <v>150</v>
      </c>
      <c r="B158" s="116" t="s">
        <v>136</v>
      </c>
      <c r="C158" s="117" t="s">
        <v>78</v>
      </c>
      <c r="D158" s="118">
        <v>1</v>
      </c>
      <c r="E158" s="39">
        <v>50</v>
      </c>
      <c r="F158" s="39">
        <f t="shared" si="29"/>
        <v>50</v>
      </c>
      <c r="G158" s="23" t="s">
        <v>135</v>
      </c>
      <c r="H158" s="25" t="s">
        <v>78</v>
      </c>
      <c r="I158" s="39">
        <v>1</v>
      </c>
      <c r="J158" s="119" t="s">
        <v>95</v>
      </c>
      <c r="K158" s="39">
        <v>0</v>
      </c>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row>
    <row r="159" spans="1:34" ht="55.2">
      <c r="A159" s="40">
        <v>151</v>
      </c>
      <c r="B159" s="41" t="s">
        <v>387</v>
      </c>
      <c r="C159" s="25" t="s">
        <v>78</v>
      </c>
      <c r="D159" s="39">
        <v>5</v>
      </c>
      <c r="E159" s="39">
        <v>1500</v>
      </c>
      <c r="F159" s="39">
        <f t="shared" si="29"/>
        <v>7500</v>
      </c>
      <c r="G159" s="120"/>
      <c r="H159" s="121"/>
      <c r="I159" s="115"/>
      <c r="J159" s="86"/>
      <c r="K159" s="39"/>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row>
    <row r="160" spans="1:34" ht="41.4">
      <c r="A160" s="40">
        <v>152</v>
      </c>
      <c r="B160" s="23" t="s">
        <v>275</v>
      </c>
      <c r="C160" s="25" t="s">
        <v>78</v>
      </c>
      <c r="D160" s="39">
        <v>5</v>
      </c>
      <c r="E160" s="39">
        <v>233</v>
      </c>
      <c r="F160" s="39">
        <f t="shared" si="29"/>
        <v>1165</v>
      </c>
      <c r="G160" s="48" t="s">
        <v>147</v>
      </c>
      <c r="H160" s="30" t="s">
        <v>78</v>
      </c>
      <c r="I160" s="39">
        <v>5</v>
      </c>
      <c r="J160" s="119" t="s">
        <v>95</v>
      </c>
      <c r="K160" s="39">
        <v>0</v>
      </c>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row>
    <row r="161" spans="1:35">
      <c r="A161" s="40">
        <v>153</v>
      </c>
      <c r="B161" s="23"/>
      <c r="C161" s="25"/>
      <c r="D161" s="39"/>
      <c r="E161" s="39"/>
      <c r="F161" s="39"/>
      <c r="G161" s="48" t="s">
        <v>154</v>
      </c>
      <c r="H161" s="30" t="s">
        <v>78</v>
      </c>
      <c r="I161" s="39">
        <v>3</v>
      </c>
      <c r="J161" s="39">
        <v>36</v>
      </c>
      <c r="K161" s="39">
        <f t="shared" ref="K161" si="30">J161*I161</f>
        <v>108</v>
      </c>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row>
    <row r="162" spans="1:35">
      <c r="A162" s="40">
        <v>154</v>
      </c>
      <c r="B162" s="23"/>
      <c r="C162" s="25"/>
      <c r="D162" s="39"/>
      <c r="E162" s="39"/>
      <c r="F162" s="39"/>
      <c r="G162" s="48" t="s">
        <v>123</v>
      </c>
      <c r="H162" s="30" t="s">
        <v>78</v>
      </c>
      <c r="I162" s="39">
        <v>2</v>
      </c>
      <c r="J162" s="39">
        <v>315</v>
      </c>
      <c r="K162" s="39">
        <f t="shared" si="26"/>
        <v>630</v>
      </c>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85"/>
    </row>
    <row r="163" spans="1:35" ht="27.6">
      <c r="A163" s="40">
        <v>155</v>
      </c>
      <c r="B163" s="23" t="s">
        <v>93</v>
      </c>
      <c r="C163" s="25" t="s">
        <v>78</v>
      </c>
      <c r="D163" s="39">
        <v>10</v>
      </c>
      <c r="E163" s="39">
        <v>125</v>
      </c>
      <c r="F163" s="39">
        <f t="shared" si="29"/>
        <v>1250</v>
      </c>
      <c r="G163" s="22" t="s">
        <v>155</v>
      </c>
      <c r="H163" s="29" t="s">
        <v>78</v>
      </c>
      <c r="I163" s="39">
        <v>10</v>
      </c>
      <c r="J163" s="39">
        <v>48</v>
      </c>
      <c r="K163" s="39">
        <f t="shared" si="26"/>
        <v>480</v>
      </c>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row>
    <row r="164" spans="1:35">
      <c r="A164" s="40">
        <v>156</v>
      </c>
      <c r="B164" s="23" t="s">
        <v>339</v>
      </c>
      <c r="C164" s="25" t="s">
        <v>78</v>
      </c>
      <c r="D164" s="39">
        <v>10</v>
      </c>
      <c r="E164" s="39">
        <v>50</v>
      </c>
      <c r="F164" s="39">
        <f t="shared" si="29"/>
        <v>500</v>
      </c>
      <c r="G164" s="22"/>
      <c r="H164" s="29"/>
      <c r="I164" s="39"/>
      <c r="J164" s="39"/>
      <c r="K164" s="39"/>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row>
    <row r="165" spans="1:35" ht="27.6">
      <c r="A165" s="40">
        <v>157</v>
      </c>
      <c r="B165" s="23" t="s">
        <v>340</v>
      </c>
      <c r="C165" s="25" t="s">
        <v>78</v>
      </c>
      <c r="D165" s="39">
        <v>6</v>
      </c>
      <c r="E165" s="39">
        <v>200</v>
      </c>
      <c r="F165" s="39">
        <f t="shared" si="29"/>
        <v>1200</v>
      </c>
      <c r="G165" s="22"/>
      <c r="H165" s="29"/>
      <c r="I165" s="39"/>
      <c r="J165" s="39"/>
      <c r="K165" s="39"/>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row>
    <row r="166" spans="1:35">
      <c r="A166" s="40">
        <v>158</v>
      </c>
      <c r="B166" s="23" t="s">
        <v>94</v>
      </c>
      <c r="C166" s="25" t="s">
        <v>78</v>
      </c>
      <c r="D166" s="39">
        <v>12</v>
      </c>
      <c r="E166" s="39">
        <v>140</v>
      </c>
      <c r="F166" s="39">
        <f t="shared" si="29"/>
        <v>1680</v>
      </c>
      <c r="G166" s="92" t="s">
        <v>214</v>
      </c>
      <c r="H166" s="25" t="s">
        <v>78</v>
      </c>
      <c r="I166" s="39">
        <v>12</v>
      </c>
      <c r="J166" s="39">
        <v>114.67</v>
      </c>
      <c r="K166" s="39">
        <f t="shared" ref="K166:K167" si="31">J166*I166</f>
        <v>1376.04</v>
      </c>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row>
    <row r="167" spans="1:35">
      <c r="A167" s="40">
        <v>159</v>
      </c>
      <c r="B167" s="23"/>
      <c r="C167" s="25"/>
      <c r="D167" s="39"/>
      <c r="E167" s="39"/>
      <c r="F167" s="39"/>
      <c r="G167" s="92" t="s">
        <v>156</v>
      </c>
      <c r="H167" s="25" t="s">
        <v>78</v>
      </c>
      <c r="I167" s="39">
        <v>12</v>
      </c>
      <c r="J167" s="39">
        <v>12.4</v>
      </c>
      <c r="K167" s="39">
        <f t="shared" si="31"/>
        <v>148.80000000000001</v>
      </c>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row>
    <row r="168" spans="1:35" s="26" customFormat="1">
      <c r="A168" s="40">
        <v>160</v>
      </c>
      <c r="B168" s="23" t="s">
        <v>96</v>
      </c>
      <c r="C168" s="25" t="s">
        <v>78</v>
      </c>
      <c r="D168" s="39">
        <v>4</v>
      </c>
      <c r="E168" s="39">
        <v>138</v>
      </c>
      <c r="F168" s="39">
        <f t="shared" si="29"/>
        <v>552</v>
      </c>
      <c r="G168" s="23" t="s">
        <v>157</v>
      </c>
      <c r="H168" s="25" t="s">
        <v>78</v>
      </c>
      <c r="I168" s="39">
        <v>2</v>
      </c>
      <c r="J168" s="39">
        <v>97.25</v>
      </c>
      <c r="K168" s="39">
        <f t="shared" si="26"/>
        <v>194.5</v>
      </c>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row>
    <row r="169" spans="1:35" s="26" customFormat="1">
      <c r="A169" s="40">
        <v>161</v>
      </c>
      <c r="B169" s="23"/>
      <c r="C169" s="25"/>
      <c r="D169" s="39"/>
      <c r="E169" s="39"/>
      <c r="F169" s="39"/>
      <c r="G169" s="23" t="s">
        <v>169</v>
      </c>
      <c r="H169" s="25" t="s">
        <v>78</v>
      </c>
      <c r="I169" s="39">
        <v>2</v>
      </c>
      <c r="J169" s="39">
        <v>150.25</v>
      </c>
      <c r="K169" s="39">
        <f t="shared" si="26"/>
        <v>300.5</v>
      </c>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row>
    <row r="170" spans="1:35" s="26" customFormat="1">
      <c r="A170" s="40">
        <v>162</v>
      </c>
      <c r="B170" s="23"/>
      <c r="C170" s="25"/>
      <c r="D170" s="39"/>
      <c r="E170" s="39"/>
      <c r="F170" s="39"/>
      <c r="G170" s="92" t="s">
        <v>156</v>
      </c>
      <c r="H170" s="25" t="s">
        <v>78</v>
      </c>
      <c r="I170" s="39">
        <v>4</v>
      </c>
      <c r="J170" s="39">
        <v>12.4</v>
      </c>
      <c r="K170" s="39">
        <f t="shared" si="26"/>
        <v>49.6</v>
      </c>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row>
    <row r="171" spans="1:35" s="26" customFormat="1">
      <c r="A171" s="40">
        <v>163</v>
      </c>
      <c r="B171" s="122"/>
      <c r="C171" s="123"/>
      <c r="D171" s="39"/>
      <c r="E171" s="39"/>
      <c r="F171" s="39"/>
      <c r="G171" s="22" t="s">
        <v>158</v>
      </c>
      <c r="H171" s="25" t="s">
        <v>78</v>
      </c>
      <c r="I171" s="39">
        <v>1</v>
      </c>
      <c r="J171" s="124">
        <v>75.17</v>
      </c>
      <c r="K171" s="39">
        <f t="shared" si="26"/>
        <v>75.17</v>
      </c>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row>
    <row r="172" spans="1:35" s="26" customFormat="1">
      <c r="A172" s="40">
        <v>164</v>
      </c>
      <c r="B172" s="23" t="s">
        <v>350</v>
      </c>
      <c r="C172" s="24" t="s">
        <v>143</v>
      </c>
      <c r="D172" s="55">
        <v>12</v>
      </c>
      <c r="E172" s="39">
        <v>40</v>
      </c>
      <c r="F172" s="39">
        <v>320</v>
      </c>
      <c r="G172" s="48" t="s">
        <v>351</v>
      </c>
      <c r="H172" s="30" t="s">
        <v>78</v>
      </c>
      <c r="I172" s="115">
        <v>4</v>
      </c>
      <c r="J172" s="39">
        <v>74</v>
      </c>
      <c r="K172" s="39">
        <f>J172*I172</f>
        <v>296</v>
      </c>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row>
    <row r="173" spans="1:35" s="26" customFormat="1">
      <c r="A173" s="40">
        <v>165</v>
      </c>
      <c r="B173" s="156"/>
      <c r="C173" s="157"/>
      <c r="D173" s="55"/>
      <c r="E173" s="39"/>
      <c r="F173" s="39"/>
      <c r="G173" s="158" t="s">
        <v>376</v>
      </c>
      <c r="H173" s="159" t="s">
        <v>78</v>
      </c>
      <c r="I173" s="115">
        <v>1</v>
      </c>
      <c r="J173" s="39">
        <v>384.17</v>
      </c>
      <c r="K173" s="39">
        <f>J173*I173</f>
        <v>384.17</v>
      </c>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row>
    <row r="174" spans="1:35" s="26" customFormat="1">
      <c r="A174" s="40">
        <v>166</v>
      </c>
      <c r="B174" s="122" t="s">
        <v>328</v>
      </c>
      <c r="C174" s="125" t="s">
        <v>78</v>
      </c>
      <c r="D174" s="39">
        <v>15</v>
      </c>
      <c r="E174" s="39">
        <v>189</v>
      </c>
      <c r="F174" s="39">
        <f t="shared" si="29"/>
        <v>2835</v>
      </c>
      <c r="G174" s="126" t="s">
        <v>329</v>
      </c>
      <c r="H174" s="125" t="s">
        <v>78</v>
      </c>
      <c r="I174" s="88">
        <v>17</v>
      </c>
      <c r="J174" s="119" t="s">
        <v>265</v>
      </c>
      <c r="K174" s="39">
        <v>0</v>
      </c>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row>
    <row r="175" spans="1:35" s="26" customFormat="1" ht="27.6">
      <c r="A175" s="40">
        <v>167</v>
      </c>
      <c r="B175" s="23" t="s">
        <v>332</v>
      </c>
      <c r="C175" s="25" t="s">
        <v>78</v>
      </c>
      <c r="D175" s="39">
        <v>47</v>
      </c>
      <c r="E175" s="39">
        <v>158</v>
      </c>
      <c r="F175" s="39">
        <f t="shared" si="29"/>
        <v>7426</v>
      </c>
      <c r="G175" s="22" t="s">
        <v>330</v>
      </c>
      <c r="H175" s="30" t="s">
        <v>78</v>
      </c>
      <c r="I175" s="39">
        <v>47</v>
      </c>
      <c r="J175" s="119" t="s">
        <v>95</v>
      </c>
      <c r="K175" s="39">
        <v>0</v>
      </c>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row>
    <row r="176" spans="1:35">
      <c r="A176" s="40">
        <v>168</v>
      </c>
      <c r="B176" s="23" t="s">
        <v>331</v>
      </c>
      <c r="C176" s="25" t="s">
        <v>84</v>
      </c>
      <c r="D176" s="39">
        <f>I176*3+I177*2</f>
        <v>34</v>
      </c>
      <c r="E176" s="39">
        <v>126</v>
      </c>
      <c r="F176" s="39">
        <f t="shared" si="29"/>
        <v>4284</v>
      </c>
      <c r="G176" s="48" t="s">
        <v>333</v>
      </c>
      <c r="H176" s="30" t="s">
        <v>78</v>
      </c>
      <c r="I176" s="39">
        <v>6</v>
      </c>
      <c r="J176" s="39">
        <v>1375</v>
      </c>
      <c r="K176" s="39">
        <f t="shared" si="26"/>
        <v>8250</v>
      </c>
      <c r="L176" s="94"/>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row>
    <row r="177" spans="1:35">
      <c r="A177" s="40">
        <v>169</v>
      </c>
      <c r="B177" s="23"/>
      <c r="C177" s="25"/>
      <c r="D177" s="39"/>
      <c r="E177" s="39"/>
      <c r="F177" s="39"/>
      <c r="G177" s="48" t="s">
        <v>334</v>
      </c>
      <c r="H177" s="30" t="s">
        <v>78</v>
      </c>
      <c r="I177" s="39">
        <v>8</v>
      </c>
      <c r="J177" s="39">
        <v>915</v>
      </c>
      <c r="K177" s="39">
        <f t="shared" si="26"/>
        <v>7320</v>
      </c>
      <c r="L177" s="94"/>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row>
    <row r="178" spans="1:35">
      <c r="A178" s="40">
        <v>170</v>
      </c>
      <c r="B178" s="23"/>
      <c r="C178" s="25"/>
      <c r="D178" s="39"/>
      <c r="E178" s="39"/>
      <c r="F178" s="39"/>
      <c r="G178" s="48" t="s">
        <v>335</v>
      </c>
      <c r="H178" s="30" t="s">
        <v>78</v>
      </c>
      <c r="I178" s="39">
        <v>6</v>
      </c>
      <c r="J178" s="39">
        <v>190</v>
      </c>
      <c r="K178" s="39">
        <f t="shared" si="26"/>
        <v>1140</v>
      </c>
      <c r="L178" s="94"/>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row>
    <row r="179" spans="1:35">
      <c r="A179" s="40">
        <v>171</v>
      </c>
      <c r="B179" s="23"/>
      <c r="C179" s="25"/>
      <c r="D179" s="39"/>
      <c r="E179" s="39"/>
      <c r="F179" s="39"/>
      <c r="G179" s="48" t="s">
        <v>336</v>
      </c>
      <c r="H179" s="30" t="s">
        <v>78</v>
      </c>
      <c r="I179" s="39">
        <v>8</v>
      </c>
      <c r="J179" s="39">
        <v>220</v>
      </c>
      <c r="K179" s="39">
        <f t="shared" si="26"/>
        <v>1760</v>
      </c>
      <c r="L179" s="94"/>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row>
    <row r="180" spans="1:35" s="26" customFormat="1">
      <c r="A180" s="40">
        <v>172</v>
      </c>
      <c r="B180" s="23"/>
      <c r="C180" s="24"/>
      <c r="D180" s="55"/>
      <c r="E180" s="55"/>
      <c r="F180" s="39"/>
      <c r="G180" s="48" t="s">
        <v>337</v>
      </c>
      <c r="H180" s="30" t="s">
        <v>78</v>
      </c>
      <c r="I180" s="39">
        <v>8</v>
      </c>
      <c r="J180" s="39">
        <v>30</v>
      </c>
      <c r="K180" s="39">
        <f t="shared" si="26"/>
        <v>240</v>
      </c>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row>
    <row r="181" spans="1:35" s="26" customFormat="1">
      <c r="A181" s="40">
        <v>173</v>
      </c>
      <c r="B181" s="23"/>
      <c r="C181" s="24"/>
      <c r="D181" s="55"/>
      <c r="E181" s="55"/>
      <c r="F181" s="39"/>
      <c r="G181" s="48" t="s">
        <v>338</v>
      </c>
      <c r="H181" s="30" t="s">
        <v>78</v>
      </c>
      <c r="I181" s="39">
        <v>34</v>
      </c>
      <c r="J181" s="39">
        <v>150</v>
      </c>
      <c r="K181" s="39">
        <f t="shared" ref="K181" si="32">J181*I181</f>
        <v>5100</v>
      </c>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row>
    <row r="182" spans="1:35" s="105" customFormat="1" ht="27.6">
      <c r="A182" s="40">
        <v>174</v>
      </c>
      <c r="B182" s="127" t="s">
        <v>88</v>
      </c>
      <c r="C182" s="128"/>
      <c r="D182" s="128"/>
      <c r="E182" s="129"/>
      <c r="F182" s="107">
        <f>SUM(F146:F181)</f>
        <v>44107</v>
      </c>
      <c r="G182" s="130" t="s">
        <v>89</v>
      </c>
      <c r="H182" s="128"/>
      <c r="I182" s="128"/>
      <c r="J182" s="128"/>
      <c r="K182" s="107">
        <f>SUM(K146:K181)</f>
        <v>44876.84</v>
      </c>
    </row>
    <row r="183" spans="1:35" s="105" customFormat="1">
      <c r="A183" s="40">
        <v>175</v>
      </c>
      <c r="B183" s="99" t="s">
        <v>289</v>
      </c>
      <c r="C183" s="100"/>
      <c r="D183" s="100"/>
      <c r="E183" s="101"/>
      <c r="F183" s="102"/>
      <c r="G183" s="103"/>
      <c r="H183" s="100"/>
      <c r="I183" s="100"/>
      <c r="J183" s="100"/>
      <c r="K183" s="104"/>
    </row>
    <row r="184" spans="1:35" s="105" customFormat="1">
      <c r="A184" s="40">
        <v>176</v>
      </c>
      <c r="B184" s="131" t="s">
        <v>292</v>
      </c>
      <c r="C184" s="81" t="s">
        <v>78</v>
      </c>
      <c r="D184" s="39">
        <v>1</v>
      </c>
      <c r="E184" s="39">
        <v>1225</v>
      </c>
      <c r="F184" s="39">
        <f>D184*E184</f>
        <v>1225</v>
      </c>
      <c r="G184" s="48" t="s">
        <v>293</v>
      </c>
      <c r="H184" s="30" t="s">
        <v>148</v>
      </c>
      <c r="I184" s="39">
        <v>1</v>
      </c>
      <c r="J184" s="39">
        <v>500</v>
      </c>
      <c r="K184" s="39">
        <f>J184*I184</f>
        <v>500</v>
      </c>
    </row>
    <row r="185" spans="1:35">
      <c r="A185" s="40">
        <v>177</v>
      </c>
      <c r="B185" s="46" t="s">
        <v>294</v>
      </c>
      <c r="C185" s="42" t="s">
        <v>211</v>
      </c>
      <c r="D185" s="39">
        <v>1</v>
      </c>
      <c r="E185" s="39">
        <v>775</v>
      </c>
      <c r="F185" s="39">
        <f t="shared" ref="F185:F213" si="33">D185*E185</f>
        <v>775</v>
      </c>
      <c r="G185" s="48" t="s">
        <v>295</v>
      </c>
      <c r="H185" s="30" t="s">
        <v>78</v>
      </c>
      <c r="I185" s="39">
        <v>1</v>
      </c>
      <c r="J185" s="119" t="s">
        <v>265</v>
      </c>
      <c r="K185" s="39">
        <v>0</v>
      </c>
      <c r="L185" s="85"/>
      <c r="M185" s="85"/>
      <c r="N185" s="85"/>
      <c r="O185" s="85"/>
      <c r="P185" s="85"/>
      <c r="Q185" s="85"/>
      <c r="R185" s="85"/>
      <c r="S185" s="85"/>
      <c r="T185" s="85"/>
      <c r="U185" s="85"/>
      <c r="V185" s="85"/>
      <c r="W185" s="85"/>
      <c r="X185" s="85"/>
      <c r="Y185" s="85"/>
      <c r="Z185" s="85"/>
      <c r="AA185" s="85"/>
      <c r="AB185" s="85"/>
      <c r="AC185" s="85"/>
      <c r="AD185" s="85"/>
      <c r="AE185" s="85"/>
      <c r="AF185" s="85"/>
      <c r="AG185" s="85"/>
      <c r="AH185" s="85"/>
    </row>
    <row r="186" spans="1:35">
      <c r="A186" s="40">
        <v>178</v>
      </c>
      <c r="B186" s="106"/>
      <c r="C186" s="132"/>
      <c r="D186" s="39"/>
      <c r="E186" s="39"/>
      <c r="F186" s="39"/>
      <c r="G186" s="48" t="s">
        <v>296</v>
      </c>
      <c r="H186" s="30" t="s">
        <v>78</v>
      </c>
      <c r="I186" s="39">
        <v>1</v>
      </c>
      <c r="J186" s="39">
        <v>223</v>
      </c>
      <c r="K186" s="39">
        <f t="shared" ref="K186:K212" si="34">J186*I186</f>
        <v>223</v>
      </c>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row>
    <row r="187" spans="1:35" ht="27.6">
      <c r="A187" s="40">
        <v>179</v>
      </c>
      <c r="B187" s="106"/>
      <c r="C187" s="133"/>
      <c r="D187" s="39"/>
      <c r="E187" s="39"/>
      <c r="F187" s="39"/>
      <c r="G187" s="48" t="s">
        <v>297</v>
      </c>
      <c r="H187" s="30" t="s">
        <v>298</v>
      </c>
      <c r="I187" s="39">
        <v>1</v>
      </c>
      <c r="J187" s="39">
        <v>43.85</v>
      </c>
      <c r="K187" s="39">
        <f t="shared" si="34"/>
        <v>43.85</v>
      </c>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5"/>
    </row>
    <row r="188" spans="1:35">
      <c r="A188" s="40">
        <v>180</v>
      </c>
      <c r="B188" s="106"/>
      <c r="C188" s="133"/>
      <c r="D188" s="39"/>
      <c r="E188" s="39"/>
      <c r="F188" s="39"/>
      <c r="G188" s="48" t="s">
        <v>302</v>
      </c>
      <c r="H188" s="30" t="s">
        <v>78</v>
      </c>
      <c r="I188" s="39">
        <v>1</v>
      </c>
      <c r="J188" s="39">
        <v>253.35</v>
      </c>
      <c r="K188" s="39">
        <f t="shared" si="34"/>
        <v>253.35</v>
      </c>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row>
    <row r="189" spans="1:35" ht="27.6">
      <c r="A189" s="40">
        <v>181</v>
      </c>
      <c r="B189" s="106" t="s">
        <v>299</v>
      </c>
      <c r="C189" s="133" t="s">
        <v>78</v>
      </c>
      <c r="D189" s="39">
        <v>1</v>
      </c>
      <c r="E189" s="39">
        <v>817</v>
      </c>
      <c r="F189" s="39">
        <f t="shared" si="33"/>
        <v>817</v>
      </c>
      <c r="G189" s="48" t="s">
        <v>300</v>
      </c>
      <c r="H189" s="30" t="s">
        <v>78</v>
      </c>
      <c r="I189" s="39">
        <v>1</v>
      </c>
      <c r="J189" s="119" t="s">
        <v>265</v>
      </c>
      <c r="K189" s="39">
        <v>0</v>
      </c>
      <c r="L189" s="85"/>
      <c r="M189" s="85"/>
      <c r="N189" s="85"/>
      <c r="O189" s="85"/>
      <c r="P189" s="85"/>
      <c r="Q189" s="85"/>
      <c r="R189" s="85"/>
      <c r="S189" s="85"/>
      <c r="T189" s="85"/>
      <c r="U189" s="85"/>
      <c r="V189" s="85"/>
      <c r="W189" s="85"/>
      <c r="X189" s="85"/>
      <c r="Y189" s="85"/>
      <c r="Z189" s="85"/>
      <c r="AA189" s="85"/>
      <c r="AB189" s="85"/>
      <c r="AC189" s="85"/>
      <c r="AD189" s="85"/>
      <c r="AE189" s="85"/>
      <c r="AF189" s="85"/>
      <c r="AG189" s="85"/>
      <c r="AH189" s="85"/>
    </row>
    <row r="190" spans="1:35">
      <c r="A190" s="40">
        <v>182</v>
      </c>
      <c r="B190" s="106"/>
      <c r="C190" s="133"/>
      <c r="D190" s="39"/>
      <c r="E190" s="39"/>
      <c r="F190" s="39"/>
      <c r="G190" s="48" t="s">
        <v>301</v>
      </c>
      <c r="H190" s="30" t="s">
        <v>78</v>
      </c>
      <c r="I190" s="39">
        <v>2</v>
      </c>
      <c r="J190" s="39">
        <v>182.5</v>
      </c>
      <c r="K190" s="39">
        <f t="shared" si="34"/>
        <v>365</v>
      </c>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row>
    <row r="191" spans="1:35" ht="27.6">
      <c r="A191" s="40">
        <v>183</v>
      </c>
      <c r="B191" s="106"/>
      <c r="C191" s="133"/>
      <c r="D191" s="39"/>
      <c r="E191" s="39"/>
      <c r="F191" s="39"/>
      <c r="G191" s="48" t="s">
        <v>305</v>
      </c>
      <c r="H191" s="30" t="s">
        <v>78</v>
      </c>
      <c r="I191" s="39">
        <v>1</v>
      </c>
      <c r="J191" s="39">
        <v>87.5</v>
      </c>
      <c r="K191" s="39">
        <f t="shared" si="34"/>
        <v>87.5</v>
      </c>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row>
    <row r="192" spans="1:35" ht="27.6">
      <c r="A192" s="40">
        <v>184</v>
      </c>
      <c r="B192" s="106"/>
      <c r="C192" s="133"/>
      <c r="D192" s="39"/>
      <c r="E192" s="39"/>
      <c r="F192" s="39"/>
      <c r="G192" s="48" t="s">
        <v>307</v>
      </c>
      <c r="H192" s="30" t="s">
        <v>298</v>
      </c>
      <c r="I192" s="39">
        <v>1</v>
      </c>
      <c r="J192" s="39">
        <v>54.17</v>
      </c>
      <c r="K192" s="39">
        <f t="shared" si="34"/>
        <v>54.17</v>
      </c>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row>
    <row r="193" spans="1:34">
      <c r="A193" s="40">
        <v>185</v>
      </c>
      <c r="B193" s="106" t="s">
        <v>304</v>
      </c>
      <c r="C193" s="133" t="s">
        <v>78</v>
      </c>
      <c r="D193" s="39">
        <v>1</v>
      </c>
      <c r="E193" s="39">
        <v>1250</v>
      </c>
      <c r="F193" s="39">
        <f t="shared" si="33"/>
        <v>1250</v>
      </c>
      <c r="G193" s="48" t="s">
        <v>308</v>
      </c>
      <c r="H193" s="30" t="s">
        <v>78</v>
      </c>
      <c r="I193" s="39">
        <v>1</v>
      </c>
      <c r="J193" s="39">
        <v>3166.67</v>
      </c>
      <c r="K193" s="39">
        <f t="shared" si="34"/>
        <v>3166.67</v>
      </c>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row>
    <row r="194" spans="1:34">
      <c r="A194" s="40">
        <v>186</v>
      </c>
      <c r="B194" s="106"/>
      <c r="C194" s="133"/>
      <c r="D194" s="39"/>
      <c r="E194" s="39"/>
      <c r="F194" s="39"/>
      <c r="G194" s="48" t="s">
        <v>303</v>
      </c>
      <c r="H194" s="30" t="s">
        <v>78</v>
      </c>
      <c r="I194" s="39">
        <v>2</v>
      </c>
      <c r="J194" s="39">
        <v>199</v>
      </c>
      <c r="K194" s="39">
        <f t="shared" ref="K194:K195" si="35">J194*I194</f>
        <v>398</v>
      </c>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row>
    <row r="195" spans="1:34">
      <c r="A195" s="40">
        <v>187</v>
      </c>
      <c r="B195" s="106"/>
      <c r="C195" s="133"/>
      <c r="D195" s="39"/>
      <c r="E195" s="39"/>
      <c r="F195" s="39"/>
      <c r="G195" s="48" t="s">
        <v>306</v>
      </c>
      <c r="H195" s="30"/>
      <c r="I195" s="39"/>
      <c r="J195" s="39"/>
      <c r="K195" s="39">
        <f t="shared" si="35"/>
        <v>0</v>
      </c>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row>
    <row r="196" spans="1:34" ht="27.6">
      <c r="A196" s="40">
        <v>188</v>
      </c>
      <c r="B196" s="106" t="s">
        <v>310</v>
      </c>
      <c r="C196" s="133" t="s">
        <v>78</v>
      </c>
      <c r="D196" s="39">
        <v>1</v>
      </c>
      <c r="E196" s="39">
        <v>431</v>
      </c>
      <c r="F196" s="39">
        <f t="shared" si="33"/>
        <v>431</v>
      </c>
      <c r="G196" s="48" t="s">
        <v>311</v>
      </c>
      <c r="H196" s="30" t="s">
        <v>78</v>
      </c>
      <c r="I196" s="39">
        <v>1</v>
      </c>
      <c r="J196" s="39">
        <v>536</v>
      </c>
      <c r="K196" s="39">
        <f t="shared" si="34"/>
        <v>536</v>
      </c>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row>
    <row r="197" spans="1:34">
      <c r="A197" s="40">
        <v>189</v>
      </c>
      <c r="B197" s="106"/>
      <c r="C197" s="133"/>
      <c r="D197" s="39"/>
      <c r="E197" s="39"/>
      <c r="F197" s="39"/>
      <c r="G197" s="48" t="s">
        <v>316</v>
      </c>
      <c r="H197" s="30" t="s">
        <v>298</v>
      </c>
      <c r="I197" s="39">
        <v>1</v>
      </c>
      <c r="J197" s="39">
        <v>100</v>
      </c>
      <c r="K197" s="39">
        <f t="shared" si="34"/>
        <v>100</v>
      </c>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row>
    <row r="198" spans="1:34">
      <c r="A198" s="40">
        <v>190</v>
      </c>
      <c r="B198" s="106"/>
      <c r="C198" s="133"/>
      <c r="D198" s="39"/>
      <c r="E198" s="39"/>
      <c r="F198" s="39"/>
      <c r="G198" s="48" t="s">
        <v>317</v>
      </c>
      <c r="H198" s="30" t="s">
        <v>78</v>
      </c>
      <c r="I198" s="39">
        <v>1</v>
      </c>
      <c r="J198" s="39">
        <v>156.66999999999999</v>
      </c>
      <c r="K198" s="39">
        <f t="shared" si="34"/>
        <v>156.66999999999999</v>
      </c>
      <c r="L198" s="85"/>
      <c r="M198" s="85"/>
      <c r="N198" s="85"/>
      <c r="O198" s="85"/>
      <c r="P198" s="85"/>
      <c r="Q198" s="85"/>
      <c r="R198" s="85"/>
      <c r="S198" s="85"/>
      <c r="T198" s="85"/>
      <c r="U198" s="85"/>
      <c r="V198" s="85"/>
      <c r="W198" s="85"/>
      <c r="X198" s="85"/>
      <c r="Y198" s="85"/>
      <c r="Z198" s="85"/>
      <c r="AA198" s="85"/>
      <c r="AB198" s="85"/>
      <c r="AC198" s="85"/>
      <c r="AD198" s="85"/>
      <c r="AE198" s="85"/>
      <c r="AF198" s="85"/>
      <c r="AG198" s="85"/>
      <c r="AH198" s="85"/>
    </row>
    <row r="199" spans="1:34">
      <c r="A199" s="40">
        <v>191</v>
      </c>
      <c r="B199" s="106"/>
      <c r="C199" s="133"/>
      <c r="D199" s="39"/>
      <c r="E199" s="39"/>
      <c r="F199" s="39"/>
      <c r="G199" s="48" t="s">
        <v>318</v>
      </c>
      <c r="H199" s="30" t="s">
        <v>78</v>
      </c>
      <c r="I199" s="39">
        <v>1</v>
      </c>
      <c r="J199" s="39">
        <v>114.17</v>
      </c>
      <c r="K199" s="39">
        <f t="shared" si="34"/>
        <v>114.17</v>
      </c>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row>
    <row r="200" spans="1:34">
      <c r="A200" s="40">
        <v>192</v>
      </c>
      <c r="B200" s="106" t="s">
        <v>313</v>
      </c>
      <c r="C200" s="133" t="s">
        <v>78</v>
      </c>
      <c r="D200" s="39">
        <v>6</v>
      </c>
      <c r="E200" s="39">
        <v>195</v>
      </c>
      <c r="F200" s="39">
        <f t="shared" si="33"/>
        <v>1170</v>
      </c>
      <c r="G200" s="48" t="s">
        <v>312</v>
      </c>
      <c r="H200" s="30" t="s">
        <v>78</v>
      </c>
      <c r="I200" s="39">
        <v>6</v>
      </c>
      <c r="J200" s="39">
        <v>134.16</v>
      </c>
      <c r="K200" s="39">
        <f t="shared" si="34"/>
        <v>804.96</v>
      </c>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row>
    <row r="201" spans="1:34">
      <c r="A201" s="40">
        <v>193</v>
      </c>
      <c r="B201" s="106"/>
      <c r="C201" s="133"/>
      <c r="D201" s="39"/>
      <c r="E201" s="39"/>
      <c r="F201" s="39"/>
      <c r="G201" s="48"/>
      <c r="H201" s="30"/>
      <c r="I201" s="39"/>
      <c r="J201" s="39"/>
      <c r="K201" s="39">
        <f t="shared" si="34"/>
        <v>0</v>
      </c>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row>
    <row r="202" spans="1:34">
      <c r="A202" s="40">
        <v>194</v>
      </c>
      <c r="B202" s="106" t="s">
        <v>314</v>
      </c>
      <c r="C202" s="133" t="s">
        <v>84</v>
      </c>
      <c r="D202" s="39">
        <v>10</v>
      </c>
      <c r="E202" s="39">
        <v>122</v>
      </c>
      <c r="F202" s="39">
        <f t="shared" si="33"/>
        <v>1220</v>
      </c>
      <c r="G202" s="48" t="s">
        <v>309</v>
      </c>
      <c r="H202" s="30" t="s">
        <v>84</v>
      </c>
      <c r="I202" s="39">
        <v>6</v>
      </c>
      <c r="J202" s="39">
        <v>27.08</v>
      </c>
      <c r="K202" s="39">
        <f t="shared" si="34"/>
        <v>162.47999999999999</v>
      </c>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row>
    <row r="203" spans="1:34">
      <c r="A203" s="40">
        <v>195</v>
      </c>
      <c r="B203" s="106"/>
      <c r="C203" s="133"/>
      <c r="D203" s="39"/>
      <c r="E203" s="39"/>
      <c r="F203" s="39">
        <f t="shared" si="33"/>
        <v>0</v>
      </c>
      <c r="G203" s="92" t="s">
        <v>315</v>
      </c>
      <c r="H203" s="25" t="s">
        <v>84</v>
      </c>
      <c r="I203" s="39">
        <v>4</v>
      </c>
      <c r="J203" s="39">
        <v>62.91</v>
      </c>
      <c r="K203" s="39">
        <f t="shared" si="34"/>
        <v>251.64</v>
      </c>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row>
    <row r="204" spans="1:34" ht="27.6">
      <c r="A204" s="40">
        <v>196</v>
      </c>
      <c r="B204" s="106"/>
      <c r="C204" s="133"/>
      <c r="D204" s="39"/>
      <c r="E204" s="39"/>
      <c r="F204" s="39"/>
      <c r="G204" s="92" t="s">
        <v>319</v>
      </c>
      <c r="H204" s="25" t="s">
        <v>78</v>
      </c>
      <c r="I204" s="39">
        <v>5</v>
      </c>
      <c r="J204" s="39">
        <v>35.17</v>
      </c>
      <c r="K204" s="39">
        <f t="shared" si="34"/>
        <v>175.85000000000002</v>
      </c>
      <c r="L204" s="85"/>
      <c r="M204" s="85"/>
      <c r="N204" s="85"/>
      <c r="O204" s="85"/>
      <c r="P204" s="85"/>
      <c r="Q204" s="85"/>
      <c r="R204" s="85"/>
      <c r="S204" s="85"/>
      <c r="T204" s="85"/>
      <c r="U204" s="85"/>
      <c r="V204" s="85"/>
      <c r="W204" s="85"/>
      <c r="X204" s="85"/>
      <c r="Y204" s="85"/>
      <c r="Z204" s="85"/>
      <c r="AA204" s="85"/>
      <c r="AB204" s="85"/>
      <c r="AC204" s="85"/>
      <c r="AD204" s="85"/>
      <c r="AE204" s="85"/>
      <c r="AF204" s="85"/>
      <c r="AG204" s="85"/>
      <c r="AH204" s="85"/>
    </row>
    <row r="205" spans="1:34">
      <c r="A205" s="40">
        <v>197</v>
      </c>
      <c r="B205" s="106"/>
      <c r="C205" s="133"/>
      <c r="D205" s="39"/>
      <c r="E205" s="39"/>
      <c r="F205" s="39"/>
      <c r="G205" s="92" t="s">
        <v>320</v>
      </c>
      <c r="H205" s="25" t="s">
        <v>78</v>
      </c>
      <c r="I205" s="39">
        <v>2</v>
      </c>
      <c r="J205" s="39">
        <v>7.17</v>
      </c>
      <c r="K205" s="39">
        <f t="shared" si="34"/>
        <v>14.34</v>
      </c>
      <c r="L205" s="85"/>
      <c r="M205" s="85"/>
      <c r="N205" s="85"/>
      <c r="O205" s="85"/>
      <c r="P205" s="85"/>
      <c r="Q205" s="85"/>
      <c r="R205" s="85"/>
      <c r="S205" s="85"/>
      <c r="T205" s="85"/>
      <c r="U205" s="85"/>
      <c r="V205" s="85"/>
      <c r="W205" s="85"/>
      <c r="X205" s="85"/>
      <c r="Y205" s="85"/>
      <c r="Z205" s="85"/>
      <c r="AA205" s="85"/>
      <c r="AB205" s="85"/>
      <c r="AC205" s="85"/>
      <c r="AD205" s="85"/>
      <c r="AE205" s="85"/>
      <c r="AF205" s="85"/>
      <c r="AG205" s="85"/>
      <c r="AH205" s="85"/>
    </row>
    <row r="206" spans="1:34">
      <c r="A206" s="40">
        <v>198</v>
      </c>
      <c r="B206" s="106"/>
      <c r="C206" s="133"/>
      <c r="D206" s="39"/>
      <c r="E206" s="39"/>
      <c r="F206" s="39"/>
      <c r="G206" s="92" t="s">
        <v>321</v>
      </c>
      <c r="H206" s="25" t="s">
        <v>78</v>
      </c>
      <c r="I206" s="39">
        <v>8</v>
      </c>
      <c r="J206" s="39">
        <v>5.41</v>
      </c>
      <c r="K206" s="39">
        <f t="shared" si="34"/>
        <v>43.28</v>
      </c>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row>
    <row r="207" spans="1:34">
      <c r="A207" s="40">
        <v>199</v>
      </c>
      <c r="B207" s="106"/>
      <c r="C207" s="133"/>
      <c r="D207" s="39"/>
      <c r="E207" s="39"/>
      <c r="F207" s="39"/>
      <c r="G207" s="92" t="s">
        <v>322</v>
      </c>
      <c r="H207" s="25" t="s">
        <v>78</v>
      </c>
      <c r="I207" s="39">
        <v>20</v>
      </c>
      <c r="J207" s="39">
        <v>2.17</v>
      </c>
      <c r="K207" s="39">
        <f t="shared" si="34"/>
        <v>43.4</v>
      </c>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row>
    <row r="208" spans="1:34">
      <c r="A208" s="40">
        <v>200</v>
      </c>
      <c r="B208" s="106" t="s">
        <v>323</v>
      </c>
      <c r="C208" s="133" t="s">
        <v>84</v>
      </c>
      <c r="D208" s="39">
        <v>3</v>
      </c>
      <c r="E208" s="39">
        <v>200</v>
      </c>
      <c r="F208" s="39">
        <f t="shared" si="33"/>
        <v>600</v>
      </c>
      <c r="G208" s="92" t="s">
        <v>325</v>
      </c>
      <c r="H208" s="25" t="s">
        <v>78</v>
      </c>
      <c r="I208" s="39">
        <v>1</v>
      </c>
      <c r="J208" s="39">
        <v>148.33000000000001</v>
      </c>
      <c r="K208" s="39">
        <f t="shared" si="34"/>
        <v>148.33000000000001</v>
      </c>
      <c r="L208" s="85"/>
      <c r="M208" s="85"/>
      <c r="N208" s="85"/>
      <c r="O208" s="85"/>
      <c r="P208" s="85"/>
      <c r="Q208" s="85"/>
      <c r="R208" s="85"/>
      <c r="S208" s="85"/>
      <c r="T208" s="85"/>
      <c r="U208" s="85"/>
      <c r="V208" s="85"/>
      <c r="W208" s="85"/>
      <c r="X208" s="85"/>
      <c r="Y208" s="85"/>
      <c r="Z208" s="85"/>
      <c r="AA208" s="85"/>
      <c r="AB208" s="85"/>
      <c r="AC208" s="85"/>
      <c r="AD208" s="85"/>
      <c r="AE208" s="85"/>
      <c r="AF208" s="85"/>
      <c r="AG208" s="85"/>
      <c r="AH208" s="85"/>
    </row>
    <row r="209" spans="1:34">
      <c r="A209" s="40">
        <v>201</v>
      </c>
      <c r="B209" s="106"/>
      <c r="C209" s="133"/>
      <c r="D209" s="39"/>
      <c r="E209" s="39"/>
      <c r="F209" s="39"/>
      <c r="G209" s="92" t="s">
        <v>324</v>
      </c>
      <c r="H209" s="25" t="s">
        <v>78</v>
      </c>
      <c r="I209" s="39">
        <v>3</v>
      </c>
      <c r="J209" s="39">
        <v>33.33</v>
      </c>
      <c r="K209" s="39">
        <f t="shared" si="34"/>
        <v>99.99</v>
      </c>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row>
    <row r="210" spans="1:34">
      <c r="A210" s="40">
        <v>202</v>
      </c>
      <c r="B210" s="106"/>
      <c r="C210" s="133"/>
      <c r="D210" s="39"/>
      <c r="E210" s="39"/>
      <c r="F210" s="39"/>
      <c r="G210" s="92" t="s">
        <v>326</v>
      </c>
      <c r="H210" s="25" t="s">
        <v>78</v>
      </c>
      <c r="I210" s="39">
        <v>1</v>
      </c>
      <c r="J210" s="39">
        <v>73.75</v>
      </c>
      <c r="K210" s="39">
        <f t="shared" si="34"/>
        <v>73.75</v>
      </c>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row>
    <row r="211" spans="1:34" s="28" customFormat="1" ht="13.2" customHeight="1">
      <c r="A211" s="40">
        <v>203</v>
      </c>
      <c r="B211" s="106"/>
      <c r="C211" s="134"/>
      <c r="D211" s="39"/>
      <c r="E211" s="39"/>
      <c r="F211" s="39"/>
      <c r="G211" s="48" t="s">
        <v>327</v>
      </c>
      <c r="H211" s="30" t="s">
        <v>78</v>
      </c>
      <c r="I211" s="39">
        <v>1</v>
      </c>
      <c r="J211" s="119">
        <v>77.5</v>
      </c>
      <c r="K211" s="39">
        <f t="shared" si="34"/>
        <v>77.5</v>
      </c>
      <c r="L211" s="85"/>
      <c r="M211" s="85"/>
      <c r="N211" s="85"/>
      <c r="O211" s="85"/>
      <c r="P211" s="85"/>
      <c r="Q211" s="85"/>
      <c r="R211" s="85"/>
      <c r="S211" s="85"/>
      <c r="T211" s="85"/>
      <c r="U211" s="85"/>
      <c r="V211" s="85"/>
      <c r="W211" s="85"/>
      <c r="X211" s="85"/>
      <c r="Y211" s="85"/>
      <c r="Z211" s="85"/>
      <c r="AA211" s="85"/>
      <c r="AB211" s="85"/>
      <c r="AC211" s="85"/>
      <c r="AD211" s="85"/>
      <c r="AE211" s="85"/>
      <c r="AF211" s="85"/>
      <c r="AG211" s="85"/>
      <c r="AH211" s="85"/>
    </row>
    <row r="212" spans="1:34" s="28" customFormat="1" ht="13.2" customHeight="1">
      <c r="A212" s="40">
        <v>204</v>
      </c>
      <c r="B212" s="106" t="s">
        <v>352</v>
      </c>
      <c r="C212" s="134" t="s">
        <v>78</v>
      </c>
      <c r="D212" s="39">
        <v>1</v>
      </c>
      <c r="E212" s="39">
        <v>300</v>
      </c>
      <c r="F212" s="39">
        <f t="shared" si="33"/>
        <v>300</v>
      </c>
      <c r="G212" s="48" t="s">
        <v>353</v>
      </c>
      <c r="H212" s="30" t="s">
        <v>78</v>
      </c>
      <c r="I212" s="39">
        <v>1</v>
      </c>
      <c r="J212" s="119">
        <v>410</v>
      </c>
      <c r="K212" s="39">
        <f t="shared" si="34"/>
        <v>410</v>
      </c>
      <c r="L212" s="85"/>
      <c r="M212" s="85"/>
      <c r="N212" s="85"/>
      <c r="O212" s="85"/>
      <c r="P212" s="85"/>
      <c r="Q212" s="85"/>
      <c r="R212" s="85"/>
      <c r="S212" s="85"/>
      <c r="T212" s="85"/>
      <c r="U212" s="85"/>
      <c r="V212" s="85"/>
      <c r="W212" s="85"/>
      <c r="X212" s="85"/>
      <c r="Y212" s="85"/>
      <c r="Z212" s="85"/>
      <c r="AA212" s="85"/>
      <c r="AB212" s="85"/>
      <c r="AC212" s="85"/>
      <c r="AD212" s="85"/>
      <c r="AE212" s="85"/>
      <c r="AF212" s="85"/>
      <c r="AG212" s="85"/>
      <c r="AH212" s="85"/>
    </row>
    <row r="213" spans="1:34" s="28" customFormat="1" ht="13.2" customHeight="1">
      <c r="A213" s="40">
        <v>205</v>
      </c>
      <c r="B213" s="106" t="s">
        <v>354</v>
      </c>
      <c r="C213" s="134" t="s">
        <v>84</v>
      </c>
      <c r="D213" s="39">
        <v>6</v>
      </c>
      <c r="E213" s="39">
        <v>120</v>
      </c>
      <c r="F213" s="39">
        <f t="shared" si="33"/>
        <v>720</v>
      </c>
      <c r="G213" s="48" t="s">
        <v>355</v>
      </c>
      <c r="H213" s="30" t="s">
        <v>78</v>
      </c>
      <c r="I213" s="39">
        <v>2</v>
      </c>
      <c r="J213" s="119">
        <v>140</v>
      </c>
      <c r="K213" s="39">
        <f>J213*I213</f>
        <v>280</v>
      </c>
      <c r="L213" s="85"/>
      <c r="M213" s="85"/>
      <c r="N213" s="85"/>
      <c r="O213" s="85"/>
      <c r="P213" s="85"/>
      <c r="Q213" s="85"/>
      <c r="R213" s="85"/>
      <c r="S213" s="85"/>
      <c r="T213" s="85"/>
      <c r="U213" s="85"/>
      <c r="V213" s="85"/>
      <c r="W213" s="85"/>
      <c r="X213" s="85"/>
      <c r="Y213" s="85"/>
      <c r="Z213" s="85"/>
      <c r="AA213" s="85"/>
      <c r="AB213" s="85"/>
      <c r="AC213" s="85"/>
      <c r="AD213" s="85"/>
      <c r="AE213" s="85"/>
      <c r="AF213" s="85"/>
      <c r="AG213" s="85"/>
      <c r="AH213" s="85"/>
    </row>
    <row r="214" spans="1:34" ht="27.6">
      <c r="A214" s="40">
        <v>206</v>
      </c>
      <c r="B214" s="75" t="s">
        <v>290</v>
      </c>
      <c r="C214" s="76"/>
      <c r="D214" s="77"/>
      <c r="E214" s="98"/>
      <c r="F214" s="107">
        <f>SUM(F184:F213)</f>
        <v>8508</v>
      </c>
      <c r="G214" s="75" t="s">
        <v>291</v>
      </c>
      <c r="H214" s="78"/>
      <c r="I214" s="77"/>
      <c r="J214" s="79"/>
      <c r="K214" s="107">
        <f>SUM(K184:K213)</f>
        <v>8583.9</v>
      </c>
      <c r="L214" s="85"/>
      <c r="M214" s="85"/>
      <c r="N214" s="85"/>
      <c r="O214" s="85"/>
      <c r="P214" s="85"/>
      <c r="Q214" s="85"/>
      <c r="R214" s="85"/>
      <c r="S214" s="85"/>
      <c r="T214" s="85"/>
      <c r="U214" s="85"/>
      <c r="V214" s="85"/>
      <c r="W214" s="85"/>
      <c r="X214" s="85"/>
      <c r="Y214" s="85"/>
      <c r="Z214" s="85"/>
      <c r="AA214" s="85"/>
      <c r="AB214" s="85"/>
      <c r="AC214" s="85"/>
      <c r="AD214" s="85"/>
      <c r="AE214" s="85"/>
      <c r="AF214" s="85"/>
      <c r="AG214" s="85"/>
      <c r="AH214" s="85"/>
    </row>
    <row r="215" spans="1:34" s="105" customFormat="1">
      <c r="A215" s="40">
        <v>207</v>
      </c>
      <c r="B215" s="99" t="s">
        <v>80</v>
      </c>
      <c r="C215" s="100"/>
      <c r="D215" s="100"/>
      <c r="E215" s="101"/>
      <c r="F215" s="102"/>
      <c r="G215" s="103"/>
      <c r="H215" s="100"/>
      <c r="I215" s="100"/>
      <c r="J215" s="100"/>
      <c r="K215" s="104"/>
    </row>
    <row r="216" spans="1:34" s="105" customFormat="1" ht="27.6">
      <c r="A216" s="40">
        <v>208</v>
      </c>
      <c r="B216" s="131" t="s">
        <v>97</v>
      </c>
      <c r="C216" s="81" t="s">
        <v>84</v>
      </c>
      <c r="D216" s="39">
        <f>20*9+23*2+25</f>
        <v>251</v>
      </c>
      <c r="E216" s="39">
        <v>28</v>
      </c>
      <c r="F216" s="39">
        <f t="shared" ref="F216:F221" si="36">D216*E216</f>
        <v>7028</v>
      </c>
      <c r="G216" s="48" t="s">
        <v>100</v>
      </c>
      <c r="H216" s="30" t="s">
        <v>84</v>
      </c>
      <c r="I216" s="39">
        <f>D216*1.05</f>
        <v>263.55</v>
      </c>
      <c r="J216" s="39">
        <v>20</v>
      </c>
      <c r="K216" s="39">
        <f>J216*I216</f>
        <v>5271</v>
      </c>
    </row>
    <row r="217" spans="1:34" ht="27.6">
      <c r="A217" s="40">
        <v>209</v>
      </c>
      <c r="B217" s="46" t="s">
        <v>287</v>
      </c>
      <c r="C217" s="42" t="s">
        <v>196</v>
      </c>
      <c r="D217" s="39">
        <v>1</v>
      </c>
      <c r="E217" s="39">
        <v>1139</v>
      </c>
      <c r="F217" s="39">
        <f t="shared" si="36"/>
        <v>1139</v>
      </c>
      <c r="G217" s="48" t="s">
        <v>276</v>
      </c>
      <c r="H217" s="30" t="s">
        <v>78</v>
      </c>
      <c r="I217" s="39">
        <v>1</v>
      </c>
      <c r="J217" s="119" t="s">
        <v>95</v>
      </c>
      <c r="K217" s="39">
        <v>0</v>
      </c>
      <c r="L217" s="85"/>
      <c r="M217" s="85"/>
      <c r="N217" s="85"/>
      <c r="O217" s="85"/>
      <c r="P217" s="85"/>
      <c r="Q217" s="85"/>
      <c r="R217" s="85"/>
      <c r="S217" s="85"/>
      <c r="T217" s="85"/>
      <c r="U217" s="85"/>
      <c r="V217" s="85"/>
      <c r="W217" s="85"/>
      <c r="X217" s="85"/>
      <c r="Y217" s="85"/>
      <c r="Z217" s="85"/>
      <c r="AA217" s="85"/>
      <c r="AB217" s="85"/>
      <c r="AC217" s="85"/>
      <c r="AD217" s="85"/>
      <c r="AE217" s="85"/>
      <c r="AF217" s="85"/>
      <c r="AG217" s="85"/>
      <c r="AH217" s="85"/>
    </row>
    <row r="218" spans="1:34" ht="27.6">
      <c r="A218" s="40">
        <v>210</v>
      </c>
      <c r="B218" s="106" t="s">
        <v>98</v>
      </c>
      <c r="C218" s="132" t="s">
        <v>78</v>
      </c>
      <c r="D218" s="39">
        <v>6</v>
      </c>
      <c r="E218" s="39">
        <v>145</v>
      </c>
      <c r="F218" s="39">
        <f t="shared" si="36"/>
        <v>870</v>
      </c>
      <c r="G218" s="48" t="s">
        <v>101</v>
      </c>
      <c r="H218" s="30" t="s">
        <v>78</v>
      </c>
      <c r="I218" s="39">
        <v>6</v>
      </c>
      <c r="J218" s="39">
        <v>383.5</v>
      </c>
      <c r="K218" s="39">
        <f t="shared" ref="K218:K222" si="37">J218*I218</f>
        <v>2301</v>
      </c>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row>
    <row r="219" spans="1:34" ht="27.6">
      <c r="A219" s="40">
        <v>211</v>
      </c>
      <c r="B219" s="106"/>
      <c r="C219" s="133"/>
      <c r="D219" s="39"/>
      <c r="E219" s="39"/>
      <c r="F219" s="39"/>
      <c r="G219" s="48" t="s">
        <v>110</v>
      </c>
      <c r="H219" s="30" t="s">
        <v>78</v>
      </c>
      <c r="I219" s="39">
        <v>4</v>
      </c>
      <c r="J219" s="39">
        <v>117.5</v>
      </c>
      <c r="K219" s="39">
        <f t="shared" si="37"/>
        <v>470</v>
      </c>
      <c r="L219" s="85"/>
      <c r="M219" s="85"/>
      <c r="N219" s="85"/>
      <c r="O219" s="85"/>
      <c r="P219" s="85"/>
      <c r="Q219" s="85"/>
      <c r="R219" s="85"/>
      <c r="S219" s="85"/>
      <c r="T219" s="85"/>
      <c r="U219" s="85"/>
      <c r="V219" s="85"/>
      <c r="W219" s="85"/>
      <c r="X219" s="85"/>
      <c r="Y219" s="85"/>
      <c r="Z219" s="85"/>
      <c r="AA219" s="85"/>
      <c r="AB219" s="85"/>
      <c r="AC219" s="85"/>
      <c r="AD219" s="85"/>
      <c r="AE219" s="85"/>
      <c r="AF219" s="85"/>
      <c r="AG219" s="85"/>
      <c r="AH219" s="85"/>
    </row>
    <row r="220" spans="1:34">
      <c r="A220" s="40">
        <v>212</v>
      </c>
      <c r="B220" s="106"/>
      <c r="C220" s="133"/>
      <c r="D220" s="39"/>
      <c r="E220" s="39"/>
      <c r="F220" s="39"/>
      <c r="G220" s="92" t="s">
        <v>156</v>
      </c>
      <c r="H220" s="25" t="s">
        <v>78</v>
      </c>
      <c r="I220" s="39">
        <v>2</v>
      </c>
      <c r="J220" s="39">
        <v>12.4</v>
      </c>
      <c r="K220" s="39">
        <f t="shared" si="37"/>
        <v>24.8</v>
      </c>
      <c r="L220" s="85"/>
      <c r="M220" s="85"/>
      <c r="N220" s="85"/>
      <c r="O220" s="85"/>
      <c r="P220" s="85"/>
      <c r="Q220" s="85"/>
      <c r="R220" s="85"/>
      <c r="S220" s="85"/>
      <c r="T220" s="85"/>
      <c r="U220" s="85"/>
      <c r="V220" s="85"/>
      <c r="W220" s="85"/>
      <c r="X220" s="85"/>
      <c r="Y220" s="85"/>
      <c r="Z220" s="85"/>
      <c r="AA220" s="85"/>
      <c r="AB220" s="85"/>
      <c r="AC220" s="85"/>
      <c r="AD220" s="85"/>
      <c r="AE220" s="85"/>
      <c r="AF220" s="85"/>
      <c r="AG220" s="85"/>
      <c r="AH220" s="85"/>
    </row>
    <row r="221" spans="1:34" s="28" customFormat="1" ht="27.6">
      <c r="A221" s="40">
        <v>213</v>
      </c>
      <c r="B221" s="106" t="s">
        <v>137</v>
      </c>
      <c r="C221" s="134" t="s">
        <v>78</v>
      </c>
      <c r="D221" s="39">
        <v>1</v>
      </c>
      <c r="E221" s="39">
        <v>170</v>
      </c>
      <c r="F221" s="39">
        <f t="shared" si="36"/>
        <v>170</v>
      </c>
      <c r="G221" s="48" t="s">
        <v>138</v>
      </c>
      <c r="H221" s="30" t="s">
        <v>78</v>
      </c>
      <c r="I221" s="39">
        <v>1</v>
      </c>
      <c r="J221" s="119" t="s">
        <v>95</v>
      </c>
      <c r="K221" s="39">
        <v>0</v>
      </c>
      <c r="L221" s="85"/>
      <c r="M221" s="85"/>
      <c r="N221" s="85"/>
      <c r="O221" s="85"/>
      <c r="P221" s="85"/>
      <c r="Q221" s="85"/>
      <c r="R221" s="85"/>
      <c r="S221" s="85"/>
      <c r="T221" s="85"/>
      <c r="U221" s="85"/>
      <c r="V221" s="85"/>
      <c r="W221" s="85"/>
      <c r="X221" s="85"/>
      <c r="Y221" s="85"/>
      <c r="Z221" s="85"/>
      <c r="AA221" s="85"/>
      <c r="AB221" s="85"/>
      <c r="AC221" s="85"/>
      <c r="AD221" s="85"/>
      <c r="AE221" s="85"/>
      <c r="AF221" s="85"/>
      <c r="AG221" s="85"/>
      <c r="AH221" s="85"/>
    </row>
    <row r="222" spans="1:34" s="28" customFormat="1">
      <c r="A222" s="40">
        <v>214</v>
      </c>
      <c r="B222" s="135"/>
      <c r="C222" s="134"/>
      <c r="D222" s="39"/>
      <c r="E222" s="39"/>
      <c r="F222" s="39"/>
      <c r="G222" s="48" t="s">
        <v>139</v>
      </c>
      <c r="H222" s="133" t="s">
        <v>78</v>
      </c>
      <c r="I222" s="39">
        <v>1</v>
      </c>
      <c r="J222" s="119">
        <v>4.83</v>
      </c>
      <c r="K222" s="39">
        <f t="shared" si="37"/>
        <v>4.83</v>
      </c>
      <c r="L222" s="85"/>
      <c r="M222" s="85"/>
      <c r="N222" s="85"/>
      <c r="O222" s="85"/>
      <c r="P222" s="85"/>
      <c r="Q222" s="85"/>
      <c r="R222" s="85"/>
      <c r="S222" s="85"/>
      <c r="T222" s="85"/>
      <c r="U222" s="85"/>
      <c r="V222" s="85"/>
      <c r="W222" s="85"/>
      <c r="X222" s="85"/>
      <c r="Y222" s="85"/>
      <c r="Z222" s="85"/>
      <c r="AA222" s="85"/>
      <c r="AB222" s="85"/>
      <c r="AC222" s="85"/>
      <c r="AD222" s="85"/>
      <c r="AE222" s="85"/>
      <c r="AF222" s="85"/>
      <c r="AG222" s="85"/>
      <c r="AH222" s="85"/>
    </row>
    <row r="223" spans="1:34" ht="27.6">
      <c r="A223" s="40">
        <v>215</v>
      </c>
      <c r="B223" s="75" t="s">
        <v>90</v>
      </c>
      <c r="C223" s="76"/>
      <c r="D223" s="77"/>
      <c r="E223" s="98"/>
      <c r="F223" s="107">
        <f>SUM(F216:F222)</f>
        <v>9207</v>
      </c>
      <c r="G223" s="75" t="s">
        <v>91</v>
      </c>
      <c r="H223" s="78"/>
      <c r="I223" s="77"/>
      <c r="J223" s="79"/>
      <c r="K223" s="107">
        <f>SUM(K216:K222)</f>
        <v>8071.63</v>
      </c>
      <c r="L223" s="85"/>
      <c r="M223" s="85"/>
      <c r="N223" s="85"/>
      <c r="O223" s="85"/>
      <c r="P223" s="85"/>
      <c r="Q223" s="85"/>
      <c r="R223" s="85"/>
      <c r="S223" s="85"/>
      <c r="T223" s="85"/>
      <c r="U223" s="85"/>
      <c r="V223" s="85"/>
      <c r="W223" s="85"/>
      <c r="X223" s="85"/>
      <c r="Y223" s="85"/>
      <c r="Z223" s="85"/>
      <c r="AA223" s="85"/>
      <c r="AB223" s="85"/>
      <c r="AC223" s="85"/>
      <c r="AD223" s="85"/>
      <c r="AE223" s="85"/>
      <c r="AF223" s="85"/>
      <c r="AG223" s="85"/>
      <c r="AH223" s="85"/>
    </row>
    <row r="224" spans="1:34">
      <c r="A224" s="40">
        <v>216</v>
      </c>
      <c r="B224" s="63" t="s">
        <v>81</v>
      </c>
      <c r="C224" s="25"/>
      <c r="D224" s="36"/>
      <c r="E224" s="36"/>
      <c r="F224" s="136"/>
      <c r="G224" s="48"/>
      <c r="H224" s="30"/>
      <c r="I224" s="36"/>
      <c r="J224" s="36"/>
      <c r="K224" s="36"/>
      <c r="L224" s="85"/>
      <c r="M224" s="85"/>
      <c r="N224" s="85"/>
      <c r="O224" s="85"/>
      <c r="P224" s="85"/>
      <c r="Q224" s="85"/>
      <c r="R224" s="85"/>
      <c r="S224" s="85"/>
      <c r="T224" s="85"/>
      <c r="U224" s="85"/>
      <c r="V224" s="85"/>
      <c r="W224" s="85"/>
      <c r="X224" s="85"/>
      <c r="Y224" s="85"/>
      <c r="Z224" s="85"/>
      <c r="AA224" s="85"/>
      <c r="AB224" s="85"/>
      <c r="AC224" s="85"/>
      <c r="AD224" s="85"/>
      <c r="AE224" s="85"/>
      <c r="AF224" s="85"/>
      <c r="AG224" s="85"/>
      <c r="AH224" s="85"/>
    </row>
    <row r="225" spans="1:34" ht="27.6">
      <c r="A225" s="40">
        <v>217</v>
      </c>
      <c r="B225" s="22" t="s">
        <v>371</v>
      </c>
      <c r="C225" s="25" t="s">
        <v>196</v>
      </c>
      <c r="D225" s="36">
        <v>1</v>
      </c>
      <c r="E225" s="36">
        <v>7000</v>
      </c>
      <c r="F225" s="136">
        <f>D225*E225</f>
        <v>7000</v>
      </c>
      <c r="G225" s="48" t="s">
        <v>372</v>
      </c>
      <c r="H225" s="30"/>
      <c r="I225" s="36"/>
      <c r="J225" s="36"/>
      <c r="K225" s="36"/>
      <c r="L225" s="85"/>
      <c r="M225" s="85"/>
      <c r="N225" s="85"/>
      <c r="O225" s="85"/>
      <c r="P225" s="85"/>
      <c r="Q225" s="85"/>
      <c r="R225" s="85"/>
      <c r="S225" s="85"/>
      <c r="T225" s="85"/>
      <c r="U225" s="85"/>
      <c r="V225" s="85"/>
      <c r="W225" s="85"/>
      <c r="X225" s="85"/>
      <c r="Y225" s="85"/>
      <c r="Z225" s="85"/>
      <c r="AA225" s="85"/>
      <c r="AB225" s="85"/>
      <c r="AC225" s="85"/>
      <c r="AD225" s="85"/>
      <c r="AE225" s="85"/>
      <c r="AF225" s="85"/>
      <c r="AG225" s="85"/>
      <c r="AH225" s="85"/>
    </row>
    <row r="226" spans="1:34">
      <c r="A226" s="40">
        <v>218</v>
      </c>
      <c r="B226" s="22" t="s">
        <v>122</v>
      </c>
      <c r="C226" s="25" t="s">
        <v>83</v>
      </c>
      <c r="D226" s="137">
        <v>126</v>
      </c>
      <c r="E226" s="39">
        <v>30</v>
      </c>
      <c r="F226" s="39">
        <f>D226*E226</f>
        <v>3780</v>
      </c>
      <c r="G226" s="48"/>
      <c r="H226" s="30"/>
      <c r="I226" s="39"/>
      <c r="J226" s="39"/>
      <c r="K226" s="39"/>
      <c r="L226" s="85"/>
      <c r="M226" s="85"/>
      <c r="N226" s="85"/>
      <c r="O226" s="85"/>
      <c r="P226" s="85"/>
      <c r="Q226" s="85"/>
      <c r="R226" s="85"/>
      <c r="S226" s="85"/>
      <c r="T226" s="85"/>
      <c r="U226" s="85"/>
      <c r="V226" s="85"/>
      <c r="W226" s="85"/>
      <c r="X226" s="85"/>
      <c r="Y226" s="85"/>
      <c r="Z226" s="85"/>
      <c r="AA226" s="85"/>
      <c r="AB226" s="85"/>
      <c r="AC226" s="85"/>
      <c r="AD226" s="85"/>
      <c r="AE226" s="85"/>
      <c r="AF226" s="85"/>
      <c r="AG226" s="85"/>
      <c r="AH226" s="85"/>
    </row>
    <row r="227" spans="1:34" ht="27.6">
      <c r="A227" s="40">
        <v>219</v>
      </c>
      <c r="B227" s="22" t="s">
        <v>285</v>
      </c>
      <c r="C227" s="25" t="s">
        <v>83</v>
      </c>
      <c r="D227" s="137">
        <f>21.6+11.7</f>
        <v>33.299999999999997</v>
      </c>
      <c r="E227" s="39">
        <v>40</v>
      </c>
      <c r="F227" s="39">
        <f t="shared" ref="F227:F232" si="38">D227*E227</f>
        <v>1332</v>
      </c>
      <c r="G227" s="48"/>
      <c r="H227" s="30"/>
      <c r="I227" s="39"/>
      <c r="J227" s="39"/>
      <c r="K227" s="39"/>
      <c r="L227" s="85"/>
      <c r="M227" s="85"/>
      <c r="N227" s="85"/>
      <c r="O227" s="85"/>
      <c r="P227" s="85"/>
      <c r="Q227" s="85"/>
      <c r="R227" s="85"/>
      <c r="S227" s="85"/>
      <c r="T227" s="85"/>
      <c r="U227" s="85"/>
      <c r="V227" s="85"/>
      <c r="W227" s="85"/>
      <c r="X227" s="85"/>
      <c r="Y227" s="85"/>
      <c r="Z227" s="85"/>
      <c r="AA227" s="85"/>
      <c r="AB227" s="85"/>
      <c r="AC227" s="85"/>
      <c r="AD227" s="85"/>
      <c r="AE227" s="85"/>
      <c r="AF227" s="85"/>
      <c r="AG227" s="85"/>
      <c r="AH227" s="85"/>
    </row>
    <row r="228" spans="1:34">
      <c r="A228" s="40">
        <v>220</v>
      </c>
      <c r="B228" s="22" t="s">
        <v>388</v>
      </c>
      <c r="C228" s="93" t="s">
        <v>83</v>
      </c>
      <c r="D228" s="137">
        <v>143</v>
      </c>
      <c r="E228" s="39">
        <v>25</v>
      </c>
      <c r="F228" s="39">
        <f t="shared" si="38"/>
        <v>3575</v>
      </c>
      <c r="G228" s="48" t="s">
        <v>286</v>
      </c>
      <c r="H228" s="30" t="s">
        <v>82</v>
      </c>
      <c r="I228" s="39">
        <f>D228*1.05</f>
        <v>150.15</v>
      </c>
      <c r="J228" s="39">
        <v>15.6</v>
      </c>
      <c r="K228" s="39">
        <f>I228*J228</f>
        <v>2342.34</v>
      </c>
      <c r="L228" s="85"/>
      <c r="M228" s="85"/>
      <c r="N228" s="85"/>
      <c r="O228" s="85"/>
      <c r="P228" s="85"/>
      <c r="Q228" s="85"/>
      <c r="R228" s="85"/>
      <c r="S228" s="85"/>
      <c r="T228" s="85"/>
      <c r="U228" s="85"/>
      <c r="V228" s="85"/>
      <c r="W228" s="85"/>
      <c r="X228" s="85"/>
      <c r="Y228" s="85"/>
      <c r="Z228" s="85"/>
      <c r="AA228" s="85"/>
      <c r="AB228" s="85"/>
      <c r="AC228" s="85"/>
      <c r="AD228" s="85"/>
      <c r="AE228" s="85"/>
      <c r="AF228" s="85"/>
      <c r="AG228" s="85"/>
      <c r="AH228" s="85"/>
    </row>
    <row r="229" spans="1:34">
      <c r="A229" s="40">
        <v>221</v>
      </c>
      <c r="B229" s="22"/>
      <c r="C229" s="25"/>
      <c r="D229" s="137"/>
      <c r="E229" s="39"/>
      <c r="F229" s="39"/>
      <c r="G229" s="23" t="s">
        <v>121</v>
      </c>
      <c r="H229" s="30" t="s">
        <v>78</v>
      </c>
      <c r="I229" s="39">
        <v>1</v>
      </c>
      <c r="J229" s="36">
        <v>96.67</v>
      </c>
      <c r="K229" s="39">
        <f t="shared" ref="K229:K232" si="39">I229*J229</f>
        <v>96.67</v>
      </c>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row>
    <row r="230" spans="1:34">
      <c r="A230" s="40">
        <v>222</v>
      </c>
      <c r="B230" s="22" t="s">
        <v>283</v>
      </c>
      <c r="C230" s="25" t="s">
        <v>183</v>
      </c>
      <c r="D230" s="137">
        <v>450</v>
      </c>
      <c r="E230" s="39">
        <v>36</v>
      </c>
      <c r="F230" s="39">
        <f t="shared" si="38"/>
        <v>16200</v>
      </c>
      <c r="G230" s="23"/>
      <c r="H230" s="30"/>
      <c r="I230" s="39"/>
      <c r="J230" s="36"/>
      <c r="K230" s="39"/>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row>
    <row r="231" spans="1:34">
      <c r="A231" s="40">
        <v>223</v>
      </c>
      <c r="B231" s="92" t="s">
        <v>284</v>
      </c>
      <c r="C231" s="29" t="s">
        <v>186</v>
      </c>
      <c r="D231" s="88">
        <v>1</v>
      </c>
      <c r="E231" s="39">
        <v>1750</v>
      </c>
      <c r="F231" s="39">
        <f t="shared" si="38"/>
        <v>1750</v>
      </c>
      <c r="G231" s="23"/>
      <c r="H231" s="30"/>
      <c r="I231" s="39"/>
      <c r="J231" s="36"/>
      <c r="K231" s="39"/>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row>
    <row r="232" spans="1:34">
      <c r="A232" s="40">
        <v>224</v>
      </c>
      <c r="B232" s="22" t="s">
        <v>185</v>
      </c>
      <c r="C232" s="25" t="s">
        <v>99</v>
      </c>
      <c r="D232" s="137">
        <v>1</v>
      </c>
      <c r="E232" s="39">
        <v>822</v>
      </c>
      <c r="F232" s="39">
        <f t="shared" si="38"/>
        <v>822</v>
      </c>
      <c r="G232" s="48" t="s">
        <v>115</v>
      </c>
      <c r="H232" s="30" t="s">
        <v>78</v>
      </c>
      <c r="I232" s="39">
        <v>50</v>
      </c>
      <c r="J232" s="39">
        <v>11</v>
      </c>
      <c r="K232" s="39">
        <f t="shared" si="39"/>
        <v>550</v>
      </c>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row>
    <row r="233" spans="1:34" ht="27.6">
      <c r="A233" s="40">
        <v>225</v>
      </c>
      <c r="B233" s="75" t="s">
        <v>105</v>
      </c>
      <c r="C233" s="76"/>
      <c r="D233" s="77"/>
      <c r="E233" s="77"/>
      <c r="F233" s="77">
        <f>SUM(F224:F232)</f>
        <v>34459</v>
      </c>
      <c r="G233" s="130" t="s">
        <v>114</v>
      </c>
      <c r="H233" s="78"/>
      <c r="I233" s="77"/>
      <c r="J233" s="98"/>
      <c r="K233" s="107">
        <f>SUM(K224:K232)</f>
        <v>2989.01</v>
      </c>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row>
    <row r="234" spans="1:34">
      <c r="A234" s="40">
        <v>226</v>
      </c>
      <c r="B234" s="56"/>
      <c r="C234" s="57"/>
      <c r="D234" s="138"/>
      <c r="E234" s="57"/>
      <c r="F234" s="139"/>
      <c r="G234" s="140" t="s">
        <v>111</v>
      </c>
      <c r="H234" s="141"/>
      <c r="I234" s="142"/>
      <c r="J234" s="142"/>
      <c r="K234" s="143">
        <f>K233+K223+K182+K128+K71+K214+K144</f>
        <v>128730.87312599998</v>
      </c>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row>
    <row r="235" spans="1:34">
      <c r="A235" s="40">
        <v>227</v>
      </c>
      <c r="B235" s="140" t="s">
        <v>112</v>
      </c>
      <c r="C235" s="141"/>
      <c r="D235" s="144"/>
      <c r="E235" s="139"/>
      <c r="F235" s="145">
        <f>F233+F223+F182+F128+F71+F214+F144</f>
        <v>198600.95</v>
      </c>
      <c r="G235" s="146" t="s">
        <v>113</v>
      </c>
      <c r="H235" s="147">
        <v>0.03</v>
      </c>
      <c r="I235" s="142"/>
      <c r="J235" s="142"/>
      <c r="K235" s="143">
        <f>K234*H235</f>
        <v>3861.9261937799993</v>
      </c>
      <c r="L235" s="85"/>
      <c r="M235" s="85"/>
      <c r="N235" s="85"/>
      <c r="O235" s="85"/>
      <c r="P235" s="85"/>
      <c r="Q235" s="85"/>
      <c r="R235" s="85"/>
      <c r="S235" s="85"/>
      <c r="T235" s="85"/>
      <c r="U235" s="85"/>
      <c r="V235" s="85"/>
      <c r="W235" s="85"/>
      <c r="X235" s="85"/>
      <c r="Y235" s="85"/>
      <c r="Z235" s="85"/>
      <c r="AA235" s="85"/>
      <c r="AB235" s="85"/>
      <c r="AC235" s="85"/>
      <c r="AD235" s="85"/>
      <c r="AE235" s="85"/>
      <c r="AF235" s="85"/>
      <c r="AG235" s="85"/>
      <c r="AH235" s="85"/>
    </row>
    <row r="236" spans="1:34">
      <c r="A236" s="40">
        <v>228</v>
      </c>
      <c r="B236" s="146"/>
      <c r="C236" s="148"/>
      <c r="D236" s="144"/>
      <c r="E236" s="139"/>
      <c r="F236" s="145"/>
      <c r="G236" s="140" t="s">
        <v>104</v>
      </c>
      <c r="H236" s="141"/>
      <c r="I236" s="142"/>
      <c r="J236" s="142"/>
      <c r="K236" s="143">
        <f>K234+K235</f>
        <v>132592.79931977997</v>
      </c>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row>
    <row r="237" spans="1:34">
      <c r="A237" s="40">
        <v>229</v>
      </c>
      <c r="B237" s="140" t="s">
        <v>103</v>
      </c>
      <c r="C237" s="149"/>
      <c r="D237" s="144"/>
      <c r="E237" s="36"/>
      <c r="F237" s="145">
        <f>F235</f>
        <v>198600.95</v>
      </c>
      <c r="G237" s="140" t="s">
        <v>151</v>
      </c>
      <c r="H237" s="149"/>
      <c r="I237" s="142"/>
      <c r="J237" s="142"/>
      <c r="K237" s="143">
        <f>F237+K236</f>
        <v>331193.74931977998</v>
      </c>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row>
    <row r="238" spans="1:34">
      <c r="A238" s="40">
        <v>230</v>
      </c>
      <c r="B238" s="150"/>
      <c r="C238" s="149"/>
      <c r="D238" s="151"/>
      <c r="E238" s="149"/>
      <c r="F238" s="151"/>
      <c r="G238" s="140" t="s">
        <v>188</v>
      </c>
      <c r="H238" s="149"/>
      <c r="I238" s="142"/>
      <c r="J238" s="142"/>
      <c r="K238" s="143">
        <f>K239/6</f>
        <v>66238.749863955993</v>
      </c>
      <c r="L238" s="85"/>
      <c r="M238" s="85"/>
      <c r="N238" s="85"/>
      <c r="O238" s="85"/>
      <c r="P238" s="85"/>
      <c r="Q238" s="85"/>
      <c r="R238" s="85"/>
      <c r="S238" s="85"/>
      <c r="T238" s="85"/>
      <c r="U238" s="85"/>
      <c r="V238" s="85"/>
      <c r="W238" s="85"/>
      <c r="X238" s="85"/>
      <c r="Y238" s="85"/>
      <c r="Z238" s="85"/>
      <c r="AA238" s="85"/>
      <c r="AB238" s="85"/>
      <c r="AC238" s="85"/>
      <c r="AD238" s="85"/>
      <c r="AE238" s="85"/>
      <c r="AF238" s="85"/>
      <c r="AG238" s="85"/>
      <c r="AH238" s="85"/>
    </row>
    <row r="239" spans="1:34">
      <c r="A239" s="40">
        <v>231</v>
      </c>
      <c r="B239" s="150"/>
      <c r="C239" s="149"/>
      <c r="D239" s="151"/>
      <c r="E239" s="149"/>
      <c r="F239" s="151"/>
      <c r="G239" s="140" t="s">
        <v>152</v>
      </c>
      <c r="H239" s="149"/>
      <c r="I239" s="142"/>
      <c r="J239" s="142"/>
      <c r="K239" s="143">
        <f>K237*1.2</f>
        <v>397432.49918373598</v>
      </c>
      <c r="L239" s="85"/>
      <c r="M239" s="85"/>
      <c r="N239" s="85"/>
      <c r="O239" s="85"/>
      <c r="P239" s="85"/>
      <c r="Q239" s="85"/>
      <c r="R239" s="85"/>
      <c r="S239" s="85"/>
      <c r="T239" s="85"/>
      <c r="U239" s="85"/>
      <c r="V239" s="85"/>
      <c r="W239" s="85"/>
      <c r="X239" s="85"/>
      <c r="Y239" s="85"/>
      <c r="Z239" s="85"/>
      <c r="AA239" s="85"/>
      <c r="AB239" s="85"/>
      <c r="AC239" s="85"/>
      <c r="AD239" s="85"/>
      <c r="AE239" s="85"/>
      <c r="AF239" s="85"/>
      <c r="AG239" s="85"/>
      <c r="AH239" s="85"/>
    </row>
    <row r="240" spans="1:34" s="28" customFormat="1" ht="15.6">
      <c r="A240" s="33"/>
      <c r="B240" s="152"/>
      <c r="C240" s="27"/>
      <c r="D240" s="27"/>
      <c r="E240" s="27"/>
      <c r="F240" s="27"/>
      <c r="G240" s="152"/>
      <c r="H240" s="27"/>
      <c r="I240" s="27"/>
      <c r="J240" s="27"/>
      <c r="K240" s="27"/>
      <c r="L240" s="85"/>
      <c r="M240" s="85"/>
      <c r="N240" s="85"/>
      <c r="O240" s="85"/>
      <c r="P240" s="85"/>
      <c r="Q240" s="85"/>
      <c r="R240" s="85"/>
      <c r="S240" s="85"/>
      <c r="T240" s="85"/>
      <c r="U240" s="85"/>
      <c r="V240" s="85"/>
      <c r="W240" s="85"/>
      <c r="X240" s="85"/>
      <c r="Y240" s="85"/>
      <c r="Z240" s="85"/>
      <c r="AA240" s="85"/>
      <c r="AB240" s="85"/>
      <c r="AC240" s="85"/>
      <c r="AD240" s="85"/>
      <c r="AE240" s="85"/>
      <c r="AF240" s="85"/>
      <c r="AG240" s="85"/>
      <c r="AH240" s="85"/>
    </row>
    <row r="241" spans="1:34" s="28" customFormat="1" ht="15.6">
      <c r="A241" s="33"/>
      <c r="B241" s="152"/>
      <c r="C241" s="27"/>
      <c r="D241" s="27"/>
      <c r="E241" s="27"/>
      <c r="F241" s="27"/>
      <c r="G241" s="152"/>
      <c r="H241" s="27"/>
      <c r="I241" s="27"/>
      <c r="J241" s="27"/>
      <c r="K241" s="27"/>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row>
    <row r="242" spans="1:34" s="28" customFormat="1" ht="15.6">
      <c r="A242" s="33"/>
      <c r="B242" s="152"/>
      <c r="C242" s="27"/>
      <c r="D242" s="27"/>
      <c r="E242" s="27"/>
      <c r="F242" s="27"/>
      <c r="G242" s="152"/>
      <c r="H242" s="27"/>
      <c r="I242" s="27"/>
      <c r="J242" s="27"/>
      <c r="K242" s="27"/>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row>
    <row r="243" spans="1:34" s="28" customFormat="1" ht="15.6">
      <c r="A243" s="33"/>
      <c r="B243" s="152"/>
      <c r="C243" s="27"/>
      <c r="D243" s="27"/>
      <c r="E243" s="27"/>
      <c r="F243" s="27"/>
      <c r="G243" s="152"/>
      <c r="H243" s="27"/>
      <c r="I243" s="27"/>
      <c r="J243" s="27"/>
      <c r="K243" s="27"/>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row>
    <row r="244" spans="1:34" s="26" customFormat="1" ht="15.6">
      <c r="A244" s="33"/>
      <c r="B244" s="152"/>
      <c r="C244" s="27"/>
      <c r="D244" s="27"/>
      <c r="E244" s="27"/>
      <c r="F244" s="27"/>
      <c r="G244" s="152"/>
      <c r="H244" s="27"/>
      <c r="I244" s="27"/>
      <c r="J244" s="27"/>
      <c r="K244" s="27"/>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row>
    <row r="245" spans="1:34">
      <c r="A245" s="153"/>
      <c r="E245" s="27"/>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row>
    <row r="246" spans="1:34">
      <c r="A246" s="153"/>
      <c r="E246" s="27"/>
      <c r="L246" s="85"/>
      <c r="M246" s="85"/>
      <c r="N246" s="85"/>
      <c r="O246" s="85"/>
      <c r="P246" s="85"/>
      <c r="Q246" s="85"/>
      <c r="R246" s="85"/>
      <c r="S246" s="85"/>
      <c r="T246" s="85"/>
      <c r="U246" s="85"/>
      <c r="V246" s="85"/>
      <c r="W246" s="85"/>
      <c r="X246" s="85"/>
      <c r="Y246" s="85"/>
      <c r="Z246" s="85"/>
      <c r="AA246" s="85"/>
      <c r="AB246" s="85"/>
      <c r="AC246" s="85"/>
      <c r="AD246" s="85"/>
      <c r="AE246" s="85"/>
      <c r="AF246" s="85"/>
      <c r="AG246" s="85"/>
      <c r="AH246" s="85"/>
    </row>
    <row r="247" spans="1:34">
      <c r="A247" s="153"/>
      <c r="E247" s="27"/>
      <c r="L247" s="85"/>
      <c r="M247" s="85"/>
      <c r="N247" s="85"/>
      <c r="O247" s="85"/>
      <c r="P247" s="85"/>
      <c r="Q247" s="85"/>
      <c r="R247" s="85"/>
      <c r="S247" s="85"/>
      <c r="T247" s="85"/>
      <c r="U247" s="85"/>
      <c r="V247" s="85"/>
      <c r="W247" s="85"/>
      <c r="X247" s="85"/>
      <c r="Y247" s="85"/>
      <c r="Z247" s="85"/>
      <c r="AA247" s="85"/>
      <c r="AB247" s="85"/>
      <c r="AC247" s="85"/>
      <c r="AD247" s="85"/>
      <c r="AE247" s="85"/>
      <c r="AF247" s="85"/>
      <c r="AG247" s="85"/>
      <c r="AH247" s="85"/>
    </row>
    <row r="248" spans="1:34">
      <c r="A248" s="153"/>
      <c r="E248" s="27"/>
      <c r="L248" s="85"/>
      <c r="M248" s="85"/>
      <c r="N248" s="85"/>
      <c r="O248" s="85"/>
      <c r="P248" s="85"/>
      <c r="Q248" s="85"/>
      <c r="R248" s="85"/>
      <c r="S248" s="85"/>
      <c r="T248" s="85"/>
      <c r="U248" s="85"/>
      <c r="V248" s="85"/>
      <c r="W248" s="85"/>
      <c r="X248" s="85"/>
      <c r="Y248" s="85"/>
      <c r="Z248" s="85"/>
      <c r="AA248" s="85"/>
      <c r="AB248" s="85"/>
      <c r="AC248" s="85"/>
      <c r="AD248" s="85"/>
      <c r="AE248" s="85"/>
      <c r="AF248" s="85"/>
      <c r="AG248" s="85"/>
      <c r="AH248" s="85"/>
    </row>
    <row r="249" spans="1:34">
      <c r="A249" s="153"/>
      <c r="E249" s="27"/>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row>
    <row r="250" spans="1:34">
      <c r="A250" s="153"/>
      <c r="E250" s="27"/>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row>
    <row r="251" spans="1:34" s="32" customFormat="1">
      <c r="A251" s="153"/>
      <c r="B251" s="152"/>
      <c r="C251" s="27"/>
      <c r="D251" s="27"/>
      <c r="E251" s="27"/>
      <c r="F251" s="27"/>
      <c r="G251" s="152"/>
      <c r="H251" s="27"/>
      <c r="I251" s="27"/>
      <c r="J251" s="27"/>
      <c r="K251" s="27"/>
    </row>
    <row r="252" spans="1:34" s="32" customFormat="1">
      <c r="A252" s="153"/>
      <c r="B252" s="152"/>
      <c r="C252" s="27"/>
      <c r="D252" s="27"/>
      <c r="E252" s="27"/>
      <c r="F252" s="27"/>
      <c r="G252" s="152"/>
      <c r="H252" s="27"/>
      <c r="I252" s="27"/>
      <c r="J252" s="27"/>
      <c r="K252" s="27"/>
    </row>
    <row r="253" spans="1:34" s="32" customFormat="1">
      <c r="A253" s="153"/>
      <c r="B253" s="152"/>
      <c r="C253" s="27"/>
      <c r="D253" s="27"/>
      <c r="E253" s="62"/>
      <c r="F253" s="27"/>
      <c r="G253" s="152"/>
      <c r="H253" s="27"/>
      <c r="I253" s="27"/>
      <c r="J253" s="27"/>
      <c r="K253" s="27"/>
    </row>
    <row r="254" spans="1:34" s="32" customFormat="1">
      <c r="A254" s="153"/>
      <c r="B254" s="152"/>
      <c r="C254" s="27"/>
      <c r="D254" s="27"/>
      <c r="E254" s="62"/>
      <c r="F254" s="27"/>
      <c r="G254" s="152"/>
      <c r="H254" s="27"/>
      <c r="I254" s="27"/>
      <c r="J254" s="27"/>
      <c r="K254" s="27"/>
    </row>
    <row r="255" spans="1:34" s="32" customFormat="1">
      <c r="A255" s="153"/>
      <c r="B255" s="152"/>
      <c r="C255" s="27"/>
      <c r="D255" s="27"/>
      <c r="E255" s="62"/>
      <c r="F255" s="27"/>
      <c r="G255" s="152"/>
      <c r="H255" s="27"/>
      <c r="I255" s="27"/>
      <c r="J255" s="27"/>
      <c r="K255" s="27"/>
      <c r="L255" s="34"/>
    </row>
    <row r="256" spans="1:34" s="32" customFormat="1">
      <c r="A256" s="153"/>
      <c r="B256" s="152"/>
      <c r="C256" s="27"/>
      <c r="D256" s="27"/>
      <c r="E256" s="62"/>
      <c r="F256" s="27"/>
      <c r="G256" s="152"/>
      <c r="H256" s="27"/>
      <c r="I256" s="27"/>
      <c r="J256" s="27"/>
      <c r="K256" s="27"/>
      <c r="L256" s="35"/>
    </row>
    <row r="257" spans="1:14" s="32" customFormat="1" ht="31.5" customHeight="1">
      <c r="A257" s="153"/>
      <c r="B257" s="152"/>
      <c r="C257" s="27"/>
      <c r="D257" s="27"/>
      <c r="E257" s="62"/>
      <c r="F257" s="27"/>
      <c r="G257" s="152"/>
      <c r="H257" s="27"/>
      <c r="I257" s="27"/>
      <c r="J257" s="27"/>
      <c r="K257" s="27"/>
    </row>
    <row r="258" spans="1:14">
      <c r="A258" s="153"/>
      <c r="N258" s="85"/>
    </row>
    <row r="259" spans="1:14">
      <c r="A259" s="153"/>
    </row>
    <row r="260" spans="1:14">
      <c r="A260" s="20"/>
    </row>
    <row r="261" spans="1:14">
      <c r="A261" s="27"/>
    </row>
    <row r="265" spans="1:14">
      <c r="A265" s="154"/>
    </row>
    <row r="266" spans="1:14">
      <c r="A266" s="154"/>
    </row>
    <row r="289" spans="1:14" s="26" customFormat="1">
      <c r="A289" s="62"/>
      <c r="B289" s="152"/>
      <c r="C289" s="27"/>
      <c r="D289" s="27"/>
      <c r="E289" s="62"/>
      <c r="F289" s="27"/>
      <c r="G289" s="152"/>
      <c r="H289" s="27"/>
      <c r="I289" s="27"/>
      <c r="J289" s="27"/>
      <c r="K289" s="27"/>
      <c r="N289" s="27"/>
    </row>
    <row r="290" spans="1:14" s="26" customFormat="1">
      <c r="A290" s="62"/>
      <c r="B290" s="152"/>
      <c r="C290" s="27"/>
      <c r="D290" s="27"/>
      <c r="E290" s="62"/>
      <c r="F290" s="27"/>
      <c r="G290" s="152"/>
      <c r="H290" s="27"/>
      <c r="I290" s="27"/>
      <c r="J290" s="27"/>
      <c r="K290" s="27"/>
    </row>
    <row r="291" spans="1:14" s="26" customFormat="1">
      <c r="A291" s="62"/>
      <c r="B291" s="152"/>
      <c r="C291" s="27"/>
      <c r="D291" s="27"/>
      <c r="E291" s="62"/>
      <c r="F291" s="27"/>
      <c r="G291" s="152"/>
      <c r="H291" s="27"/>
      <c r="I291" s="27"/>
      <c r="J291" s="27"/>
      <c r="K291" s="27"/>
    </row>
    <row r="292" spans="1:14" s="26" customFormat="1">
      <c r="A292" s="62"/>
      <c r="B292" s="152"/>
      <c r="C292" s="27"/>
      <c r="D292" s="27"/>
      <c r="E292" s="62"/>
      <c r="F292" s="27"/>
      <c r="G292" s="152"/>
      <c r="H292" s="27"/>
      <c r="I292" s="27"/>
      <c r="J292" s="27"/>
      <c r="K292" s="27"/>
    </row>
    <row r="293" spans="1:14" s="26" customFormat="1">
      <c r="A293" s="62"/>
      <c r="B293" s="152"/>
      <c r="C293" s="27"/>
      <c r="D293" s="27"/>
      <c r="E293" s="62"/>
      <c r="F293" s="27"/>
      <c r="G293" s="152"/>
      <c r="H293" s="27"/>
      <c r="I293" s="27"/>
      <c r="J293" s="27"/>
      <c r="K293" s="27"/>
    </row>
    <row r="294" spans="1:14">
      <c r="N294" s="26"/>
    </row>
    <row r="296" spans="1:14" s="155" customFormat="1" ht="29.4" customHeight="1">
      <c r="A296" s="62"/>
      <c r="B296" s="152"/>
      <c r="C296" s="27"/>
      <c r="D296" s="27"/>
      <c r="E296" s="62"/>
      <c r="F296" s="27"/>
      <c r="G296" s="152"/>
      <c r="H296" s="27"/>
      <c r="I296" s="27"/>
      <c r="J296" s="27"/>
      <c r="K296" s="27"/>
      <c r="N296" s="27"/>
    </row>
    <row r="297" spans="1:14" s="155" customFormat="1" ht="29.4" customHeight="1">
      <c r="A297" s="62"/>
      <c r="B297" s="152"/>
      <c r="C297" s="27"/>
      <c r="D297" s="27"/>
      <c r="E297" s="62"/>
      <c r="F297" s="27"/>
      <c r="G297" s="152"/>
      <c r="H297" s="27"/>
      <c r="I297" s="27"/>
      <c r="J297" s="27"/>
      <c r="K297" s="27"/>
    </row>
    <row r="298" spans="1:14" s="155" customFormat="1" ht="29.4" customHeight="1">
      <c r="A298" s="62"/>
      <c r="B298" s="152"/>
      <c r="C298" s="27"/>
      <c r="D298" s="27"/>
      <c r="E298" s="62"/>
      <c r="F298" s="27"/>
      <c r="G298" s="152"/>
      <c r="H298" s="27"/>
      <c r="I298" s="27"/>
      <c r="J298" s="27"/>
      <c r="K298" s="27"/>
    </row>
    <row r="299" spans="1:14">
      <c r="N299" s="155"/>
    </row>
    <row r="300" spans="1:14" s="20" customFormat="1">
      <c r="A300" s="62"/>
      <c r="B300" s="152"/>
      <c r="C300" s="27"/>
      <c r="D300" s="27"/>
      <c r="E300" s="62"/>
      <c r="F300" s="27"/>
      <c r="G300" s="152"/>
      <c r="H300" s="27"/>
      <c r="I300" s="27"/>
      <c r="J300" s="27"/>
      <c r="K300" s="27"/>
      <c r="N300" s="27"/>
    </row>
    <row r="301" spans="1:14" s="20" customFormat="1">
      <c r="A301" s="62"/>
      <c r="B301" s="152"/>
      <c r="C301" s="27"/>
      <c r="D301" s="27"/>
      <c r="E301" s="62"/>
      <c r="F301" s="27"/>
      <c r="G301" s="152"/>
      <c r="H301" s="27"/>
      <c r="I301" s="27"/>
      <c r="J301" s="27"/>
      <c r="K301" s="27"/>
    </row>
    <row r="302" spans="1:14" s="20" customFormat="1">
      <c r="A302" s="62"/>
      <c r="B302" s="152"/>
      <c r="C302" s="27"/>
      <c r="D302" s="27"/>
      <c r="E302" s="62"/>
      <c r="F302" s="27"/>
      <c r="G302" s="152"/>
      <c r="H302" s="27"/>
      <c r="I302" s="27"/>
      <c r="J302" s="27"/>
      <c r="K302" s="27"/>
    </row>
    <row r="303" spans="1:14">
      <c r="N303" s="20"/>
    </row>
  </sheetData>
  <protectedRanges>
    <protectedRange sqref="J81" name="Range1_3_3_1_2_1_1"/>
  </protectedRanges>
  <mergeCells count="3">
    <mergeCell ref="A1:J1"/>
    <mergeCell ref="A2:I2"/>
    <mergeCell ref="A3:K4"/>
  </mergeCells>
  <phoneticPr fontId="46" type="noConversion"/>
  <pageMargins left="0.25" right="0.25"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Додаток 2</vt:lpstr>
      <vt:lpstr>Основні положеня</vt:lpstr>
      <vt:lpstr>розцінки на тендер</vt:lpstr>
      <vt:lpstr>'розцінки на тендер'!Область_печати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Pokryshka Sergii</cp:lastModifiedBy>
  <cp:lastPrinted>2024-08-20T04:52:11Z</cp:lastPrinted>
  <dcterms:created xsi:type="dcterms:W3CDTF">1996-10-08T23:32:00Z</dcterms:created>
  <dcterms:modified xsi:type="dcterms:W3CDTF">2026-01-08T16:01:03Z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1049-11.2.0.9169</vt:lpwstr>
  </property>
</Properties>
</file>