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раця\Об'єкти 2026\Бориспільська фасади\Підписано\"/>
    </mc:Choice>
  </mc:AlternateContent>
  <xr:revisionPtr revIDLastSave="0" documentId="13_ncr:1_{A11A8C14-D787-412B-AEE7-50E3EC1590B2}" xr6:coauthVersionLast="47" xr6:coauthVersionMax="47" xr10:uidLastSave="{00000000-0000-0000-0000-000000000000}"/>
  <bookViews>
    <workbookView xWindow="-120" yWindow="-120" windowWidth="29040" windowHeight="15720" xr2:uid="{12F20AFB-FFE4-4672-8F5F-07BE7DA28D66}"/>
  </bookViews>
  <sheets>
    <sheet name="Кошторис" sheetId="1" r:id="rId1"/>
  </sheets>
  <definedNames>
    <definedName name="_xlnm._FilterDatabase" localSheetId="0" hidden="1">Кошторис!$A$6:$G$31</definedName>
    <definedName name="_xlnm.Print_Area" localSheetId="0">Кошторис!$A$1:$G$31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G29" i="1" s="1"/>
  <c r="E28" i="1"/>
  <c r="G28" i="1" s="1"/>
  <c r="E27" i="1"/>
  <c r="G27" i="1" s="1"/>
  <c r="E26" i="1"/>
  <c r="G26" i="1" s="1"/>
  <c r="D25" i="1"/>
  <c r="G25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D9" i="1"/>
  <c r="G9" i="1" s="1"/>
  <c r="G23" i="1" s="1"/>
  <c r="G30" i="1" l="1"/>
  <c r="G31" i="1" s="1"/>
</calcChain>
</file>

<file path=xl/sharedStrings.xml><?xml version="1.0" encoding="utf-8"?>
<sst xmlns="http://schemas.openxmlformats.org/spreadsheetml/2006/main" count="56" uniqueCount="40">
  <si>
    <t xml:space="preserve">Відомість </t>
  </si>
  <si>
    <t xml:space="preserve">підрахунку об'ємів робіт </t>
  </si>
  <si>
    <t>Улаштування вентшахт</t>
  </si>
  <si>
    <t>№ п/п</t>
  </si>
  <si>
    <t>Найменування робіт і матеріалів</t>
  </si>
  <si>
    <t>Од. вим.</t>
  </si>
  <si>
    <t>Кількість (робота)</t>
  </si>
  <si>
    <t>Кількість (матеріали)</t>
  </si>
  <si>
    <t>Вартість, грн. без ПДВ</t>
  </si>
  <si>
    <t>Всього</t>
  </si>
  <si>
    <t>Улаштування металевого каркасу вентшахт</t>
  </si>
  <si>
    <t>1</t>
  </si>
  <si>
    <t>Виготовлення та монтаж металокаркасу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</si>
  <si>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</si>
  <si>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Кутник оцинкований 2 мм.</t>
  </si>
  <si>
    <t>м.п.</t>
  </si>
  <si>
    <t>Омега-профіль оцинкований 2 мм.</t>
  </si>
  <si>
    <t>Труба профільна 50х30х2 мм.</t>
  </si>
  <si>
    <t>т.</t>
  </si>
  <si>
    <t>Полоса 50х4 мм.</t>
  </si>
  <si>
    <t xml:space="preserve">Електроди Е42А </t>
  </si>
  <si>
    <t>кг.</t>
  </si>
  <si>
    <t>Ґрунт-фарба 3 в 1</t>
  </si>
  <si>
    <t>Розчинник</t>
  </si>
  <si>
    <t>л.</t>
  </si>
  <si>
    <t>Заклепка алюмінієва витяжна 4х12 мм.</t>
  </si>
  <si>
    <t>шт.</t>
  </si>
  <si>
    <t>Саморізи ПШ 14 мм.</t>
  </si>
  <si>
    <t>Шпилька оцинкована М12</t>
  </si>
  <si>
    <t>Хімічний анкер</t>
  </si>
  <si>
    <t>Шайба М12 + гайка</t>
  </si>
  <si>
    <t>Гвинт оцинкований М10, 35 мм. + гайка + шайба</t>
  </si>
  <si>
    <t>Разом:</t>
  </si>
  <si>
    <t>Улаштування огороджувальних конструкцій вентшахт</t>
  </si>
  <si>
    <t>2</t>
  </si>
  <si>
    <t>Монтаж фальцевих картин</t>
  </si>
  <si>
    <t>Клейка стрічка під контрлату 50х3 мм. 30 м.п.</t>
  </si>
  <si>
    <t>Клямер нерухомий</t>
  </si>
  <si>
    <t>Поліуретановий клей-герметик 600 мг.</t>
  </si>
  <si>
    <t>Всього без ПДВ,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</si>
</sst>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 ;[Red]\-#,##0.000\ "/>
    <numFmt numFmtId="165" formatCode="_-* #,##0.00_р_._-;\-* #,##0.00_р_._-;_-* &quot;-&quot;??_р_._-;_-@_-"/>
    <numFmt numFmtId="166" formatCode="#,##0.00_ ;[Red]\-#,##0.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vertical="center" wrapText="1"/>
    </xf>
    <xf numFmtId="166" fontId="6" fillId="0" borderId="8" xfId="0" applyNumberFormat="1" applyFont="1" applyBorder="1" applyAlignment="1">
      <alignment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vertical="center" wrapText="1"/>
    </xf>
    <xf numFmtId="166" fontId="6" fillId="0" borderId="11" xfId="0" applyNumberFormat="1" applyFont="1" applyBorder="1" applyAlignment="1">
      <alignment vertical="center" wrapText="1"/>
    </xf>
    <xf numFmtId="166" fontId="3" fillId="0" borderId="2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166" fontId="4" fillId="0" borderId="2" xfId="1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6" fillId="4" borderId="7" xfId="1" applyNumberFormat="1" applyFont="1" applyFill="1" applyBorder="1" applyAlignment="1">
      <alignment vertical="center" wrapText="1"/>
    </xf>
    <xf numFmtId="166" fontId="6" fillId="4" borderId="4" xfId="1" applyNumberFormat="1" applyFont="1" applyFill="1" applyBorder="1" applyAlignment="1">
      <alignment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2EC0-F0FE-4291-ACCE-A1E053742CEF}">
  <dimension ref="A1:G31"/>
  <sheetViews>
    <sheetView tabSelected="1" zoomScale="115" zoomScaleNormal="115" zoomScaleSheetLayoutView="100" workbookViewId="0">
      <selection activeCell="M19" sqref="M19"/>
    </sheetView>
  </sheetViews>
  <sheetFormatPr defaultRowHeight="12.75" x14ac:dyDescent="0.25"/>
  <cols>
    <col min="1" max="1" width="5" style="1" customWidth="1"/>
    <col min="2" max="2" width="44.140625" style="1" customWidth="1"/>
    <col min="3" max="3" width="9.28515625" style="1" customWidth="1"/>
    <col min="4" max="6" width="10.7109375" style="1" customWidth="1"/>
    <col min="7" max="7" width="13.5703125" style="1" customWidth="1"/>
    <col min="8" max="16384" width="9.140625" style="1"/>
  </cols>
  <sheetData>
    <row r="1" spans="1:7" x14ac:dyDescent="0.25">
      <c r="A1" s="25"/>
      <c r="B1" s="25"/>
      <c r="C1" s="25"/>
      <c r="D1" s="25"/>
      <c r="E1" s="25"/>
      <c r="F1" s="25"/>
      <c r="G1" s="25"/>
    </row>
    <row r="2" spans="1:7" ht="12" customHeight="1" x14ac:dyDescent="0.25">
      <c r="A2" s="26" t="s">
        <v>0</v>
      </c>
      <c r="B2" s="26"/>
      <c r="C2" s="26"/>
      <c r="D2" s="26"/>
      <c r="E2" s="26"/>
      <c r="F2" s="26"/>
      <c r="G2" s="26"/>
    </row>
    <row r="3" spans="1:7" ht="12" customHeight="1" x14ac:dyDescent="0.25">
      <c r="A3" s="27" t="s">
        <v>1</v>
      </c>
      <c r="B3" s="27"/>
      <c r="C3" s="27"/>
      <c r="D3" s="27"/>
      <c r="E3" s="27"/>
      <c r="F3" s="27"/>
      <c r="G3" s="27"/>
    </row>
    <row r="4" spans="1:7" ht="12" customHeight="1" x14ac:dyDescent="0.25">
      <c r="A4" s="28" t="s">
        <v>2</v>
      </c>
      <c r="B4" s="28"/>
      <c r="C4" s="28"/>
      <c r="D4" s="28"/>
      <c r="E4" s="28"/>
      <c r="F4" s="28"/>
      <c r="G4" s="28"/>
    </row>
    <row r="5" spans="1:7" ht="13.5" thickBot="1" x14ac:dyDescent="0.3">
      <c r="A5" s="29"/>
      <c r="B5" s="29"/>
      <c r="C5" s="29"/>
      <c r="D5" s="29"/>
      <c r="E5" s="29"/>
      <c r="F5" s="29"/>
      <c r="G5" s="29"/>
    </row>
    <row r="6" spans="1:7" ht="13.5" thickBot="1" x14ac:dyDescent="0.3">
      <c r="A6" s="30" t="s">
        <v>3</v>
      </c>
      <c r="B6" s="30" t="s">
        <v>4</v>
      </c>
      <c r="C6" s="30" t="s">
        <v>5</v>
      </c>
      <c r="D6" s="30" t="s">
        <v>6</v>
      </c>
      <c r="E6" s="30" t="s">
        <v>7</v>
      </c>
      <c r="F6" s="30" t="s">
        <v>8</v>
      </c>
      <c r="G6" s="30"/>
    </row>
    <row r="7" spans="1:7" ht="13.5" thickBot="1" x14ac:dyDescent="0.3">
      <c r="A7" s="30"/>
      <c r="B7" s="30"/>
      <c r="C7" s="30"/>
      <c r="D7" s="30"/>
      <c r="E7" s="30"/>
      <c r="F7" s="2" t="s">
        <v>5</v>
      </c>
      <c r="G7" s="2" t="s">
        <v>9</v>
      </c>
    </row>
    <row r="8" spans="1:7" ht="13.5" thickBot="1" x14ac:dyDescent="0.3">
      <c r="A8" s="31" t="s">
        <v>10</v>
      </c>
      <c r="B8" s="32"/>
      <c r="C8" s="32"/>
      <c r="D8" s="32"/>
      <c r="E8" s="32"/>
      <c r="F8" s="32"/>
      <c r="G8" s="32"/>
    </row>
    <row r="9" spans="1:7" ht="15.75" x14ac:dyDescent="0.25">
      <c r="A9" s="3" t="s">
        <v>11</v>
      </c>
      <c r="B9" s="4" t="s">
        <v>12</v>
      </c>
      <c r="C9" s="5" t="s">
        <v>13</v>
      </c>
      <c r="D9" s="6">
        <f>234.685+64.395</f>
        <v>299.08</v>
      </c>
      <c r="E9" s="6"/>
      <c r="F9" s="38"/>
      <c r="G9" s="7">
        <f>ROUND((D9*F9)+(E9*F9),2)</f>
        <v>0</v>
      </c>
    </row>
    <row r="10" spans="1:7" x14ac:dyDescent="0.25">
      <c r="A10" s="8"/>
      <c r="B10" s="9" t="s">
        <v>14</v>
      </c>
      <c r="C10" s="10" t="s">
        <v>15</v>
      </c>
      <c r="D10" s="11"/>
      <c r="E10" s="11">
        <f>780.04</f>
        <v>780.04</v>
      </c>
      <c r="F10" s="12"/>
      <c r="G10" s="13">
        <f t="shared" ref="G10:G22" si="0">ROUND((D10*F10)+(E10*F10),2)</f>
        <v>0</v>
      </c>
    </row>
    <row r="11" spans="1:7" x14ac:dyDescent="0.25">
      <c r="A11" s="8"/>
      <c r="B11" s="9" t="s">
        <v>16</v>
      </c>
      <c r="C11" s="10" t="s">
        <v>15</v>
      </c>
      <c r="D11" s="11"/>
      <c r="E11" s="11">
        <f>1382.8</f>
        <v>1382.8</v>
      </c>
      <c r="F11" s="12"/>
      <c r="G11" s="13">
        <f t="shared" si="0"/>
        <v>0</v>
      </c>
    </row>
    <row r="12" spans="1:7" x14ac:dyDescent="0.25">
      <c r="A12" s="8"/>
      <c r="B12" s="9" t="s">
        <v>17</v>
      </c>
      <c r="C12" s="10" t="s">
        <v>18</v>
      </c>
      <c r="D12" s="11"/>
      <c r="E12" s="11">
        <f>0.79</f>
        <v>0.79</v>
      </c>
      <c r="F12" s="12"/>
      <c r="G12" s="13">
        <f t="shared" si="0"/>
        <v>0</v>
      </c>
    </row>
    <row r="13" spans="1:7" x14ac:dyDescent="0.25">
      <c r="A13" s="8"/>
      <c r="B13" s="9" t="s">
        <v>19</v>
      </c>
      <c r="C13" s="10" t="s">
        <v>18</v>
      </c>
      <c r="D13" s="11"/>
      <c r="E13" s="11">
        <f>0.02</f>
        <v>0.02</v>
      </c>
      <c r="F13" s="12"/>
      <c r="G13" s="13">
        <f t="shared" si="0"/>
        <v>0</v>
      </c>
    </row>
    <row r="14" spans="1:7" x14ac:dyDescent="0.25">
      <c r="A14" s="8"/>
      <c r="B14" s="9" t="s">
        <v>20</v>
      </c>
      <c r="C14" s="10" t="s">
        <v>21</v>
      </c>
      <c r="D14" s="11"/>
      <c r="E14" s="11">
        <f>25</f>
        <v>25</v>
      </c>
      <c r="F14" s="12"/>
      <c r="G14" s="13">
        <f t="shared" si="0"/>
        <v>0</v>
      </c>
    </row>
    <row r="15" spans="1:7" x14ac:dyDescent="0.25">
      <c r="A15" s="8"/>
      <c r="B15" s="9" t="s">
        <v>22</v>
      </c>
      <c r="C15" s="10" t="s">
        <v>21</v>
      </c>
      <c r="D15" s="11"/>
      <c r="E15" s="11">
        <f>22.3</f>
        <v>22.3</v>
      </c>
      <c r="F15" s="12"/>
      <c r="G15" s="13">
        <f t="shared" si="0"/>
        <v>0</v>
      </c>
    </row>
    <row r="16" spans="1:7" x14ac:dyDescent="0.25">
      <c r="A16" s="8"/>
      <c r="B16" s="9" t="s">
        <v>23</v>
      </c>
      <c r="C16" s="10" t="s">
        <v>24</v>
      </c>
      <c r="D16" s="11"/>
      <c r="E16" s="11">
        <f>10</f>
        <v>10</v>
      </c>
      <c r="F16" s="12"/>
      <c r="G16" s="13">
        <f t="shared" si="0"/>
        <v>0</v>
      </c>
    </row>
    <row r="17" spans="1:7" x14ac:dyDescent="0.25">
      <c r="A17" s="8"/>
      <c r="B17" s="9" t="s">
        <v>25</v>
      </c>
      <c r="C17" s="10" t="s">
        <v>26</v>
      </c>
      <c r="D17" s="11"/>
      <c r="E17" s="11">
        <f>ROUND(6018*1.1,0)</f>
        <v>6620</v>
      </c>
      <c r="F17" s="12"/>
      <c r="G17" s="13">
        <f t="shared" si="0"/>
        <v>0</v>
      </c>
    </row>
    <row r="18" spans="1:7" x14ac:dyDescent="0.25">
      <c r="A18" s="8"/>
      <c r="B18" s="9" t="s">
        <v>27</v>
      </c>
      <c r="C18" s="10" t="s">
        <v>26</v>
      </c>
      <c r="D18" s="11"/>
      <c r="E18" s="11">
        <f>ROUND(1186*1.1,0)</f>
        <v>1305</v>
      </c>
      <c r="F18" s="12"/>
      <c r="G18" s="13">
        <f t="shared" si="0"/>
        <v>0</v>
      </c>
    </row>
    <row r="19" spans="1:7" x14ac:dyDescent="0.25">
      <c r="A19" s="8"/>
      <c r="B19" s="9" t="s">
        <v>28</v>
      </c>
      <c r="C19" s="10" t="s">
        <v>15</v>
      </c>
      <c r="D19" s="11"/>
      <c r="E19" s="11">
        <f>(24+22+12+16+16+20+20+16+16+16+16+20)*0.5</f>
        <v>107</v>
      </c>
      <c r="F19" s="12"/>
      <c r="G19" s="13">
        <f t="shared" si="0"/>
        <v>0</v>
      </c>
    </row>
    <row r="20" spans="1:7" x14ac:dyDescent="0.25">
      <c r="A20" s="8"/>
      <c r="B20" s="9" t="s">
        <v>29</v>
      </c>
      <c r="C20" s="10" t="s">
        <v>26</v>
      </c>
      <c r="D20" s="11"/>
      <c r="E20" s="11">
        <f>27</f>
        <v>27</v>
      </c>
      <c r="F20" s="12"/>
      <c r="G20" s="13">
        <f t="shared" si="0"/>
        <v>0</v>
      </c>
    </row>
    <row r="21" spans="1:7" x14ac:dyDescent="0.25">
      <c r="A21" s="8"/>
      <c r="B21" s="9" t="s">
        <v>30</v>
      </c>
      <c r="C21" s="10" t="s">
        <v>26</v>
      </c>
      <c r="D21" s="11"/>
      <c r="E21" s="11">
        <f>214*3</f>
        <v>642</v>
      </c>
      <c r="F21" s="12"/>
      <c r="G21" s="13">
        <f t="shared" si="0"/>
        <v>0</v>
      </c>
    </row>
    <row r="22" spans="1:7" ht="13.5" thickBot="1" x14ac:dyDescent="0.3">
      <c r="A22" s="14"/>
      <c r="B22" s="15" t="s">
        <v>31</v>
      </c>
      <c r="C22" s="16" t="s">
        <v>26</v>
      </c>
      <c r="D22" s="17"/>
      <c r="E22" s="17">
        <f>12+12+9+12+12+12+12+12+10+12+12+12</f>
        <v>139</v>
      </c>
      <c r="F22" s="18"/>
      <c r="G22" s="19">
        <f t="shared" si="0"/>
        <v>0</v>
      </c>
    </row>
    <row r="23" spans="1:7" ht="13.5" thickBot="1" x14ac:dyDescent="0.3">
      <c r="A23" s="33" t="s">
        <v>32</v>
      </c>
      <c r="B23" s="34"/>
      <c r="C23" s="34"/>
      <c r="D23" s="34"/>
      <c r="E23" s="34"/>
      <c r="F23" s="34"/>
      <c r="G23" s="20">
        <f>ROUND(SUM(G9:G22),2)</f>
        <v>0</v>
      </c>
    </row>
    <row r="24" spans="1:7" ht="13.5" thickBot="1" x14ac:dyDescent="0.3">
      <c r="A24" s="35" t="s">
        <v>33</v>
      </c>
      <c r="B24" s="36"/>
      <c r="C24" s="36"/>
      <c r="D24" s="36"/>
      <c r="E24" s="36"/>
      <c r="F24" s="36"/>
      <c r="G24" s="36"/>
    </row>
    <row r="25" spans="1:7" ht="15.75" x14ac:dyDescent="0.25">
      <c r="A25" s="8" t="s">
        <v>34</v>
      </c>
      <c r="B25" s="21" t="s">
        <v>35</v>
      </c>
      <c r="C25" s="10" t="s">
        <v>13</v>
      </c>
      <c r="D25" s="11">
        <f>234.685+64.395</f>
        <v>299.08</v>
      </c>
      <c r="E25" s="11"/>
      <c r="F25" s="37"/>
      <c r="G25" s="13">
        <f t="shared" ref="G25:G29" si="1">ROUND((D25*F25)+(E25*F25),2)</f>
        <v>0</v>
      </c>
    </row>
    <row r="26" spans="1:7" x14ac:dyDescent="0.25">
      <c r="A26" s="8"/>
      <c r="B26" s="9" t="s">
        <v>36</v>
      </c>
      <c r="C26" s="10" t="s">
        <v>26</v>
      </c>
      <c r="D26" s="11"/>
      <c r="E26" s="11">
        <f>71</f>
        <v>71</v>
      </c>
      <c r="F26" s="12"/>
      <c r="G26" s="13">
        <f t="shared" si="1"/>
        <v>0</v>
      </c>
    </row>
    <row r="27" spans="1:7" x14ac:dyDescent="0.25">
      <c r="A27" s="8"/>
      <c r="B27" s="9" t="s">
        <v>25</v>
      </c>
      <c r="C27" s="10" t="s">
        <v>26</v>
      </c>
      <c r="D27" s="11"/>
      <c r="E27" s="11">
        <f>ROUND(3532*1.1,0)</f>
        <v>3885</v>
      </c>
      <c r="F27" s="12"/>
      <c r="G27" s="13">
        <f t="shared" si="1"/>
        <v>0</v>
      </c>
    </row>
    <row r="28" spans="1:7" x14ac:dyDescent="0.25">
      <c r="A28" s="8"/>
      <c r="B28" s="9" t="s">
        <v>37</v>
      </c>
      <c r="C28" s="10" t="s">
        <v>26</v>
      </c>
      <c r="D28" s="11"/>
      <c r="E28" s="11">
        <f>ROUND(3532*1.05,0)</f>
        <v>3709</v>
      </c>
      <c r="F28" s="12"/>
      <c r="G28" s="13">
        <f t="shared" si="1"/>
        <v>0</v>
      </c>
    </row>
    <row r="29" spans="1:7" ht="13.5" thickBot="1" x14ac:dyDescent="0.3">
      <c r="A29" s="14"/>
      <c r="B29" s="15" t="s">
        <v>38</v>
      </c>
      <c r="C29" s="16" t="s">
        <v>26</v>
      </c>
      <c r="D29" s="17"/>
      <c r="E29" s="17">
        <f>24</f>
        <v>24</v>
      </c>
      <c r="F29" s="18"/>
      <c r="G29" s="19">
        <f t="shared" si="1"/>
        <v>0</v>
      </c>
    </row>
    <row r="30" spans="1:7" ht="13.5" thickBot="1" x14ac:dyDescent="0.3">
      <c r="A30" s="33" t="s">
        <v>32</v>
      </c>
      <c r="B30" s="34"/>
      <c r="C30" s="34"/>
      <c r="D30" s="34"/>
      <c r="E30" s="34"/>
      <c r="F30" s="34"/>
      <c r="G30" s="20">
        <f>ROUND(SUM(G25:G29),2)</f>
        <v>0</v>
      </c>
    </row>
    <row r="31" spans="1:7" ht="13.5" thickBot="1" x14ac:dyDescent="0.3">
      <c r="A31" s="23" t="s">
        <v>39</v>
      </c>
      <c r="B31" s="24"/>
      <c r="C31" s="24"/>
      <c r="D31" s="24"/>
      <c r="E31" s="24"/>
      <c r="F31" s="24"/>
      <c r="G31" s="22">
        <f>ROUND(G23+G30,2)</f>
        <v>0</v>
      </c>
    </row>
  </sheetData>
  <autoFilter ref="A6:G31" xr:uid="{00000000-0001-0000-0000-000000000000}">
    <filterColumn colId="5" showButton="0"/>
  </autoFilter>
  <mergeCells count="16">
    <mergeCell ref="A31:F31"/>
    <mergeCell ref="A1:G1"/>
    <mergeCell ref="A2:G2"/>
    <mergeCell ref="A3:G3"/>
    <mergeCell ref="A4:G4"/>
    <mergeCell ref="A5:G5"/>
    <mergeCell ref="A6:A7"/>
    <mergeCell ref="B6:B7"/>
    <mergeCell ref="C6:C7"/>
    <mergeCell ref="D6:D7"/>
    <mergeCell ref="E6:E7"/>
    <mergeCell ref="F6:G6"/>
    <mergeCell ref="A8:G8"/>
    <mergeCell ref="A23:F23"/>
    <mergeCell ref="A24:G24"/>
    <mergeCell ref="A30:F30"/>
  </mergeCells>
  <printOptions horizontalCentered="1"/>
  <pageMargins left="0" right="0" top="0.15748031496062992" bottom="0.15748031496062992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Кошторис</vt:lpstr>
      <vt:lpstr>Кошторис!Область_друку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Директор</cp:lastModifiedBy>
  <dcterms:created xsi:type="dcterms:W3CDTF">2026-01-14T08:37:33Z</dcterms:created>
  <dcterms:modified xsi:type="dcterms:W3CDTF">2026-02-23T13:45:22Z</dcterms:modified>
</cp:coreProperties>
</file>