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Тендерна пропозиція" sheetId="6" r:id="rId1"/>
  </sheets>
  <definedNames>
    <definedName name="_xlnm._FilterDatabase" localSheetId="0" hidden="1">'Тендерна пропозиція'!$A$4:$H$342</definedName>
    <definedName name="_xlnm.Print_Area" localSheetId="0">'Тендерна пропозиція'!$A$1:$H$342</definedName>
  </definedNames>
  <calcPr calcId="162913"/>
</workbook>
</file>

<file path=xl/calcChain.xml><?xml version="1.0" encoding="utf-8"?>
<calcChain xmlns="http://schemas.openxmlformats.org/spreadsheetml/2006/main">
  <c r="J7" i="6" l="1"/>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G302" i="6" l="1"/>
  <c r="G176" i="6" l="1"/>
  <c r="G228" i="6"/>
  <c r="G133" i="6"/>
  <c r="G131" i="6"/>
  <c r="G127" i="6"/>
  <c r="G73" i="6"/>
  <c r="G54" i="6"/>
  <c r="G52" i="6"/>
  <c r="G177" i="6" l="1"/>
  <c r="G129" i="6"/>
  <c r="G300" i="6"/>
  <c r="G223" i="6"/>
  <c r="G222" i="6"/>
  <c r="G219" i="6"/>
  <c r="G213" i="6"/>
  <c r="G212" i="6"/>
  <c r="G211" i="6"/>
  <c r="G210" i="6"/>
  <c r="G209" i="6"/>
  <c r="G220" i="6" l="1"/>
  <c r="G218" i="6"/>
  <c r="G214" i="6"/>
  <c r="G217" i="6"/>
  <c r="D162" i="6" l="1"/>
  <c r="G154" i="6"/>
  <c r="G158" i="6"/>
  <c r="G157" i="6"/>
  <c r="G151" i="6"/>
  <c r="D94" i="6"/>
  <c r="G87" i="6"/>
  <c r="G83" i="6"/>
  <c r="G74" i="6"/>
  <c r="J162" i="6" l="1"/>
  <c r="J94" i="6"/>
  <c r="G164" i="6"/>
  <c r="G163" i="6"/>
  <c r="G140" i="6" l="1"/>
  <c r="G25" i="6"/>
  <c r="G24" i="6"/>
  <c r="G23" i="6"/>
  <c r="G180" i="6"/>
  <c r="G174" i="6"/>
  <c r="G137" i="6" l="1"/>
  <c r="G138" i="6"/>
  <c r="G230" i="6"/>
  <c r="G99" i="6"/>
  <c r="G100" i="6" l="1"/>
  <c r="G108" i="6" l="1"/>
  <c r="G107" i="6"/>
  <c r="G81" i="6" l="1"/>
  <c r="G80" i="6"/>
  <c r="G79" i="6"/>
  <c r="G78" i="6"/>
  <c r="G116" i="6"/>
  <c r="G117" i="6"/>
  <c r="G236" i="6"/>
  <c r="G186" i="6"/>
  <c r="G185" i="6"/>
  <c r="G184" i="6"/>
  <c r="G207" i="6"/>
  <c r="G206" i="6"/>
  <c r="G205" i="6"/>
  <c r="G204" i="6"/>
  <c r="G203" i="6"/>
  <c r="G202" i="6"/>
  <c r="G201" i="6"/>
  <c r="G200" i="6"/>
  <c r="G190" i="6"/>
  <c r="G197" i="6"/>
  <c r="G196" i="6"/>
  <c r="G195" i="6"/>
  <c r="G194" i="6"/>
  <c r="G193" i="6"/>
  <c r="G192" i="6"/>
  <c r="G191" i="6"/>
  <c r="G170" i="6"/>
  <c r="G169" i="6"/>
  <c r="G167" i="6"/>
  <c r="G161" i="6"/>
  <c r="G153" i="6"/>
  <c r="G150" i="6"/>
  <c r="G147" i="6"/>
  <c r="G146" i="6"/>
  <c r="D231" i="6" l="1"/>
  <c r="G160" i="6"/>
  <c r="G136" i="6"/>
  <c r="G142" i="6"/>
  <c r="G139" i="6"/>
  <c r="G141" i="6"/>
  <c r="J231" i="6" l="1"/>
  <c r="J341" i="6" s="1"/>
</calcChain>
</file>

<file path=xl/sharedStrings.xml><?xml version="1.0" encoding="utf-8"?>
<sst xmlns="http://schemas.openxmlformats.org/spreadsheetml/2006/main" count="688" uniqueCount="318">
  <si>
    <t>№ п/п</t>
  </si>
  <si>
    <t>Фірмовий Бланк</t>
  </si>
  <si>
    <t>м2</t>
  </si>
  <si>
    <t>кг</t>
  </si>
  <si>
    <t>л</t>
  </si>
  <si>
    <t>м</t>
  </si>
  <si>
    <t>шт</t>
  </si>
  <si>
    <t>м3</t>
  </si>
  <si>
    <t>Найменування робіт</t>
  </si>
  <si>
    <t>Од.вим.</t>
  </si>
  <si>
    <t>К-ть</t>
  </si>
  <si>
    <t>Найменування матеріалів</t>
  </si>
  <si>
    <t>Примітка</t>
  </si>
  <si>
    <t>Маяк штукатурний</t>
  </si>
  <si>
    <t>шт.</t>
  </si>
  <si>
    <t>Всього, роботи, за кошторисом</t>
  </si>
  <si>
    <t>Всього, матеріали, за кошторисом</t>
  </si>
  <si>
    <t>Підвіс Click-Fix</t>
  </si>
  <si>
    <t>Стержень закріплюючий 1000мм</t>
  </si>
  <si>
    <t>Герметик акриловий SOUDAL 280 мл</t>
  </si>
  <si>
    <t>тюб</t>
  </si>
  <si>
    <t>Монтаж шафи настінної 19"</t>
  </si>
  <si>
    <t>Стрічка Вібростек М-150</t>
  </si>
  <si>
    <t>Грунтовка глибокопроникна Ceresit CT 17</t>
  </si>
  <si>
    <t>Блок розеток Kingda 19" 1U на 8 підключень Schuko для серверної шафи/стійки (KD-PDU-GM-1U-P8)</t>
  </si>
  <si>
    <t>послуга</t>
  </si>
  <si>
    <t>к-кт</t>
  </si>
  <si>
    <t>Розбирання облицювання стін з керамічних глазурованих плиток</t>
  </si>
  <si>
    <t>Розбирання облицювання підлог з керамічних глазурованих плиток</t>
  </si>
  <si>
    <t>Демонтаж дерев'яних дверних блоків 800х2000 мм</t>
  </si>
  <si>
    <t>Шуруп самонарізний LN9,5</t>
  </si>
  <si>
    <t>Штукатурка гіпсова Ротбанд</t>
  </si>
  <si>
    <t>Штукатурення плоских поверхонь віконних та дверних укосів по бетону та каменю (товщ.20мм)</t>
  </si>
  <si>
    <t>Поліпшене фарбування полівінілацетатними водоемульсійними сумішами стін, підготовлених під фарбування</t>
  </si>
  <si>
    <t>Монтаж світильників 600х600 для Армстронг</t>
  </si>
  <si>
    <t>Світильник 600х600  для Армстронг</t>
  </si>
  <si>
    <t>Свердління отворів при глибині свердління до 1000 мм, діаметр отворів 202 мм</t>
  </si>
  <si>
    <t>"Монтаж вентиляції PRANA 200C ECO ENERGY M2023</t>
  </si>
  <si>
    <t xml:space="preserve">Рекуператор вентиляції PRANA 200C ECO ENERGY M2023 </t>
  </si>
  <si>
    <t>Кабель силовий ВВГ нгд 3х1,5, Одескабель</t>
  </si>
  <si>
    <t>Кабель силовий ВВГ нгд 3х2,5, Одескабель</t>
  </si>
  <si>
    <t>Установлення розподільних коробок (заглиблених) зі з'єднанням кабелів</t>
  </si>
  <si>
    <t>Коробка розподільча для суцільних стін МВ103</t>
  </si>
  <si>
    <t>Вимикач двоклавішний Schneider Asfora</t>
  </si>
  <si>
    <t>Коробка для встановлення розеток та вимикачів</t>
  </si>
  <si>
    <t>Розетка одинарна Schneider Asfora з заземлюючим контактом</t>
  </si>
  <si>
    <t>Розетка RJ45 Schneider Asfora</t>
  </si>
  <si>
    <t>Монтаж блоків розеток, вимикачів</t>
  </si>
  <si>
    <t>Монтаж витяжного вентилятора ДУ100 зі зворотнім клапаном</t>
  </si>
  <si>
    <t>Улаштування стінових покриттів з керамічних плиток на розчині із сухої клеючої суміші, кількість плиток в 1 м2 понад 7 до 12 шт з підрізкою кутів під 45 градусів</t>
  </si>
  <si>
    <t>Монтаж світильників для люмінесцентних ламп, які встановлюються в підвісних стелях, кількість ламп 1 шт</t>
  </si>
  <si>
    <t>Піна монтажна 750 мл</t>
  </si>
  <si>
    <t xml:space="preserve">Дюбель шурупи з пластмасовими пробками 150мм </t>
  </si>
  <si>
    <t>Дзеркало в санвузол 600х800 з ЛЕД підсвіткою</t>
  </si>
  <si>
    <t>Монтаж дзеркала в санвузол 600х800 з ЛЕД підсвіткою</t>
  </si>
  <si>
    <t xml:space="preserve">Монтаж кухонної стійки </t>
  </si>
  <si>
    <t>Монтаж труби каналізаційної</t>
  </si>
  <si>
    <t>Утеплювач ДУ110</t>
  </si>
  <si>
    <t>Утеплювач ДУ50</t>
  </si>
  <si>
    <t>Регулювання металопластикових вікон</t>
  </si>
  <si>
    <t>Регулювання металопластикових дверей</t>
  </si>
  <si>
    <t>Автоматичний вимикач 1ф 25А "C" Schneider Electric</t>
  </si>
  <si>
    <t>Автоматичний вимикач 1ф 16А "C" Schneider Electric</t>
  </si>
  <si>
    <t>Комплектуючі для збірки щита розподільчого на 24 модулі</t>
  </si>
  <si>
    <t>Мішкі для сміття</t>
  </si>
  <si>
    <t>Вивезення сміття з навантаженням та утилізацією</t>
  </si>
  <si>
    <t>Післябудівельний клінінг</t>
  </si>
  <si>
    <t>Шпарування для швів CE40</t>
  </si>
  <si>
    <t>Клин SVP Nova для плитки (200 шт)</t>
  </si>
  <si>
    <t>уп</t>
  </si>
  <si>
    <t>Затискач SVP-Nova для плитки (500шт)</t>
  </si>
  <si>
    <t>Дюбель з ударн.шур гриб 6Х40 (100шт) K-06040</t>
  </si>
  <si>
    <t>Комплект фітингів для труби ДУ25</t>
  </si>
  <si>
    <t>Комплект фітингів для труби ДУ20</t>
  </si>
  <si>
    <t>Кран вентильний PPR ДУ25</t>
  </si>
  <si>
    <t>Кран вентильний PPR ДУ20</t>
  </si>
  <si>
    <t>Монтаж, опресування, налагодження системи опалення</t>
  </si>
  <si>
    <t xml:space="preserve">Монтаж слабострумного обладнання </t>
  </si>
  <si>
    <t>Патч-панель Atcom 19" 24 порта UTP (P5124)</t>
  </si>
  <si>
    <t>Кабель КППт-ВП 4х2х0,51</t>
  </si>
  <si>
    <t>Дріт сталевий низьковуглецевий різного призначення чорний, діаметр 1,2 мм</t>
  </si>
  <si>
    <t>Колодязь кабельний в комлекті з люком типу Park well 380</t>
  </si>
  <si>
    <t>Встановення кабельних колодязів</t>
  </si>
  <si>
    <t>Спліт система CH-S09FTXF2-NG</t>
  </si>
  <si>
    <t>Демонтаж каналізційних труб</t>
  </si>
  <si>
    <t>Демонтаж сантехнічного обладнання (комплектів)</t>
  </si>
  <si>
    <t>Демонтаж штукатурки (Н&lt;40 мм)</t>
  </si>
  <si>
    <t>Влаштування стяжки підлоги (80 мм)</t>
  </si>
  <si>
    <t>Грунтовка глибокого проникнення СТ17</t>
  </si>
  <si>
    <t>Сітка армувальна металева 100х100х3</t>
  </si>
  <si>
    <t>Підставка під арматуру Н=40 мм</t>
  </si>
  <si>
    <t>Суміші бетонні готові важкі, клас бетону В25 [М200], крупність заповнювача більше 20 до 40 мм</t>
  </si>
  <si>
    <t>Деформаційна стрічка 5х100 мм</t>
  </si>
  <si>
    <t>Профіль направляючий UW 100, товщина 0,55 мм</t>
  </si>
  <si>
    <t>Профіль стієчний CW 100, товщина 0,55 мм</t>
  </si>
  <si>
    <t>Дюбель "К" 6/40</t>
  </si>
  <si>
    <t>100шт</t>
  </si>
  <si>
    <t>1000шт</t>
  </si>
  <si>
    <t>Штукатурка гіпсова KNAUF HP Старт</t>
  </si>
  <si>
    <t>Маяки для стяжки з підставками</t>
  </si>
  <si>
    <t>Маяки штукатурні з підставками</t>
  </si>
  <si>
    <t>Штукатурка стін гіпсовими сумішами (20 мм)</t>
  </si>
  <si>
    <t>Шпаклювання стін гіпсовими сумішами (під фарбування, 2 мм)</t>
  </si>
  <si>
    <t>Прокладання електричних кабелів перетином до 5х10 мм2 відкритим способом під штукатурку</t>
  </si>
  <si>
    <t>Влаштування штроб в цегляних/бетонних стінах перетином до 1200 мм2</t>
  </si>
  <si>
    <t>Гофра ДУ25</t>
  </si>
  <si>
    <t>Самовирівнювальна підлога Сілтек F-50</t>
  </si>
  <si>
    <t>Влаштування самовирівнючої стяжки підлоги (8 мм)</t>
  </si>
  <si>
    <t>Siltek Interior Prestige 7 Шовковиста латексна фарба преміум класу</t>
  </si>
  <si>
    <t>Плитка Керамограніт Almera Ceramica Kingdom GREY 600х600</t>
  </si>
  <si>
    <t>Клей для плитки СМ 11 (25 кг)</t>
  </si>
  <si>
    <t>Влаштування підвісної стелі типу Армстронг</t>
  </si>
  <si>
    <t>Дюбель для кріплення підвісної стелі 6х35 (100шт)</t>
  </si>
  <si>
    <t>Стельова ПВХ плита біла матова - Briliant 600x600x8мм</t>
  </si>
  <si>
    <t>Головний профіль "Armstrong"  T15 3600 мм</t>
  </si>
  <si>
    <t>Поперечний профіль "Armstrong"  T15 1200 мм</t>
  </si>
  <si>
    <t xml:space="preserve">Пристінний кутник "Armstrong"  19/24/3000 мм </t>
  </si>
  <si>
    <t>Плитка Cersanit Mario grey 30x60 см</t>
  </si>
  <si>
    <t>Диференціальний автомат Schneider Electric R9D25625 RESI9 6кА 1P+N 25A C 30мА АC</t>
  </si>
  <si>
    <t>Маркування, розробка схеми</t>
  </si>
  <si>
    <t>Свiтильники врізний вологостійкий 600х600</t>
  </si>
  <si>
    <t>Кріплення для труби ДУ25</t>
  </si>
  <si>
    <t>Кріплення для труби ДУ20</t>
  </si>
  <si>
    <t>Комплект для встановлення змішувача</t>
  </si>
  <si>
    <t>Монтаж труби поліпропіленової в штробах з підготовкою під монтаж сантехобладнання</t>
  </si>
  <si>
    <t>Комплект для встановлення унітазу</t>
  </si>
  <si>
    <t>Труба каналізаційна ДУ110 Інтерпласт</t>
  </si>
  <si>
    <t>Комплект фітингів ДУ110 Інтерпласт</t>
  </si>
  <si>
    <t>Труба каналізаційна ДУ50 Інтерпласт</t>
  </si>
  <si>
    <t>Комплект фітингів ДУ50 Інтерпласт</t>
  </si>
  <si>
    <t>Підвіконня Danke 200 мм, глянець, з боковими заглушками</t>
  </si>
  <si>
    <t>Піна монтажна</t>
  </si>
  <si>
    <t>Труба поліпропіленова PPR FIBER армована ДУ25 мм (длоя гарячої та холодної води)</t>
  </si>
  <si>
    <t>Труба поліпропіленова PPR FIBER армована ДУ20 мм (длоя гарячої та холодної води)</t>
  </si>
  <si>
    <t>Монтаж труби поліпропіленової відкритим способом з підготовкою під монтаж сантехобладнання</t>
  </si>
  <si>
    <t>Поліетиленова теплоізоляція для труб з ВН. Ø 25 мм та товщина ізоляції 6 мм</t>
  </si>
  <si>
    <t>Поліетиленова теплоізоляція для труб з ВН. Ø 20 мм та товщина ізоляції 6 мм</t>
  </si>
  <si>
    <t>Монтаж раковини Kolo Twins з сифоном та змішувачем</t>
  </si>
  <si>
    <t>Сифон для раковини, 366681 Viega (366681)</t>
  </si>
  <si>
    <t>Змішувач Cubeo Grohe (1016990000)</t>
  </si>
  <si>
    <t>Раковина Kolo Twins з комплектом кріплень</t>
  </si>
  <si>
    <t>Демонтаж перегородок з цегли</t>
  </si>
  <si>
    <t>Влаштування перегородок з блоків з ноздрюватого бетону (товщина 100-200 мм)</t>
  </si>
  <si>
    <t>Блок газобетон 100х200*600 D500</t>
  </si>
  <si>
    <t>Siltek M-2 Мурувальна суміш для пористих блоків</t>
  </si>
  <si>
    <t>Перемічка ПБ 160х10х20-10Н*</t>
  </si>
  <si>
    <t>Сітка мурувальна 50х50х0,3</t>
  </si>
  <si>
    <t>Монтаж дверних доводчиків</t>
  </si>
  <si>
    <t>Доводчик GEZE TS-1500 з колінною тягою (срібло)</t>
  </si>
  <si>
    <t xml:space="preserve">Монтаж душового трапу </t>
  </si>
  <si>
    <t>Трап для душу Imprese i-Flow S i07</t>
  </si>
  <si>
    <t xml:space="preserve">Монтаж душового комплекту </t>
  </si>
  <si>
    <t>Душовий комплект Grohe QuickFix Precision Flow</t>
  </si>
  <si>
    <t>Вентилятор витяжний Soler&amp;Palau Silent-100 CZ Design</t>
  </si>
  <si>
    <t>Повітропровід Вентс Пластивент 1010, (d100, 1м)</t>
  </si>
  <si>
    <t>З'єднуючий елемент Вентс Пластивент 111 (d100)</t>
  </si>
  <si>
    <t>Зворотній клапан Вентс КО1 100</t>
  </si>
  <si>
    <t>Коліно (відвід) Вентс Пластивент 121, (d100, 90°)</t>
  </si>
  <si>
    <t>Тримач Вентс Пластивент 16 (d100)</t>
  </si>
  <si>
    <t>Комплект для встановлення змішувача душового</t>
  </si>
  <si>
    <t>Кран кутовий вентильний Grohe 2201600М приладовий 1/2"х1/2" Хром</t>
  </si>
  <si>
    <t>Прожектор TNSy LED ECO Slim 200Вт 14000Лм 6500K IP65 (TNSy5000241)</t>
  </si>
  <si>
    <t>Комплект заземлення оцинкований різьбовий D-16 мм, L-9м</t>
  </si>
  <si>
    <t>Монтаж рушникосушарки</t>
  </si>
  <si>
    <t>Рушникосушарка MARIO Класик-I 1090х530 TR K</t>
  </si>
  <si>
    <t>Монтаж рукосушарки</t>
  </si>
  <si>
    <t>Сушарка для рук TRENTO Professional 1800W</t>
  </si>
  <si>
    <t>Пінопласт HIRSCH EPS 60 60х500х1000 мм Graphite</t>
  </si>
  <si>
    <t>Монтаж камер відеоспостереження</t>
  </si>
  <si>
    <t xml:space="preserve">Камера відеоспостереження DS-2CD2047G2-LU </t>
  </si>
  <si>
    <t>Менеджмент кабелю 1U з кришкою для шафи або стійки, метал Net"s (NETS-CM-1U)</t>
  </si>
  <si>
    <t>Монтаж точок доступу wifi</t>
  </si>
  <si>
    <t>Точка доступу Ubiquiti Unifi 6 Pro (U6-Pro)</t>
  </si>
  <si>
    <t>Модуль оптичний Optolink SFP+-10G-LR 10G, 20km, 2LC, Tx 1310nm</t>
  </si>
  <si>
    <t>Патч-корд оптичний LC/UPC-LC/UPC SM 1м Duplex UPC-1LCLC(SM)D(ON)</t>
  </si>
  <si>
    <t>Зварювання оптичних з'єднань (включаючі витратні матеріали)</t>
  </si>
  <si>
    <t>Дослідження, вишукування, вимірювання випробування відповідно до вимог чинних Нормативних документів</t>
  </si>
  <si>
    <t xml:space="preserve">Розробка виконавчої документації (паперовий 2 екз. та цифровий варіант - USB FLASH), вартість за послуги на весь період робіт </t>
  </si>
  <si>
    <t>Улаштування підлогових покриттів з керамічних плиток на розчині із сухої клеючої суміші, кількість плиток в 1 м2 понад 7 до 12 шт з підрізкою кутів під 45 градусів з урахуванням влуштування плинтусів на висоту 100 мм</t>
  </si>
  <si>
    <t>Монтаж IP відеодомофону</t>
  </si>
  <si>
    <t>IP домофон Dahua DHI-VTH2421FB-P Black</t>
  </si>
  <si>
    <t>IP-панель виклику Dahua DHI-VTO2211G-WP-S2 Black (99-00020144)</t>
  </si>
  <si>
    <t>Демонтаж стяжки підлоги (Н&lt;80 мм)</t>
  </si>
  <si>
    <t>Демонтаж світильників стельових (зі збереженням)</t>
  </si>
  <si>
    <t>Різка штроб в цеглі для прокладання труб поліпропіленових до 2 х ДУ25</t>
  </si>
  <si>
    <t>Монтаж унітазу (інсталяція з підвісним унітазом)</t>
  </si>
  <si>
    <t>Унітаз підвсний з інсталяцією та фурнітурою "Geberit" та комплектом кріплень</t>
  </si>
  <si>
    <t>Влаштування ГК фальш стіни для інсталяції унітазу</t>
  </si>
  <si>
    <t>Лист гіпсокартон 2500х1200х12,5 (вологостійкий)</t>
  </si>
  <si>
    <t>Двері, глухі,  сотове заповнення, товщиною 40 мм.  Матеріал стулки - сосна, додатково укріплений 6 горизонтальними ребрами жорсткості. (сосна). Обшивка вологостійкою МДФ плитою товщиною 6 мм. Покриття УФ-емаль. Колір RAL 9003 (або близький). Завіси прихованого монтажу CEMOM ESTETIC-80A (або аналог). Замок SIBA 10037/D - 62/40 CP (або аналог). Сантехнічний комір для внутрішнього замикання SIBA R03 6-05-05 (або аналог). Циліндр 30/30 ключ/завертка, з набором ключів (мінімум три ключі).
Декоративна накладка для євроциліндра WB PZ SIBA SSR01 з нержавіючої сталі (або аналог). Ручка SIBA PARIS з нержавіючої сталі (або аналог). Підсилення під дотягувач. Охоплююча коробка ""телескоп"" шириною 350 мм, товщиною 12 мм, з лиштвою 70 мм. Матеріал - сосна."</t>
  </si>
  <si>
    <t>Заповнення дверних прорізів ламінованими дверними блоками із застосуванням анкерів і монтажної піни (розмір 800х2000 мм)</t>
  </si>
  <si>
    <t>Брус 40х40 (сосна)</t>
  </si>
  <si>
    <t>Комплект поручнів для інклюзивного санвузла (сталь нержавіюча, полірована)</t>
  </si>
  <si>
    <t>Кухонна стійка шириною 2300 мм. Висота нижньої частини 848 мм, висота верхньої частини 594 мм.
Матеріал фасаду: ДСП Kronospan 0164 PE Антрацит 18 мм (або аналог), ДСП Swisspan Індастріал 0489 18 мм (або аналог), стільниця Kronospan K215 BS Дюна Біла Вологостійка 38 мм (або аналог)
Товщина стінок: 18 мм
Завіса Clip-On 105° накладна з дотягувачем GTV (або аналог)
Завіса Clip-On 105° напівнакладна з дотягувачем GTV (або аналог)
Ексцентрикова стяжка Rastex 15/18, цинк Hettich (або аналог)
Загвинчується дюбель Twister під Rastex DU232 Hettich (або аналог)
Шкант дерев'яний Бук 8х30
Заглушка самоклеюча на мініфікс Folmag, 320 білий гладкий (або аналог)
Врізний проф.- ручка UKW 7, 18 мм, 5 м, білий (або аналог)
Ніжка кухонна H=100 мм, чорна, Sсilm (або аналог)
Пластина з кліпсою складна до ДСП Sсilm (або аналог)
Заглушка для проводів пластикова 2 штуки
Комплект кухонної мийки KRP GRP030-T Schwarze - 6350HM PVD</t>
  </si>
  <si>
    <t>Улаштування підлогових покриттів з ПВХ плиток на готовій клеючої суміші</t>
  </si>
  <si>
    <t xml:space="preserve">ПВХ плитка Forbo Enduro Dryback </t>
  </si>
  <si>
    <t>Клей Thomsit K188E, 12 кг</t>
  </si>
  <si>
    <t>Обробка бетонної підлоги після влаштування нивелючого шару стяжки перед вкладанням ПВХ плитки</t>
  </si>
  <si>
    <t>Влаштування плинтусів ПВХ</t>
  </si>
  <si>
    <t>Плінтус для LVT плитки Dollken DSL60</t>
  </si>
  <si>
    <t xml:space="preserve">Метизи </t>
  </si>
  <si>
    <t>Датчик AJAX FireProtect 2 SB (Heat/Smoke)</t>
  </si>
  <si>
    <t>Сирена AJAX StreetSiren Jeweller</t>
  </si>
  <si>
    <t>Датчик розбиття скла та руху AJAX CombiProtect</t>
  </si>
  <si>
    <t>Датчик AJAX DoorProtect</t>
  </si>
  <si>
    <t>4МП IP камера Hikvision DS-2CD2E43G2-U (2.8 мм)</t>
  </si>
  <si>
    <t>Шафа настінна 19" 15U , глибина 600 мм</t>
  </si>
  <si>
    <t xml:space="preserve">Пристрій безперебійного живлення APC Smart-UPS C 1500VA RM 2U with SmartConnect (SMC1500I-2UC) </t>
  </si>
  <si>
    <t>Жорсткий диск Western Digital Purple Pro 8TB 7200rpm 256MB WD8002PURP 3.5 SATA III</t>
  </si>
  <si>
    <t>Відеореєстратор Hikvision DS-7616NXI-K2/16P 16-канальний PoE 1U AcuSense в комплекті з кріпленнями або полкою для шафи 19"</t>
  </si>
  <si>
    <t xml:space="preserve">Маршрутизатор Ubiquiti UDM-Pro </t>
  </si>
  <si>
    <t xml:space="preserve">Комутатор мережевий Ubiquiti USW-24-POE </t>
  </si>
  <si>
    <t xml:space="preserve">Комутатор мережевий Ubiquiti USW-AGGREGATION </t>
  </si>
  <si>
    <t>Вентиляторний блок для шафи настінної 19" 15U , глибина 600 мм</t>
  </si>
  <si>
    <t>Перила сходового маршу, висота 1000 мм, алюміній анодований, чотири пояси, дві верхні труби 32 мм, нижні труба 10-16 мм</t>
  </si>
  <si>
    <t>Монтаж зовнішнього освітлення</t>
  </si>
  <si>
    <t xml:space="preserve">Монтаж заземлення </t>
  </si>
  <si>
    <t>Кольоровий пігмент</t>
  </si>
  <si>
    <t>Клей для суміші</t>
  </si>
  <si>
    <t>Крихта гумова EPDM синтетична</t>
  </si>
  <si>
    <t>Алюмінієвий куток для захисту сходів з резиновою накладкою</t>
  </si>
  <si>
    <t>Розділ 1. Благоустрій території</t>
  </si>
  <si>
    <t>Влаштування одинарного металевого каркасу UW та СW перегородки (крок 400мм)  з обшивкою ГК у два шари з двох сторін</t>
  </si>
  <si>
    <t>Мінеральна вата 100 мм 30 кг/м3</t>
  </si>
  <si>
    <t>Кріплення для гофри ДУ25</t>
  </si>
  <si>
    <t>Плитка полімерпісчана зі шрифтом Брайля</t>
  </si>
  <si>
    <t>Тумба під раковину Kolo Twins</t>
  </si>
  <si>
    <t>Монтаж електричної теплової завіси</t>
  </si>
  <si>
    <t>Повітряно електрична теплова завіса 2000 Вт Maltec настінні обігрівачі з дисплеєм і Wi-Fi управлінням</t>
  </si>
  <si>
    <t>Влаштування підвісної стелі типу Армстронг (вологостійка)</t>
  </si>
  <si>
    <t>Розбирання облаштування стелі (ДВП, Армстронг, пластикові панелі та інше)</t>
  </si>
  <si>
    <t>Прокладання електричних кабелів перетином до 5х10 мм2 в гофрі по стелі, по стінах</t>
  </si>
  <si>
    <t>Knauf Мульти-фініш Шпаклівка гіпсова фінішна</t>
  </si>
  <si>
    <t xml:space="preserve">Сітка будівельна штукатурна армувальна &gt;125 г/м2 — 5*5 мм (для внутрішніх робіт) </t>
  </si>
  <si>
    <t>Шпаклювання плоских поверхонь віконних та дверних укосів по бетону та каменю (під фарбування, 2 мм)</t>
  </si>
  <si>
    <t>Поліпшене фарбування полівінілацетатними водоемульсійними сумішами плоских поверхонь віконних та дверних укосів, підготовлених під фарбування</t>
  </si>
  <si>
    <t xml:space="preserve">Профіль стієчний CD-60 </t>
  </si>
  <si>
    <t>мп</t>
  </si>
  <si>
    <t xml:space="preserve">Профіль направляючий UD-27 </t>
  </si>
  <si>
    <t xml:space="preserve">Подовжувач профілів 60/110 </t>
  </si>
  <si>
    <t>З'єднувач профілів дворівневий 60/60</t>
  </si>
  <si>
    <t>Підвіс обертовий з розжимним елементом</t>
  </si>
  <si>
    <t>Підвіс пружинний (метелик)/тяга підвісу</t>
  </si>
  <si>
    <t>Стержень з кільцем 1000мм</t>
  </si>
  <si>
    <t>Стержень з гаком 1000мм</t>
  </si>
  <si>
    <t>Дюбель "К" 6/40 / Цвях X-P 17 G3 MX (1200шт)</t>
  </si>
  <si>
    <t>1200шт</t>
  </si>
  <si>
    <t xml:space="preserve">Стельовий анкерний дюбель TDN 6/40 </t>
  </si>
  <si>
    <t>Стрічка ущільнювальна, 90мм</t>
  </si>
  <si>
    <t>Розетка подвійна вологозахищена IP65 ASFORA з кришкою</t>
  </si>
  <si>
    <t>Щит вбудований Volta VU12UA на 12(14) модулів Hager</t>
  </si>
  <si>
    <t>Встановлення та збірка електричних щитів на 12 модулі (щит врізний пластиковий)</t>
  </si>
  <si>
    <t>Ремонт металопластикових вікон та дверей (з заміною ручок та резинок ущільнювачів), площа до 3,5 м2</t>
  </si>
  <si>
    <t>Централь Ajax Hub 2 Plus Jeweller</t>
  </si>
  <si>
    <t>KeyPad TouchScreen Jeweller</t>
  </si>
  <si>
    <t>Ретранслятор сигналу ReX 2 Jeweller</t>
  </si>
  <si>
    <t>Комутатор мережевий Ubiquiti USW-Pro-24</t>
  </si>
  <si>
    <t>Влаштування перил сходів ганку</t>
  </si>
  <si>
    <t>Встановлення інклюзивного підйомника горизонтального</t>
  </si>
  <si>
    <t xml:space="preserve">Вертикальній інклюзивний підйомник - ліфт, висота підйому від 0,000 до 1500 мм, нержавійка, вантжопід'ємність 250 кг, платформа 1250х950 мм, швидкість 0,08-0,1 м/с, вуличне виконання, привід гідравлічний, система безпеки </t>
  </si>
  <si>
    <t>Автоматичний вимикач 3ф 40А "C" Schneider Electric</t>
  </si>
  <si>
    <t>Перемикач Hager SFT340 3P 40А/230В 3м I-0-II</t>
  </si>
  <si>
    <t>Кабель силовий ВВГ нгд 5х4,0 Одескабель</t>
  </si>
  <si>
    <t>Кабель силовий ВВГ нгд 5х4,0, Одескабель</t>
  </si>
  <si>
    <t>Встановлення вуличної розетки</t>
  </si>
  <si>
    <t>Розетка настінна похила IP67 16A 380 V 3P+T+N - арт. EC690551</t>
  </si>
  <si>
    <t>Встановлення вуличної розетки для генератора</t>
  </si>
  <si>
    <t>Вулична розетка 220V для двору саду з вологозахистом IP66 подвійна</t>
  </si>
  <si>
    <t>Ремонт тріщин на фасаді з оздобленням типу "короюїд" з відновленням оздоблення (розриття тріщини до 5 мм), у вартість включається (розробка тріщини на глибину до 200 мм, очистка/грунтування, заповнення трещини ремонтною суміщю, грунтування, нанесення шаклівки "короїд")</t>
  </si>
  <si>
    <t>Siltek R-5 Ремонтна дрібнозерниста суміш</t>
  </si>
  <si>
    <t>Штукатурка короїд акрилова Ceresit СТ 64 2 мм 25 кг</t>
  </si>
  <si>
    <t>Очистка, знепилення, грунтування фасадів</t>
  </si>
  <si>
    <t>Захист вікон дверей тощо перед фарбуванням</t>
  </si>
  <si>
    <t>Плівка ПВХ 100 мкм</t>
  </si>
  <si>
    <t>Скотч малярний 50 мм х 50 м</t>
  </si>
  <si>
    <t xml:space="preserve">Siltek Facade Pro Фарба фасадна довговічна. База FА </t>
  </si>
  <si>
    <t>Розділ 2. Оздоблення фасадів</t>
  </si>
  <si>
    <t>Розділ 3. Адміністративні приміщення (двоповерхова будівля з цокольним поверхом)</t>
  </si>
  <si>
    <t>Розділ 4. Слабострумне обладнання</t>
  </si>
  <si>
    <t>Розділ 5. Інші роботи обов'язкові до виконання</t>
  </si>
  <si>
    <t>Плита підвісної стелі ARMSTRONG Plain 600x600х15 мм Board</t>
  </si>
  <si>
    <t>Вкладання EPDM крошки на сходах (10 мм)</t>
  </si>
  <si>
    <t>Демонтаж бетонних сходів</t>
  </si>
  <si>
    <t>Бетон В30 П4 (дрібнозернистий заповнювач)</t>
  </si>
  <si>
    <t xml:space="preserve">Виготовлення та монтаж металоконструкції сходів </t>
  </si>
  <si>
    <t xml:space="preserve">Кут ст3 75 х 75 х 5 </t>
  </si>
  <si>
    <t>Арматура д.12 А500</t>
  </si>
  <si>
    <t>Хімічний анкер М12 х 150 HILTI</t>
  </si>
  <si>
    <t>Улаштвання монолітних сходів з формуванням опалубки (металокаркас)</t>
  </si>
  <si>
    <t>Демонтаж пластикових, металопластикових, сталевих водопровідних труб</t>
  </si>
  <si>
    <t>Демонтаж, монтаж підвіконня</t>
  </si>
  <si>
    <t>Встановлення спліт кондиціонерів CH-S09FTXF2-NG з вартістю фреонопроводів при довжині лінії до 15 м та з  урахуванням вартості кронщтейнів для встановлення зовнішніх блоків</t>
  </si>
  <si>
    <t xml:space="preserve">Мотнаж МАФ </t>
  </si>
  <si>
    <t>Комплект лавочка з навісом (перголою):
1. Пергола (Висота - 2520 мм, Ширина - 2130 мм, Довжина - 2900 мм) 
Опори і каркас:
Стійки - профільна труба - 80х80х4
Каркас козирка - 20х40, лист ЦК 4
Покриття - порошкове полімерне антивандальна фарба
Захист від корозії
Накриття:
Дошка сосна 100х22 мм
Сотовий полікарбонат 6 мм (колір прозорий)
Кріплення: оцинкований.
2. Лавка зі сосни (Висота - 900 мм, Ширина - 860 мм, Висота сидіння - 372 мм, Ширина сидіння - 394 мм, Довжина посадкового місця - 1800 мм)
Опори:
Сталь ГК 8 мм, (лазерна порізка).
Смуга 40х4 мм.
Покриття - порошкове полімерне антивандальна фарба.
Захист від корозії.
Сидіння і спинка:
Брус сосна 40х45 мм.
Обробка біовологозахиснимпросоченням.
Лазур "Sayerlack" темний горіх.
Террасне масло.</t>
  </si>
  <si>
    <t>Фарбування фасадів на висоті до 4 метрів</t>
  </si>
  <si>
    <t>Монтаж вхідних протипожежних дверей</t>
  </si>
  <si>
    <t>Двері металеві протипожежні з монтажем, рама тощиною 100 мм (профільна труба 60х40 мм + 40х60 мм), стулка товщиною 75 мм, листовий метал 1,5мм.
Колір RAL 9003 (або близький).
Внутрішнє утеплення вогнестійка базальтова вата, протипожежна стійкість 60 хвилин.
Два контури ущільнювача протипожежні спінюючі.
Три петлі для протипожежних дверей  IBFM 543 (або аналог).
Замок для протипожежних дверей ISEO 216120654P (або аналог).
Ручка протипожежна ISEO 032413 SILVER mov-mov (або аналог).
Циліндр  ключ/ключ, з набором ключів (мінімум три ключі).
Лиштва  з однієї сторони шириною 70 мм.
Поріг з накладкою з нержавіючої сталі.
Розмір 800х2050 мм
Доводчик GEZE</t>
  </si>
  <si>
    <t>Вкладання ФЕМ з підготовкою основи та встановлення бортів</t>
  </si>
  <si>
    <t>ФЕМ Лайнстоун 20 h60 капучино (або аналог)</t>
  </si>
  <si>
    <t>Бордюр парковий 1000х80х200 сірий</t>
  </si>
  <si>
    <t>Навантаження ґрунту екскаваторами місткістю ковша 0,25 м3 на автомобілі- самоскиди, група ґрунту 1 (90%)</t>
  </si>
  <si>
    <t>Перевезення ґрунту до 30 км</t>
  </si>
  <si>
    <t>Улаштування одношарових основ товщиною 15 см із щебенево - пісчаної суміші фракції 0-20 мм з межею міцності на стиск понад 98,1 МПа [1000 кг/см2] з пошаровим трамбуванням</t>
  </si>
  <si>
    <t>Щебенево-піщана суміш фракції 0-20 (ЩПС)</t>
  </si>
  <si>
    <t>Установлення бортових каменів бетонних і залізобетонних на бетонну основу</t>
  </si>
  <si>
    <t>Суміші бетонні готові важкі, клас бетону В15 [М200], крупність заповнювача 20 - 40 мм</t>
  </si>
  <si>
    <t>ПРОФНАСТИЛ ДЛЯ НЕЗНІМНОГО ОПАЛУБУ Н57</t>
  </si>
  <si>
    <t>Монтаж перегородки з готових ПВХ блоків з металопластику в кам'яних стінах</t>
  </si>
  <si>
    <t>Прегородка з дверима з порогом алюміній ПВХ WDS70 (або альтернатива з коефіцієнтом опору теплопередачі 0.9 м.кв.*К/Вт), заповнення 4i-14Ar-4-14Ar-4i, ручка FKS 1008, 37мм 45° M5X45 RAL9016 біла (або альтернатива), мікроліфт-блокатор AXOR (або альтернатива), армування 1.5 мм, колір білий., москітна сітка в комплекті</t>
  </si>
  <si>
    <t>Улаштування одношарових вирівнюючого шару товщиною 15 см із гранітного відсіву фракції 2-5 мм з межею міцності на стиск понад 98,1 МПа [1000 кг/см2] з  трамбуванням</t>
  </si>
  <si>
    <t>Улаштування дорожніх корит вручну або малогабаритним екскаватором , глибина корита до 300 мм  (90%)</t>
  </si>
  <si>
    <t>Schneider Electric Лічильник електроенергії 3-ф 63А A9MEM3175</t>
  </si>
  <si>
    <t>ДСП - для Kronospan колір білий 0101 PE Білий фасадний (якщо виробник ДСП інший, то колір аналогічний)
Кромка 2,0 мм REHAU. колір червоний - ПВХ Червона 3000. 
Товщина ДСП - 16 мм
Білий(100 мм) + Червоний (100 мм) + Білий (100 мм)</t>
  </si>
  <si>
    <t>Монтаж відбійника стінового з ДСП</t>
  </si>
  <si>
    <r>
      <t xml:space="preserve">Влаштування </t>
    </r>
    <r>
      <rPr>
        <b/>
        <sz val="12"/>
        <rFont val="Times New Roman"/>
        <family val="1"/>
        <charset val="204"/>
      </rPr>
      <t>складного</t>
    </r>
    <r>
      <rPr>
        <sz val="12"/>
        <rFont val="Times New Roman"/>
        <family val="1"/>
        <charset val="204"/>
      </rPr>
      <t xml:space="preserve"> металевого каркасу CD, UD підвісної стелі мансарди обшивкою ГК плитами</t>
    </r>
  </si>
  <si>
    <t>Сума</t>
  </si>
  <si>
    <t>Розцінка</t>
  </si>
  <si>
    <t>авІ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</si>
</sst>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 _₽_-;\-* #,##0.00\ _₽_-;_-* &quot;-&quot;??\ _₽_-;_-@_-"/>
    <numFmt numFmtId="164" formatCode="_-* #,##0.00\ &quot;₴&quot;_-;\-* #,##0.00\ &quot;₴&quot;_-;_-* &quot;-&quot;??\ &quot;₴&quot;_-;_-@_-"/>
    <numFmt numFmtId="165" formatCode="_-* #,##0.00_-;\-* #,##0.00_-;_-* &quot;-&quot;??_-;_-@_-"/>
    <numFmt numFmtId="166" formatCode="[$-419]General"/>
    <numFmt numFmtId="167" formatCode="0.0"/>
    <numFmt numFmtId="168" formatCode="_-* #,##0.00_₴_-;\-* #,##0.00_₴_-;_-* &quot;-&quot;??_₴_-;_-@_-"/>
    <numFmt numFmtId="169" formatCode="_-* #,##0.00_р_._-;\-* #,##0.00_р_._-;_-* &quot;-&quot;??_р_._-;_-@_-"/>
    <numFmt numFmtId="170" formatCode="_-* #,##0.00\ _г_р_н_._-;\-* #,##0.00\ _г_р_н_._-;_-* &quot;-&quot;??\ _г_р_н_._-;_-@_-"/>
    <numFmt numFmtId="171" formatCode="\ #,##0.00&quot;    &quot;;\-#,##0.00&quot;    &quot;;&quot; -&quot;#&quot;    &quot;;@\ "/>
    <numFmt numFmtId="172" formatCode="[$-419]0%"/>
    <numFmt numFmtId="173" formatCode="#,##0.00\ &quot;₴&quot;"/>
  </numFmts>
  <fonts count="37">
    <font>
      <sz val="11"/>
      <color theme="1"/>
      <name val="Calibri"/>
      <family val="2"/>
      <scheme val="minor"/>
    </font>
    <font>
      <sz val="11"/>
      <color theme="1"/>
      <name val="Calibri"/>
      <family val="2"/>
      <charset val="204"/>
      <scheme val="minor"/>
    </font>
    <font>
      <sz val="12"/>
      <color theme="1"/>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b/>
      <sz val="13"/>
      <color theme="3"/>
      <name val="Calibri"/>
      <family val="2"/>
      <charset val="204"/>
      <scheme val="minor"/>
    </font>
    <font>
      <i/>
      <sz val="11"/>
      <color rgb="FF7F7F7F"/>
      <name val="Calibri"/>
      <family val="2"/>
      <charset val="204"/>
      <scheme val="minor"/>
    </font>
    <font>
      <sz val="10"/>
      <name val="Arial Cyr"/>
    </font>
    <font>
      <sz val="11"/>
      <color rgb="FFFFFFFF"/>
      <name val="Century Gothic"/>
      <family val="2"/>
      <charset val="204"/>
    </font>
    <font>
      <sz val="11"/>
      <color rgb="FF000000"/>
      <name val="Arial"/>
      <family val="2"/>
    </font>
    <font>
      <sz val="10"/>
      <name val="Arial Cyr"/>
      <charset val="204"/>
    </font>
    <font>
      <b/>
      <sz val="18"/>
      <color theme="3"/>
      <name val="Cambria"/>
      <family val="2"/>
      <charset val="204"/>
      <scheme val="major"/>
    </font>
    <font>
      <sz val="11"/>
      <color rgb="FF000000"/>
      <name val="Century Gothic"/>
      <family val="2"/>
      <charset val="204"/>
    </font>
    <font>
      <sz val="10"/>
      <name val="Arial"/>
      <family val="2"/>
      <charset val="204"/>
    </font>
    <font>
      <sz val="10"/>
      <name val="Arial"/>
      <family val="2"/>
      <charset val="162"/>
    </font>
    <font>
      <sz val="11"/>
      <color indexed="8"/>
      <name val="Century Gothic"/>
      <family val="2"/>
      <charset val="204"/>
    </font>
    <font>
      <sz val="10"/>
      <name val="Mangal"/>
      <family val="2"/>
      <charset val="204"/>
    </font>
    <font>
      <sz val="8"/>
      <name val="Arial"/>
      <family val="2"/>
      <charset val="204"/>
    </font>
    <font>
      <sz val="11"/>
      <color rgb="FF000000"/>
      <name val="Arial"/>
      <family val="2"/>
      <charset val="204"/>
    </font>
    <font>
      <sz val="11"/>
      <name val="Book Antiqua"/>
      <family val="1"/>
      <charset val="204"/>
    </font>
    <font>
      <sz val="10"/>
      <color rgb="FF000000"/>
      <name val="Arial Cyr"/>
      <charset val="204"/>
    </font>
    <font>
      <sz val="10"/>
      <color rgb="FF000000"/>
      <name val="Arial"/>
      <family val="2"/>
    </font>
    <font>
      <sz val="10"/>
      <color rgb="FF000000"/>
      <name val="Helv"/>
    </font>
    <font>
      <sz val="11"/>
      <color rgb="FF000000"/>
      <name val="Century Gothic"/>
      <family val="1"/>
    </font>
    <font>
      <u/>
      <sz val="11"/>
      <color theme="10"/>
      <name val="Calibri"/>
      <family val="2"/>
      <scheme val="minor"/>
    </font>
    <font>
      <sz val="12"/>
      <name val="Times New Roman"/>
      <family val="1"/>
      <charset val="204"/>
    </font>
    <font>
      <b/>
      <sz val="12"/>
      <color rgb="FF000000"/>
      <name val="Times New Roman"/>
      <family val="1"/>
      <charset val="204"/>
    </font>
    <font>
      <u/>
      <sz val="12"/>
      <color theme="10"/>
      <name val="Times New Roman"/>
      <family val="1"/>
      <charset val="204"/>
    </font>
    <font>
      <sz val="12"/>
      <color rgb="FF000000"/>
      <name val="Times New Roman"/>
      <family val="1"/>
      <charset val="204"/>
    </font>
    <font>
      <sz val="12"/>
      <color indexed="8"/>
      <name val="Times New Roman"/>
      <family val="1"/>
      <charset val="204"/>
    </font>
    <font>
      <b/>
      <sz val="12"/>
      <name val="Times New Roman"/>
      <family val="1"/>
      <charset val="204"/>
    </font>
    <font>
      <b/>
      <u/>
      <sz val="14"/>
      <color rgb="FF000000"/>
      <name val="Times New Roman"/>
      <family val="1"/>
      <charset val="204"/>
    </font>
    <font>
      <b/>
      <sz val="14"/>
      <color theme="1"/>
      <name val="Times New Roman"/>
      <family val="1"/>
      <charset val="204"/>
    </font>
    <font>
      <b/>
      <sz val="14"/>
      <name val="Times New Roman"/>
      <family val="1"/>
      <charset val="204"/>
    </font>
    <font>
      <b/>
      <sz val="14"/>
      <color rgb="FF000000"/>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4" tint="0.79998168889431442"/>
        <bgColor indexed="65"/>
      </patternFill>
    </fill>
    <fill>
      <patternFill patternType="solid">
        <fgColor rgb="FF7A7A7A"/>
        <bgColor rgb="FF808080"/>
      </patternFill>
    </fill>
    <fill>
      <patternFill patternType="solid">
        <fgColor indexed="9"/>
        <bgColor indexed="26"/>
      </patternFill>
    </fill>
    <fill>
      <patternFill patternType="solid">
        <fgColor rgb="FF7A7A7A"/>
        <bgColor rgb="FF5F5F5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ck">
        <color theme="4" tint="0.499984740745262"/>
      </bottom>
      <diagonal/>
    </border>
    <border>
      <left style="thin">
        <color auto="1"/>
      </left>
      <right style="thin">
        <color auto="1"/>
      </right>
      <top/>
      <bottom style="thin">
        <color auto="1"/>
      </bottom>
      <diagonal/>
    </border>
  </borders>
  <cellStyleXfs count="78">
    <xf numFmtId="0" fontId="0"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66" fontId="5" fillId="0" borderId="0" applyBorder="0" applyProtection="0"/>
    <xf numFmtId="0" fontId="6" fillId="0" borderId="0"/>
    <xf numFmtId="164" fontId="4"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1" fillId="0" borderId="0"/>
    <xf numFmtId="166" fontId="5" fillId="0" borderId="0" applyBorder="0" applyProtection="0"/>
    <xf numFmtId="0" fontId="1" fillId="0" borderId="0"/>
    <xf numFmtId="0" fontId="12" fillId="0" borderId="0"/>
    <xf numFmtId="170" fontId="12"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4" fillId="0" borderId="0"/>
    <xf numFmtId="0" fontId="19" fillId="0" borderId="0"/>
    <xf numFmtId="0" fontId="10" fillId="6" borderId="0" applyBorder="0" applyProtection="0"/>
    <xf numFmtId="0" fontId="4" fillId="0" borderId="0"/>
    <xf numFmtId="0" fontId="1" fillId="5" borderId="0" applyNumberFormat="0" applyBorder="0" applyAlignment="0" applyProtection="0"/>
    <xf numFmtId="0" fontId="1" fillId="0" borderId="0"/>
    <xf numFmtId="9" fontId="14" fillId="0" borderId="0" applyBorder="0" applyProtection="0"/>
    <xf numFmtId="0" fontId="1" fillId="0" borderId="0"/>
    <xf numFmtId="9" fontId="1" fillId="0" borderId="0" applyFont="0" applyFill="0" applyBorder="0" applyAlignment="0" applyProtection="0"/>
    <xf numFmtId="0" fontId="1" fillId="5" borderId="0" applyNumberFormat="0" applyBorder="0" applyAlignment="0" applyProtection="0"/>
    <xf numFmtId="168" fontId="1" fillId="0" borderId="0" applyFont="0" applyFill="0" applyBorder="0" applyAlignment="0" applyProtection="0"/>
    <xf numFmtId="0" fontId="16" fillId="0" borderId="0"/>
    <xf numFmtId="0" fontId="1" fillId="0" borderId="0"/>
    <xf numFmtId="0" fontId="15" fillId="0" borderId="0"/>
    <xf numFmtId="0" fontId="4" fillId="0" borderId="0"/>
    <xf numFmtId="0" fontId="8" fillId="0" borderId="0" applyNumberForma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0" fontId="17" fillId="7" borderId="0" applyNumberFormat="0" applyBorder="0" applyAlignment="0" applyProtection="0"/>
    <xf numFmtId="0" fontId="14" fillId="0" borderId="0"/>
    <xf numFmtId="9" fontId="14" fillId="0" borderId="0" applyBorder="0" applyProtection="0"/>
    <xf numFmtId="0" fontId="10" fillId="8" borderId="0" applyBorder="0" applyProtection="0"/>
    <xf numFmtId="171" fontId="18" fillId="0" borderId="0" applyFill="0" applyBorder="0" applyAlignment="0" applyProtection="0"/>
    <xf numFmtId="168" fontId="14" fillId="0" borderId="0" applyFont="0" applyFill="0" applyBorder="0" applyAlignment="0" applyProtection="0"/>
    <xf numFmtId="0" fontId="19" fillId="0" borderId="0">
      <alignment horizontal="left"/>
    </xf>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5" borderId="0" applyNumberFormat="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alignment horizontal="left"/>
    </xf>
    <xf numFmtId="0" fontId="20" fillId="0" borderId="0"/>
    <xf numFmtId="0" fontId="12" fillId="0" borderId="0"/>
    <xf numFmtId="0" fontId="12" fillId="0" borderId="0"/>
    <xf numFmtId="166" fontId="5" fillId="0" borderId="0" applyBorder="0" applyProtection="0"/>
    <xf numFmtId="0" fontId="21" fillId="0" borderId="0"/>
    <xf numFmtId="0" fontId="12" fillId="0" borderId="0"/>
    <xf numFmtId="0" fontId="21" fillId="0" borderId="0"/>
    <xf numFmtId="0" fontId="11" fillId="0" borderId="0"/>
    <xf numFmtId="0" fontId="7" fillId="0" borderId="3" applyNumberFormat="0" applyFill="0" applyAlignment="0" applyProtection="0"/>
    <xf numFmtId="166" fontId="5" fillId="0" borderId="0" applyBorder="0" applyProtection="0"/>
    <xf numFmtId="166" fontId="22" fillId="0" borderId="0" applyBorder="0" applyProtection="0"/>
    <xf numFmtId="0" fontId="12" fillId="0" borderId="0"/>
    <xf numFmtId="0" fontId="11" fillId="0" borderId="0"/>
    <xf numFmtId="0" fontId="20" fillId="0" borderId="0"/>
    <xf numFmtId="166" fontId="23" fillId="0" borderId="0" applyBorder="0" applyProtection="0"/>
    <xf numFmtId="166" fontId="24" fillId="0" borderId="0" applyBorder="0" applyProtection="0"/>
    <xf numFmtId="172" fontId="5" fillId="0" borderId="0" applyBorder="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9" fontId="14" fillId="0" borderId="0" applyFont="0" applyFill="0" applyBorder="0" applyAlignment="0" applyProtection="0"/>
    <xf numFmtId="9" fontId="4" fillId="0" borderId="0" applyFont="0" applyFill="0" applyBorder="0" applyAlignment="0" applyProtection="0"/>
    <xf numFmtId="0" fontId="26" fillId="0" borderId="0" applyNumberFormat="0" applyFill="0" applyBorder="0" applyAlignment="0" applyProtection="0"/>
  </cellStyleXfs>
  <cellXfs count="91">
    <xf numFmtId="0" fontId="0" fillId="0" borderId="0" xfId="0"/>
    <xf numFmtId="0" fontId="2" fillId="0" borderId="0" xfId="0" applyFont="1"/>
    <xf numFmtId="173" fontId="2" fillId="0" borderId="4" xfId="0" applyNumberFormat="1" applyFont="1" applyBorder="1" applyAlignment="1">
      <alignment horizontal="center" vertical="center" wrapText="1"/>
    </xf>
    <xf numFmtId="173" fontId="2" fillId="0" borderId="0" xfId="0" applyNumberFormat="1" applyFont="1" applyAlignment="1">
      <alignment horizontal="center" vertical="center" wrapText="1"/>
    </xf>
    <xf numFmtId="0" fontId="27" fillId="0" borderId="1" xfId="0" applyFont="1" applyBorder="1" applyAlignment="1">
      <alignment vertical="center"/>
    </xf>
    <xf numFmtId="164" fontId="27" fillId="0" borderId="1" xfId="6" applyFont="1" applyBorder="1" applyAlignment="1">
      <alignment vertical="center"/>
    </xf>
    <xf numFmtId="164" fontId="27" fillId="0" borderId="0" xfId="6"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xf>
    <xf numFmtId="4" fontId="2" fillId="0" borderId="0" xfId="0" applyNumberFormat="1" applyFont="1" applyAlignment="1">
      <alignment horizontal="center"/>
    </xf>
    <xf numFmtId="167" fontId="2" fillId="0" borderId="0" xfId="0" applyNumberFormat="1" applyFont="1" applyAlignment="1">
      <alignment horizontal="center"/>
    </xf>
    <xf numFmtId="0" fontId="2" fillId="0" borderId="0" xfId="0" applyFont="1" applyAlignment="1">
      <alignment horizontal="right"/>
    </xf>
    <xf numFmtId="0" fontId="29" fillId="0" borderId="0" xfId="77" applyFont="1"/>
    <xf numFmtId="0" fontId="2" fillId="3" borderId="1" xfId="0" applyFont="1" applyFill="1" applyBorder="1" applyAlignment="1">
      <alignment vertical="top"/>
    </xf>
    <xf numFmtId="0" fontId="2" fillId="3" borderId="1" xfId="0" applyFont="1" applyFill="1" applyBorder="1" applyAlignment="1">
      <alignment horizontal="center" vertical="top"/>
    </xf>
    <xf numFmtId="2" fontId="2" fillId="3" borderId="1" xfId="0" applyNumberFormat="1" applyFont="1" applyFill="1" applyBorder="1" applyAlignment="1">
      <alignment horizontal="center" vertical="top"/>
    </xf>
    <xf numFmtId="0" fontId="2" fillId="0" borderId="1" xfId="0" applyFont="1" applyBorder="1" applyAlignment="1">
      <alignment vertical="top"/>
    </xf>
    <xf numFmtId="0" fontId="2" fillId="0" borderId="1" xfId="0" applyFont="1" applyBorder="1" applyAlignment="1">
      <alignment horizontal="center" vertical="top"/>
    </xf>
    <xf numFmtId="2" fontId="2" fillId="0" borderId="1" xfId="0" applyNumberFormat="1" applyFont="1" applyBorder="1" applyAlignment="1">
      <alignment horizontal="center" vertical="top"/>
    </xf>
    <xf numFmtId="0" fontId="2" fillId="0" borderId="0" xfId="0" applyFont="1" applyAlignment="1">
      <alignment vertical="top"/>
    </xf>
    <xf numFmtId="0" fontId="2" fillId="0" borderId="0" xfId="0" applyFont="1" applyAlignment="1">
      <alignment horizontal="center" vertical="top"/>
    </xf>
    <xf numFmtId="2" fontId="2" fillId="0" borderId="0" xfId="0" applyNumberFormat="1" applyFont="1" applyAlignment="1">
      <alignment horizontal="center" vertical="top"/>
    </xf>
    <xf numFmtId="4" fontId="27" fillId="0" borderId="1" xfId="0" applyNumberFormat="1" applyFont="1" applyBorder="1" applyAlignment="1">
      <alignment vertical="top" wrapText="1"/>
    </xf>
    <xf numFmtId="4" fontId="27" fillId="0" borderId="1" xfId="0" applyNumberFormat="1" applyFont="1" applyBorder="1" applyAlignment="1">
      <alignment vertical="top"/>
    </xf>
    <xf numFmtId="2" fontId="27" fillId="0" borderId="1" xfId="0" applyNumberFormat="1" applyFont="1" applyBorder="1" applyAlignment="1">
      <alignment vertical="top"/>
    </xf>
    <xf numFmtId="2" fontId="27" fillId="0" borderId="1" xfId="0" applyNumberFormat="1" applyFont="1" applyBorder="1" applyAlignment="1">
      <alignment horizontal="center" vertical="top"/>
    </xf>
    <xf numFmtId="4" fontId="27" fillId="0" borderId="2" xfId="0" applyNumberFormat="1" applyFont="1" applyBorder="1"/>
    <xf numFmtId="4" fontId="27" fillId="0" borderId="2" xfId="0" applyNumberFormat="1" applyFont="1" applyBorder="1" applyAlignment="1">
      <alignment wrapText="1"/>
    </xf>
    <xf numFmtId="4" fontId="27" fillId="0" borderId="2" xfId="0" applyNumberFormat="1" applyFont="1" applyBorder="1" applyAlignment="1">
      <alignment vertical="top" wrapText="1"/>
    </xf>
    <xf numFmtId="2" fontId="27" fillId="0" borderId="2" xfId="0" applyNumberFormat="1" applyFont="1" applyBorder="1" applyAlignment="1">
      <alignment horizontal="center" vertical="top"/>
    </xf>
    <xf numFmtId="4" fontId="27" fillId="0" borderId="0" xfId="0" applyNumberFormat="1" applyFont="1" applyAlignment="1">
      <alignment vertical="top" wrapText="1"/>
    </xf>
    <xf numFmtId="2" fontId="27" fillId="0" borderId="0" xfId="0" applyNumberFormat="1" applyFont="1" applyAlignment="1">
      <alignment horizontal="center" vertical="top"/>
    </xf>
    <xf numFmtId="0" fontId="31" fillId="3" borderId="1" xfId="0" applyFont="1" applyFill="1" applyBorder="1" applyAlignment="1">
      <alignment horizontal="center" vertical="top" wrapText="1"/>
    </xf>
    <xf numFmtId="0" fontId="31" fillId="3" borderId="1" xfId="0" applyFont="1" applyFill="1" applyBorder="1" applyAlignment="1">
      <alignment vertical="top" wrapText="1"/>
    </xf>
    <xf numFmtId="0" fontId="2" fillId="3" borderId="1" xfId="0" applyFont="1" applyFill="1" applyBorder="1" applyAlignment="1">
      <alignment horizontal="center" vertical="top" wrapText="1"/>
    </xf>
    <xf numFmtId="0" fontId="30" fillId="3" borderId="1" xfId="0" applyFont="1" applyFill="1" applyBorder="1" applyAlignment="1">
      <alignment vertical="top"/>
    </xf>
    <xf numFmtId="0" fontId="30" fillId="3" borderId="1" xfId="0" applyFont="1" applyFill="1" applyBorder="1" applyAlignment="1">
      <alignment vertical="top" wrapText="1"/>
    </xf>
    <xf numFmtId="0" fontId="30" fillId="3" borderId="1" xfId="0" applyFont="1" applyFill="1" applyBorder="1" applyAlignment="1">
      <alignment horizontal="center" vertical="top" wrapText="1"/>
    </xf>
    <xf numFmtId="4" fontId="30" fillId="3" borderId="1" xfId="0" applyNumberFormat="1" applyFont="1" applyFill="1" applyBorder="1" applyAlignment="1">
      <alignment horizontal="center" vertical="top"/>
    </xf>
    <xf numFmtId="2" fontId="30" fillId="3" borderId="1" xfId="0" applyNumberFormat="1" applyFont="1" applyFill="1" applyBorder="1" applyAlignment="1">
      <alignment horizontal="center" vertical="top" wrapText="1"/>
    </xf>
    <xf numFmtId="0" fontId="30" fillId="3" borderId="1" xfId="0" applyFont="1" applyFill="1" applyBorder="1" applyAlignment="1">
      <alignment horizontal="center" vertical="top"/>
    </xf>
    <xf numFmtId="2" fontId="31" fillId="3" borderId="1" xfId="0" applyNumberFormat="1" applyFont="1" applyFill="1" applyBorder="1" applyAlignment="1">
      <alignment horizontal="center" vertical="top" wrapText="1"/>
    </xf>
    <xf numFmtId="0" fontId="30" fillId="0" borderId="1" xfId="0" applyFont="1" applyBorder="1" applyAlignment="1">
      <alignment vertical="top" wrapText="1"/>
    </xf>
    <xf numFmtId="0" fontId="31" fillId="0" borderId="1" xfId="0" applyFont="1" applyBorder="1" applyAlignment="1">
      <alignment horizontal="center" vertical="top" wrapText="1"/>
    </xf>
    <xf numFmtId="2"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2" fillId="0" borderId="1" xfId="0" applyFont="1" applyBorder="1" applyAlignment="1">
      <alignment horizontal="center" vertical="top" wrapText="1"/>
    </xf>
    <xf numFmtId="2" fontId="2" fillId="0" borderId="1" xfId="0" applyNumberFormat="1" applyFont="1" applyBorder="1" applyAlignment="1">
      <alignment horizontal="center" vertical="top" wrapText="1"/>
    </xf>
    <xf numFmtId="0" fontId="30" fillId="0" borderId="1" xfId="0" applyFont="1" applyBorder="1" applyAlignment="1">
      <alignment horizontal="center" vertical="top"/>
    </xf>
    <xf numFmtId="4" fontId="27" fillId="0" borderId="1" xfId="0" applyNumberFormat="1" applyFont="1" applyBorder="1" applyAlignment="1">
      <alignment horizontal="center" vertical="top" wrapText="1"/>
    </xf>
    <xf numFmtId="2" fontId="27" fillId="0" borderId="1" xfId="0" applyNumberFormat="1" applyFont="1" applyBorder="1" applyAlignment="1">
      <alignment horizontal="center" vertical="top" wrapText="1"/>
    </xf>
    <xf numFmtId="4" fontId="31" fillId="0" borderId="1" xfId="0" applyNumberFormat="1" applyFont="1" applyBorder="1" applyAlignment="1">
      <alignment horizontal="center" vertical="top" wrapText="1"/>
    </xf>
    <xf numFmtId="0" fontId="30" fillId="0" borderId="1" xfId="0" applyFont="1" applyBorder="1" applyAlignment="1">
      <alignment vertical="top"/>
    </xf>
    <xf numFmtId="2" fontId="30" fillId="0" borderId="1" xfId="0" applyNumberFormat="1" applyFont="1" applyBorder="1" applyAlignment="1">
      <alignment horizontal="center" vertical="top"/>
    </xf>
    <xf numFmtId="4" fontId="27" fillId="0" borderId="1" xfId="0" applyNumberFormat="1" applyFont="1" applyBorder="1" applyAlignment="1">
      <alignment horizontal="center" vertical="top"/>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2" fontId="30" fillId="3" borderId="1" xfId="0" applyNumberFormat="1" applyFont="1" applyFill="1" applyBorder="1" applyAlignment="1">
      <alignment horizontal="center" vertical="top"/>
    </xf>
    <xf numFmtId="167" fontId="31" fillId="0" borderId="1" xfId="0" applyNumberFormat="1" applyFont="1" applyBorder="1" applyAlignment="1">
      <alignment horizontal="center" vertical="top" wrapText="1"/>
    </xf>
    <xf numFmtId="0" fontId="2" fillId="0" borderId="1" xfId="0" applyFont="1" applyBorder="1" applyAlignment="1">
      <alignment vertical="top" wrapText="1"/>
    </xf>
    <xf numFmtId="4" fontId="27" fillId="3" borderId="1" xfId="0" applyNumberFormat="1" applyFont="1" applyFill="1" applyBorder="1" applyAlignment="1">
      <alignment vertical="top" wrapText="1"/>
    </xf>
    <xf numFmtId="4" fontId="27" fillId="3" borderId="1" xfId="0" applyNumberFormat="1" applyFont="1" applyFill="1" applyBorder="1" applyAlignment="1">
      <alignment horizontal="center" vertical="top" wrapText="1"/>
    </xf>
    <xf numFmtId="167" fontId="27" fillId="3" borderId="1" xfId="0" applyNumberFormat="1" applyFont="1" applyFill="1" applyBorder="1" applyAlignment="1">
      <alignment horizontal="center" vertical="top" wrapText="1"/>
    </xf>
    <xf numFmtId="0" fontId="31" fillId="2" borderId="1" xfId="0" applyFont="1" applyFill="1" applyBorder="1" applyAlignment="1">
      <alignment horizontal="center" vertical="top" wrapText="1"/>
    </xf>
    <xf numFmtId="0" fontId="31" fillId="2" borderId="1" xfId="0" applyFont="1" applyFill="1" applyBorder="1" applyAlignment="1">
      <alignment vertical="top" wrapText="1"/>
    </xf>
    <xf numFmtId="0" fontId="2" fillId="2" borderId="1" xfId="0" applyFont="1" applyFill="1" applyBorder="1" applyAlignment="1">
      <alignment horizontal="center" vertical="top" wrapText="1"/>
    </xf>
    <xf numFmtId="2" fontId="2" fillId="2" borderId="1" xfId="0" applyNumberFormat="1" applyFont="1" applyFill="1" applyBorder="1" applyAlignment="1">
      <alignment horizontal="center" vertical="top"/>
    </xf>
    <xf numFmtId="0" fontId="30" fillId="2" borderId="1" xfId="0" applyFont="1" applyFill="1" applyBorder="1" applyAlignment="1">
      <alignment vertical="top"/>
    </xf>
    <xf numFmtId="164" fontId="27" fillId="2" borderId="1" xfId="6" applyFont="1" applyFill="1" applyBorder="1" applyAlignment="1">
      <alignment vertical="center"/>
    </xf>
    <xf numFmtId="173" fontId="2" fillId="2" borderId="4" xfId="0" applyNumberFormat="1" applyFont="1" applyFill="1" applyBorder="1" applyAlignment="1">
      <alignment horizontal="center" vertical="center" wrapText="1"/>
    </xf>
    <xf numFmtId="0" fontId="2" fillId="2" borderId="0" xfId="0" applyFont="1" applyFill="1"/>
    <xf numFmtId="0" fontId="30" fillId="2" borderId="1" xfId="0" applyFont="1" applyFill="1" applyBorder="1" applyAlignment="1">
      <alignment vertical="top" wrapText="1"/>
    </xf>
    <xf numFmtId="0" fontId="30" fillId="2" borderId="1" xfId="0" applyFont="1" applyFill="1" applyBorder="1" applyAlignment="1">
      <alignment horizontal="center" vertical="top" wrapText="1"/>
    </xf>
    <xf numFmtId="4" fontId="30" fillId="2" borderId="1" xfId="0" applyNumberFormat="1" applyFont="1" applyFill="1" applyBorder="1" applyAlignment="1">
      <alignment horizontal="center" vertical="top"/>
    </xf>
    <xf numFmtId="2" fontId="30" fillId="2" borderId="1" xfId="0" applyNumberFormat="1" applyFont="1" applyFill="1" applyBorder="1" applyAlignment="1">
      <alignment horizontal="center" vertical="top" wrapText="1"/>
    </xf>
    <xf numFmtId="0" fontId="30" fillId="2" borderId="1" xfId="0" applyFont="1" applyFill="1" applyBorder="1" applyAlignment="1">
      <alignment horizontal="center" vertical="top"/>
    </xf>
    <xf numFmtId="2" fontId="31" fillId="2" borderId="1" xfId="0" applyNumberFormat="1" applyFont="1" applyFill="1" applyBorder="1" applyAlignment="1">
      <alignment horizontal="center" vertical="top" wrapText="1"/>
    </xf>
    <xf numFmtId="0" fontId="32" fillId="0" borderId="1" xfId="0" applyFont="1" applyBorder="1" applyAlignment="1">
      <alignment horizontal="center" vertical="center"/>
    </xf>
    <xf numFmtId="173" fontId="34" fillId="0" borderId="4" xfId="0" applyNumberFormat="1" applyFont="1" applyBorder="1" applyAlignment="1">
      <alignment horizontal="center" vertical="center" wrapText="1"/>
    </xf>
    <xf numFmtId="164" fontId="35" fillId="0" borderId="1" xfId="6" applyFont="1" applyBorder="1" applyAlignment="1">
      <alignment vertical="center"/>
    </xf>
    <xf numFmtId="0" fontId="34" fillId="0" borderId="0" xfId="0" applyFont="1"/>
    <xf numFmtId="4" fontId="36" fillId="3" borderId="1" xfId="0" applyNumberFormat="1" applyFont="1" applyFill="1" applyBorder="1" applyAlignment="1">
      <alignment horizontal="center" vertical="top"/>
    </xf>
    <xf numFmtId="173" fontId="2" fillId="3" borderId="4" xfId="0" applyNumberFormat="1" applyFont="1" applyFill="1" applyBorder="1" applyAlignment="1">
      <alignment horizontal="center" vertical="center" wrapText="1"/>
    </xf>
    <xf numFmtId="0" fontId="2" fillId="2" borderId="0" xfId="0" applyFont="1" applyFill="1" applyAlignment="1">
      <alignment horizontal="center"/>
    </xf>
    <xf numFmtId="0" fontId="2" fillId="0" borderId="0" xfId="0" applyFont="1" applyAlignment="1">
      <alignment horizontal="left" vertical="center" wrapText="1"/>
    </xf>
    <xf numFmtId="0" fontId="28" fillId="3" borderId="1" xfId="0" applyFont="1" applyFill="1" applyBorder="1" applyAlignment="1">
      <alignment horizontal="center" vertical="center" wrapText="1"/>
    </xf>
    <xf numFmtId="0" fontId="33" fillId="4" borderId="1" xfId="0" applyFont="1" applyFill="1" applyBorder="1" applyAlignment="1">
      <alignment horizontal="center" vertical="top" wrapText="1"/>
    </xf>
    <xf numFmtId="0" fontId="36" fillId="4" borderId="1" xfId="0" applyFont="1" applyFill="1" applyBorder="1" applyAlignment="1">
      <alignment horizontal="center" vertical="top" wrapText="1"/>
    </xf>
    <xf numFmtId="0" fontId="36" fillId="3" borderId="1" xfId="0" applyFont="1" applyFill="1" applyBorder="1" applyAlignment="1">
      <alignment horizontal="right" vertical="top"/>
    </xf>
    <xf numFmtId="167" fontId="28" fillId="3" borderId="1" xfId="0" applyNumberFormat="1" applyFont="1" applyFill="1" applyBorder="1" applyAlignment="1">
      <alignment horizontal="center" vertical="center" wrapText="1"/>
    </xf>
    <xf numFmtId="4" fontId="28" fillId="3" borderId="1" xfId="0" applyNumberFormat="1" applyFont="1" applyFill="1" applyBorder="1" applyAlignment="1">
      <alignment horizontal="center" vertical="center" wrapText="1"/>
    </xf>
  </cellXfs>
  <cellStyles count="78">
    <cellStyle name="20% — акцент1 2" xfId="21"/>
    <cellStyle name="20% — акцент1 3" xfId="26"/>
    <cellStyle name="20% — акцент1 4" xfId="45"/>
    <cellStyle name="Comma 2" xfId="27"/>
    <cellStyle name="Excel Built-in Normal" xfId="54"/>
    <cellStyle name="Excel Built-in Normal 2" xfId="60"/>
    <cellStyle name="Excel_BuiltIn_20% - Акцент1" xfId="35"/>
    <cellStyle name="Normal 19" xfId="28"/>
    <cellStyle name="Normal 2" xfId="51"/>
    <cellStyle name="Normal 3" xfId="10"/>
    <cellStyle name="Відсотковий 2" xfId="2"/>
    <cellStyle name="Відсотковий 2 2" xfId="75"/>
    <cellStyle name="Відсотковий 3" xfId="76"/>
    <cellStyle name="Відсотковий 4" xfId="8"/>
    <cellStyle name="Гиперссылка" xfId="77" builtinId="8"/>
    <cellStyle name="Денежный" xfId="6" builtinId="4"/>
    <cellStyle name="Заголовок 2 2" xfId="59"/>
    <cellStyle name="Звичайний 2" xfId="74"/>
    <cellStyle name="Звичайний 3" xfId="3"/>
    <cellStyle name="Звичайний 4" xfId="7"/>
    <cellStyle name="Название 2" xfId="15"/>
    <cellStyle name="Обычный" xfId="0" builtinId="0"/>
    <cellStyle name="Обычный 10" xfId="49"/>
    <cellStyle name="Обычный 11" xfId="5"/>
    <cellStyle name="Обычный 16" xfId="12"/>
    <cellStyle name="Обычный 16 2" xfId="29"/>
    <cellStyle name="Обычный 2" xfId="11"/>
    <cellStyle name="Обычный 2 10" xfId="52"/>
    <cellStyle name="Обычный 2 10 2" xfId="53"/>
    <cellStyle name="Обычный 2 2" xfId="13"/>
    <cellStyle name="Обычный 2 2 2" xfId="56"/>
    <cellStyle name="Обычный 2 2 2 2" xfId="61"/>
    <cellStyle name="Обычный 2 3" xfId="30"/>
    <cellStyle name="Обычный 2 3 2" xfId="62"/>
    <cellStyle name="Обычный 2 4" xfId="22"/>
    <cellStyle name="Обычный 2 4 4" xfId="50"/>
    <cellStyle name="Обычный 2 7" xfId="4"/>
    <cellStyle name="Обычный 3" xfId="31"/>
    <cellStyle name="Обычный 3 17" xfId="57"/>
    <cellStyle name="Обычный 3 2" xfId="20"/>
    <cellStyle name="Обычный 3 3" xfId="36"/>
    <cellStyle name="Обычный 3 3 2" xfId="65"/>
    <cellStyle name="Обычный 3 4" xfId="68"/>
    <cellStyle name="Обычный 4" xfId="24"/>
    <cellStyle name="Обычный 4 10" xfId="55"/>
    <cellStyle name="Обычный 4 2" xfId="63"/>
    <cellStyle name="Обычный 5" xfId="17"/>
    <cellStyle name="Обычный 6" xfId="18"/>
    <cellStyle name="Обычный 6 2" xfId="58"/>
    <cellStyle name="Обычный 7" xfId="41"/>
    <cellStyle name="Обычный 7 2" xfId="64"/>
    <cellStyle name="Обычный 8" xfId="43"/>
    <cellStyle name="Пояснение 2" xfId="32"/>
    <cellStyle name="Пояснение 2 2" xfId="38"/>
    <cellStyle name="Пояснение 3" xfId="19"/>
    <cellStyle name="Пояснение 4" xfId="46"/>
    <cellStyle name="Процентный 2" xfId="25"/>
    <cellStyle name="Процентный 2 2" xfId="37"/>
    <cellStyle name="Процентный 2 3" xfId="67"/>
    <cellStyle name="Процентный 3" xfId="33"/>
    <cellStyle name="Процентный 4" xfId="23"/>
    <cellStyle name="Процентный 5" xfId="44"/>
    <cellStyle name="Стиль 1 2" xfId="66"/>
    <cellStyle name="Финансовый 2" xfId="9"/>
    <cellStyle name="Финансовый 2 2" xfId="14"/>
    <cellStyle name="Финансовый 2 2 2" xfId="34"/>
    <cellStyle name="Финансовый 2 3" xfId="39"/>
    <cellStyle name="Финансовый 3" xfId="40"/>
    <cellStyle name="Финансовый 4" xfId="42"/>
    <cellStyle name="Финансовый 4 2" xfId="48"/>
    <cellStyle name="Финансовый 4 2 2" xfId="72"/>
    <cellStyle name="Финансовый 4 3" xfId="70"/>
    <cellStyle name="Финансовый 5" xfId="16"/>
    <cellStyle name="Финансовый 5 2" xfId="47"/>
    <cellStyle name="Финансовый 5 2 2" xfId="71"/>
    <cellStyle name="Финансовый 5 3" xfId="69"/>
    <cellStyle name="Фінансовий 2" xfId="1"/>
    <cellStyle name="Фінансовий 3" xfId="73"/>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tabSelected="1" topLeftCell="A334" zoomScaleNormal="100" zoomScaleSheetLayoutView="65" workbookViewId="0">
      <selection activeCell="C352" sqref="C352"/>
    </sheetView>
  </sheetViews>
  <sheetFormatPr defaultColWidth="9.140625" defaultRowHeight="15.75"/>
  <cols>
    <col min="1" max="1" width="9.42578125" style="7" customWidth="1"/>
    <col min="2" max="2" width="57.140625" style="1" customWidth="1"/>
    <col min="3" max="3" width="12.7109375" style="8" customWidth="1"/>
    <col min="4" max="4" width="18.42578125" style="9" customWidth="1"/>
    <col min="5" max="5" width="56.42578125" style="1" customWidth="1"/>
    <col min="6" max="6" width="12.7109375" style="8" customWidth="1"/>
    <col min="7" max="7" width="15.42578125" style="10" customWidth="1"/>
    <col min="8" max="8" width="15.140625" style="1" customWidth="1"/>
    <col min="9" max="9" width="14.5703125" style="1" bestFit="1" customWidth="1"/>
    <col min="10" max="10" width="23.5703125" style="1" customWidth="1"/>
    <col min="11" max="16384" width="9.140625" style="1"/>
  </cols>
  <sheetData>
    <row r="1" spans="1:11">
      <c r="A1" s="83" t="s">
        <v>1</v>
      </c>
      <c r="B1" s="83"/>
      <c r="C1" s="83"/>
      <c r="D1" s="83"/>
      <c r="E1" s="83"/>
      <c r="F1" s="83"/>
      <c r="G1" s="83"/>
      <c r="H1" s="83"/>
    </row>
    <row r="3" spans="1:11">
      <c r="H3" s="11"/>
    </row>
    <row r="4" spans="1:11" ht="21" customHeight="1">
      <c r="A4" s="85" t="s">
        <v>0</v>
      </c>
      <c r="B4" s="85" t="s">
        <v>8</v>
      </c>
      <c r="C4" s="85" t="s">
        <v>9</v>
      </c>
      <c r="D4" s="90" t="s">
        <v>10</v>
      </c>
      <c r="E4" s="85" t="s">
        <v>11</v>
      </c>
      <c r="F4" s="85" t="s">
        <v>9</v>
      </c>
      <c r="G4" s="89" t="s">
        <v>10</v>
      </c>
      <c r="H4" s="85" t="s">
        <v>12</v>
      </c>
      <c r="I4" s="77" t="s">
        <v>316</v>
      </c>
      <c r="J4" s="77" t="s">
        <v>315</v>
      </c>
    </row>
    <row r="5" spans="1:11">
      <c r="A5" s="85"/>
      <c r="B5" s="85"/>
      <c r="C5" s="85"/>
      <c r="D5" s="90"/>
      <c r="E5" s="85"/>
      <c r="F5" s="85"/>
      <c r="G5" s="89"/>
      <c r="H5" s="85"/>
      <c r="I5" s="4"/>
      <c r="J5" s="4"/>
    </row>
    <row r="6" spans="1:11" s="80" customFormat="1" ht="18.75">
      <c r="A6" s="86" t="s">
        <v>221</v>
      </c>
      <c r="B6" s="86"/>
      <c r="C6" s="86"/>
      <c r="D6" s="86"/>
      <c r="E6" s="86"/>
      <c r="F6" s="86"/>
      <c r="G6" s="86"/>
      <c r="H6" s="86"/>
      <c r="I6" s="78"/>
      <c r="J6" s="79"/>
    </row>
    <row r="7" spans="1:11">
      <c r="A7" s="32"/>
      <c r="B7" s="33" t="s">
        <v>216</v>
      </c>
      <c r="C7" s="34" t="s">
        <v>6</v>
      </c>
      <c r="D7" s="15">
        <v>2</v>
      </c>
      <c r="E7" s="33"/>
      <c r="F7" s="34"/>
      <c r="G7" s="15"/>
      <c r="H7" s="35"/>
      <c r="I7" s="2">
        <v>4500</v>
      </c>
      <c r="J7" s="5">
        <f t="shared" ref="J7:J70" si="0">I7*D7</f>
        <v>9000</v>
      </c>
    </row>
    <row r="8" spans="1:11" ht="31.5">
      <c r="A8" s="32"/>
      <c r="B8" s="33"/>
      <c r="C8" s="34"/>
      <c r="D8" s="15"/>
      <c r="E8" s="33" t="s">
        <v>162</v>
      </c>
      <c r="F8" s="34" t="s">
        <v>6</v>
      </c>
      <c r="G8" s="15">
        <v>2</v>
      </c>
      <c r="H8" s="35"/>
      <c r="I8" s="2"/>
      <c r="J8" s="5">
        <f t="shared" si="0"/>
        <v>0</v>
      </c>
      <c r="K8" s="12"/>
    </row>
    <row r="9" spans="1:11">
      <c r="A9" s="32"/>
      <c r="B9" s="33" t="s">
        <v>82</v>
      </c>
      <c r="C9" s="34" t="s">
        <v>6</v>
      </c>
      <c r="D9" s="15">
        <v>2</v>
      </c>
      <c r="E9" s="33"/>
      <c r="F9" s="34"/>
      <c r="G9" s="15"/>
      <c r="H9" s="35"/>
      <c r="I9" s="2">
        <v>1800</v>
      </c>
      <c r="J9" s="5">
        <f t="shared" si="0"/>
        <v>3600</v>
      </c>
    </row>
    <row r="10" spans="1:11" ht="31.5">
      <c r="A10" s="32"/>
      <c r="B10" s="33"/>
      <c r="C10" s="34"/>
      <c r="D10" s="15"/>
      <c r="E10" s="33" t="s">
        <v>81</v>
      </c>
      <c r="F10" s="34" t="s">
        <v>6</v>
      </c>
      <c r="G10" s="15">
        <v>1</v>
      </c>
      <c r="H10" s="35"/>
      <c r="I10" s="2"/>
      <c r="J10" s="5">
        <f t="shared" si="0"/>
        <v>0</v>
      </c>
      <c r="K10" s="12"/>
    </row>
    <row r="11" spans="1:11" s="70" customFormat="1">
      <c r="A11" s="63"/>
      <c r="B11" s="64" t="s">
        <v>215</v>
      </c>
      <c r="C11" s="65" t="s">
        <v>6</v>
      </c>
      <c r="D11" s="66">
        <v>4</v>
      </c>
      <c r="E11" s="64"/>
      <c r="F11" s="65"/>
      <c r="G11" s="66"/>
      <c r="H11" s="67"/>
      <c r="I11" s="69">
        <v>320</v>
      </c>
      <c r="J11" s="68">
        <f t="shared" si="0"/>
        <v>1280</v>
      </c>
    </row>
    <row r="12" spans="1:11" ht="31.5">
      <c r="A12" s="32"/>
      <c r="B12" s="33"/>
      <c r="C12" s="34"/>
      <c r="D12" s="15"/>
      <c r="E12" s="33" t="s">
        <v>161</v>
      </c>
      <c r="F12" s="34" t="s">
        <v>6</v>
      </c>
      <c r="G12" s="15">
        <v>4</v>
      </c>
      <c r="H12" s="35"/>
      <c r="I12" s="2"/>
      <c r="J12" s="5">
        <f t="shared" si="0"/>
        <v>0</v>
      </c>
      <c r="K12" s="12"/>
    </row>
    <row r="13" spans="1:11" s="70" customFormat="1" ht="47.25">
      <c r="A13" s="63"/>
      <c r="B13" s="71" t="s">
        <v>310</v>
      </c>
      <c r="C13" s="72" t="s">
        <v>7</v>
      </c>
      <c r="D13" s="73">
        <v>10</v>
      </c>
      <c r="E13" s="71"/>
      <c r="F13" s="72"/>
      <c r="G13" s="74"/>
      <c r="H13" s="75"/>
      <c r="I13" s="69">
        <v>820</v>
      </c>
      <c r="J13" s="68">
        <f t="shared" si="0"/>
        <v>8200</v>
      </c>
    </row>
    <row r="14" spans="1:11" ht="31.5">
      <c r="A14" s="32"/>
      <c r="B14" s="36" t="s">
        <v>300</v>
      </c>
      <c r="C14" s="37" t="s">
        <v>7</v>
      </c>
      <c r="D14" s="38">
        <v>10</v>
      </c>
      <c r="E14" s="33"/>
      <c r="F14" s="34"/>
      <c r="G14" s="15"/>
      <c r="H14" s="40"/>
      <c r="I14" s="2">
        <v>350</v>
      </c>
      <c r="J14" s="5">
        <f t="shared" si="0"/>
        <v>3500</v>
      </c>
    </row>
    <row r="15" spans="1:11">
      <c r="A15" s="32"/>
      <c r="B15" s="36" t="s">
        <v>301</v>
      </c>
      <c r="C15" s="37" t="s">
        <v>7</v>
      </c>
      <c r="D15" s="38">
        <v>10</v>
      </c>
      <c r="E15" s="33"/>
      <c r="F15" s="34"/>
      <c r="G15" s="15"/>
      <c r="H15" s="40"/>
      <c r="I15" s="2">
        <v>800</v>
      </c>
      <c r="J15" s="5">
        <f t="shared" si="0"/>
        <v>8000</v>
      </c>
    </row>
    <row r="16" spans="1:11" ht="63">
      <c r="A16" s="32"/>
      <c r="B16" s="36" t="s">
        <v>302</v>
      </c>
      <c r="C16" s="37" t="s">
        <v>7</v>
      </c>
      <c r="D16" s="38">
        <v>5</v>
      </c>
      <c r="E16" s="36" t="s">
        <v>303</v>
      </c>
      <c r="F16" s="37" t="s">
        <v>7</v>
      </c>
      <c r="G16" s="38">
        <v>5</v>
      </c>
      <c r="H16" s="40"/>
      <c r="I16" s="2">
        <v>800</v>
      </c>
      <c r="J16" s="5">
        <f t="shared" si="0"/>
        <v>4000</v>
      </c>
    </row>
    <row r="17" spans="1:11" ht="63">
      <c r="A17" s="32"/>
      <c r="B17" s="36" t="s">
        <v>309</v>
      </c>
      <c r="C17" s="37" t="s">
        <v>7</v>
      </c>
      <c r="D17" s="38">
        <v>5</v>
      </c>
      <c r="E17" s="36" t="s">
        <v>317</v>
      </c>
      <c r="F17" s="37" t="s">
        <v>7</v>
      </c>
      <c r="G17" s="38">
        <v>5</v>
      </c>
      <c r="H17" s="40"/>
      <c r="I17" s="2">
        <v>800</v>
      </c>
      <c r="J17" s="5">
        <f t="shared" si="0"/>
        <v>4000</v>
      </c>
    </row>
    <row r="18" spans="1:11" ht="31.5">
      <c r="A18" s="32"/>
      <c r="B18" s="36" t="s">
        <v>304</v>
      </c>
      <c r="C18" s="37" t="s">
        <v>5</v>
      </c>
      <c r="D18" s="38">
        <v>80</v>
      </c>
      <c r="E18" s="36" t="s">
        <v>305</v>
      </c>
      <c r="F18" s="37" t="s">
        <v>7</v>
      </c>
      <c r="G18" s="38">
        <v>2</v>
      </c>
      <c r="H18" s="40"/>
      <c r="I18" s="2">
        <v>180</v>
      </c>
      <c r="J18" s="5">
        <f t="shared" si="0"/>
        <v>14400</v>
      </c>
    </row>
    <row r="19" spans="1:11">
      <c r="A19" s="32"/>
      <c r="B19" s="36"/>
      <c r="C19" s="37"/>
      <c r="D19" s="38"/>
      <c r="E19" s="36" t="s">
        <v>299</v>
      </c>
      <c r="F19" s="37" t="s">
        <v>5</v>
      </c>
      <c r="G19" s="38">
        <v>80</v>
      </c>
      <c r="H19" s="40"/>
      <c r="I19" s="2"/>
      <c r="J19" s="5">
        <f t="shared" si="0"/>
        <v>0</v>
      </c>
      <c r="K19" s="12"/>
    </row>
    <row r="20" spans="1:11" ht="31.5">
      <c r="A20" s="32"/>
      <c r="B20" s="33" t="s">
        <v>297</v>
      </c>
      <c r="C20" s="34" t="s">
        <v>2</v>
      </c>
      <c r="D20" s="15">
        <v>120</v>
      </c>
      <c r="E20" s="36"/>
      <c r="F20" s="37"/>
      <c r="G20" s="39"/>
      <c r="H20" s="40"/>
      <c r="I20" s="2">
        <v>350</v>
      </c>
      <c r="J20" s="5">
        <f t="shared" si="0"/>
        <v>42000</v>
      </c>
    </row>
    <row r="21" spans="1:11">
      <c r="A21" s="32"/>
      <c r="B21" s="33"/>
      <c r="C21" s="34"/>
      <c r="D21" s="15"/>
      <c r="E21" s="33" t="s">
        <v>298</v>
      </c>
      <c r="F21" s="34" t="s">
        <v>2</v>
      </c>
      <c r="G21" s="15">
        <v>120</v>
      </c>
      <c r="H21" s="40"/>
      <c r="I21" s="2"/>
      <c r="J21" s="5">
        <f t="shared" si="0"/>
        <v>0</v>
      </c>
      <c r="K21" s="12"/>
    </row>
    <row r="22" spans="1:11">
      <c r="A22" s="32"/>
      <c r="B22" s="33" t="s">
        <v>281</v>
      </c>
      <c r="C22" s="34" t="s">
        <v>2</v>
      </c>
      <c r="D22" s="15">
        <v>30</v>
      </c>
      <c r="E22" s="36"/>
      <c r="F22" s="37"/>
      <c r="G22" s="39"/>
      <c r="H22" s="40"/>
      <c r="I22" s="2">
        <v>850</v>
      </c>
      <c r="J22" s="5">
        <f t="shared" si="0"/>
        <v>25500</v>
      </c>
    </row>
    <row r="23" spans="1:11">
      <c r="A23" s="32"/>
      <c r="B23" s="33"/>
      <c r="C23" s="34"/>
      <c r="D23" s="15"/>
      <c r="E23" s="36" t="s">
        <v>219</v>
      </c>
      <c r="F23" s="37" t="s">
        <v>3</v>
      </c>
      <c r="G23" s="39">
        <f>7*D22</f>
        <v>210</v>
      </c>
      <c r="H23" s="40"/>
      <c r="I23" s="2"/>
      <c r="J23" s="5">
        <f t="shared" si="0"/>
        <v>0</v>
      </c>
      <c r="K23" s="12"/>
    </row>
    <row r="24" spans="1:11">
      <c r="A24" s="32"/>
      <c r="B24" s="33"/>
      <c r="C24" s="34"/>
      <c r="D24" s="15"/>
      <c r="E24" s="36" t="s">
        <v>217</v>
      </c>
      <c r="F24" s="37" t="s">
        <v>3</v>
      </c>
      <c r="G24" s="39">
        <f>0.3*D22</f>
        <v>9</v>
      </c>
      <c r="H24" s="40"/>
      <c r="I24" s="2"/>
      <c r="J24" s="5">
        <f t="shared" si="0"/>
        <v>0</v>
      </c>
    </row>
    <row r="25" spans="1:11">
      <c r="A25" s="32"/>
      <c r="B25" s="33"/>
      <c r="C25" s="34"/>
      <c r="D25" s="15"/>
      <c r="E25" s="36" t="s">
        <v>218</v>
      </c>
      <c r="F25" s="37" t="s">
        <v>3</v>
      </c>
      <c r="G25" s="39">
        <f>1.7*D22</f>
        <v>51</v>
      </c>
      <c r="H25" s="40"/>
      <c r="I25" s="2"/>
      <c r="J25" s="5">
        <f t="shared" si="0"/>
        <v>0</v>
      </c>
      <c r="K25" s="12"/>
    </row>
    <row r="26" spans="1:11" ht="31.5">
      <c r="A26" s="32"/>
      <c r="B26" s="33"/>
      <c r="C26" s="34"/>
      <c r="D26" s="15"/>
      <c r="E26" s="36" t="s">
        <v>220</v>
      </c>
      <c r="F26" s="37" t="s">
        <v>5</v>
      </c>
      <c r="G26" s="39">
        <v>40</v>
      </c>
      <c r="H26" s="40"/>
      <c r="I26" s="2"/>
      <c r="J26" s="5">
        <f t="shared" si="0"/>
        <v>0</v>
      </c>
      <c r="K26" s="12"/>
    </row>
    <row r="27" spans="1:11">
      <c r="A27" s="32"/>
      <c r="B27" s="36" t="s">
        <v>257</v>
      </c>
      <c r="C27" s="37" t="s">
        <v>5</v>
      </c>
      <c r="D27" s="39">
        <v>30</v>
      </c>
      <c r="E27" s="13"/>
      <c r="F27" s="14"/>
      <c r="G27" s="15"/>
      <c r="H27" s="35"/>
      <c r="I27" s="2">
        <v>180</v>
      </c>
      <c r="J27" s="5">
        <f t="shared" si="0"/>
        <v>5400</v>
      </c>
    </row>
    <row r="28" spans="1:11" ht="47.25">
      <c r="A28" s="32"/>
      <c r="B28" s="33"/>
      <c r="C28" s="34"/>
      <c r="D28" s="15"/>
      <c r="E28" s="36" t="s">
        <v>214</v>
      </c>
      <c r="F28" s="37" t="s">
        <v>5</v>
      </c>
      <c r="G28" s="39">
        <v>30</v>
      </c>
      <c r="H28" s="35"/>
      <c r="I28" s="2"/>
      <c r="J28" s="5">
        <f t="shared" si="0"/>
        <v>0</v>
      </c>
    </row>
    <row r="29" spans="1:11" s="70" customFormat="1" ht="31.5">
      <c r="A29" s="63"/>
      <c r="B29" s="64" t="s">
        <v>258</v>
      </c>
      <c r="C29" s="65" t="s">
        <v>6</v>
      </c>
      <c r="D29" s="66">
        <v>1</v>
      </c>
      <c r="E29" s="71"/>
      <c r="F29" s="72"/>
      <c r="G29" s="74"/>
      <c r="H29" s="67"/>
      <c r="I29" s="69">
        <v>15000</v>
      </c>
      <c r="J29" s="68">
        <f t="shared" si="0"/>
        <v>15000</v>
      </c>
    </row>
    <row r="30" spans="1:11" ht="78.75">
      <c r="A30" s="32"/>
      <c r="B30" s="33"/>
      <c r="C30" s="34"/>
      <c r="D30" s="15"/>
      <c r="E30" s="36" t="s">
        <v>259</v>
      </c>
      <c r="F30" s="32" t="s">
        <v>6</v>
      </c>
      <c r="G30" s="41">
        <v>1</v>
      </c>
      <c r="H30" s="35"/>
      <c r="I30" s="82"/>
      <c r="J30" s="5">
        <f t="shared" si="0"/>
        <v>0</v>
      </c>
    </row>
    <row r="31" spans="1:11">
      <c r="A31" s="32"/>
      <c r="B31" s="33" t="s">
        <v>282</v>
      </c>
      <c r="C31" s="34" t="s">
        <v>7</v>
      </c>
      <c r="D31" s="15">
        <v>3</v>
      </c>
      <c r="E31" s="36"/>
      <c r="F31" s="32"/>
      <c r="G31" s="41"/>
      <c r="H31" s="35"/>
      <c r="I31" s="2">
        <v>4500</v>
      </c>
      <c r="J31" s="5">
        <f t="shared" si="0"/>
        <v>13500</v>
      </c>
    </row>
    <row r="32" spans="1:11">
      <c r="A32" s="32"/>
      <c r="B32" s="33" t="s">
        <v>284</v>
      </c>
      <c r="C32" s="34" t="s">
        <v>3</v>
      </c>
      <c r="D32" s="15">
        <v>400</v>
      </c>
      <c r="E32" s="36" t="s">
        <v>285</v>
      </c>
      <c r="F32" s="32" t="s">
        <v>3</v>
      </c>
      <c r="G32" s="41">
        <v>200</v>
      </c>
      <c r="H32" s="35"/>
      <c r="I32" s="2">
        <v>30</v>
      </c>
      <c r="J32" s="5">
        <f t="shared" si="0"/>
        <v>12000</v>
      </c>
      <c r="K32" s="12"/>
    </row>
    <row r="33" spans="1:11">
      <c r="A33" s="32"/>
      <c r="B33" s="33"/>
      <c r="C33" s="34"/>
      <c r="D33" s="15"/>
      <c r="E33" s="36" t="s">
        <v>286</v>
      </c>
      <c r="F33" s="32" t="s">
        <v>3</v>
      </c>
      <c r="G33" s="41">
        <v>200</v>
      </c>
      <c r="H33" s="35"/>
      <c r="I33" s="2"/>
      <c r="J33" s="5">
        <f t="shared" si="0"/>
        <v>0</v>
      </c>
      <c r="K33" s="12"/>
    </row>
    <row r="34" spans="1:11">
      <c r="A34" s="32"/>
      <c r="B34" s="33"/>
      <c r="C34" s="34"/>
      <c r="D34" s="15"/>
      <c r="E34" s="36" t="s">
        <v>306</v>
      </c>
      <c r="F34" s="32" t="s">
        <v>2</v>
      </c>
      <c r="G34" s="41">
        <v>10</v>
      </c>
      <c r="H34" s="35"/>
      <c r="I34" s="2"/>
      <c r="J34" s="5">
        <f t="shared" si="0"/>
        <v>0</v>
      </c>
      <c r="K34" s="12"/>
    </row>
    <row r="35" spans="1:11">
      <c r="A35" s="32"/>
      <c r="B35" s="33"/>
      <c r="C35" s="34"/>
      <c r="D35" s="15"/>
      <c r="E35" s="36" t="s">
        <v>287</v>
      </c>
      <c r="F35" s="32" t="s">
        <v>6</v>
      </c>
      <c r="G35" s="41">
        <v>20</v>
      </c>
      <c r="H35" s="35"/>
      <c r="I35" s="2"/>
      <c r="J35" s="5">
        <f t="shared" si="0"/>
        <v>0</v>
      </c>
      <c r="K35" s="12"/>
    </row>
    <row r="36" spans="1:11" ht="31.5">
      <c r="A36" s="32"/>
      <c r="B36" s="33" t="s">
        <v>288</v>
      </c>
      <c r="C36" s="34" t="s">
        <v>7</v>
      </c>
      <c r="D36" s="15">
        <v>3</v>
      </c>
      <c r="E36" s="36"/>
      <c r="F36" s="32"/>
      <c r="G36" s="41"/>
      <c r="H36" s="35"/>
      <c r="I36" s="2">
        <v>8000</v>
      </c>
      <c r="J36" s="5">
        <f t="shared" si="0"/>
        <v>24000</v>
      </c>
    </row>
    <row r="37" spans="1:11">
      <c r="A37" s="32"/>
      <c r="B37" s="33"/>
      <c r="C37" s="34"/>
      <c r="D37" s="15"/>
      <c r="E37" s="36" t="s">
        <v>283</v>
      </c>
      <c r="F37" s="32" t="s">
        <v>7</v>
      </c>
      <c r="G37" s="41">
        <v>3</v>
      </c>
      <c r="H37" s="35"/>
      <c r="I37" s="2"/>
      <c r="J37" s="5">
        <f t="shared" si="0"/>
        <v>0</v>
      </c>
    </row>
    <row r="38" spans="1:11">
      <c r="A38" s="32"/>
      <c r="B38" s="33" t="s">
        <v>292</v>
      </c>
      <c r="C38" s="34" t="s">
        <v>6</v>
      </c>
      <c r="D38" s="15">
        <v>3</v>
      </c>
      <c r="E38" s="36"/>
      <c r="F38" s="32"/>
      <c r="G38" s="41"/>
      <c r="H38" s="35"/>
      <c r="I38" s="2">
        <v>4500</v>
      </c>
      <c r="J38" s="5">
        <f t="shared" si="0"/>
        <v>13500</v>
      </c>
    </row>
    <row r="39" spans="1:11" s="70" customFormat="1" ht="388.9" customHeight="1">
      <c r="A39" s="63"/>
      <c r="B39" s="64"/>
      <c r="C39" s="65"/>
      <c r="D39" s="66"/>
      <c r="E39" s="71" t="s">
        <v>293</v>
      </c>
      <c r="F39" s="63" t="s">
        <v>6</v>
      </c>
      <c r="G39" s="76">
        <v>3</v>
      </c>
      <c r="H39" s="67"/>
      <c r="I39" s="69"/>
      <c r="J39" s="68">
        <f t="shared" si="0"/>
        <v>0</v>
      </c>
    </row>
    <row r="40" spans="1:11">
      <c r="A40" s="32"/>
      <c r="B40" s="33" t="s">
        <v>266</v>
      </c>
      <c r="C40" s="34" t="s">
        <v>6</v>
      </c>
      <c r="D40" s="15">
        <v>1</v>
      </c>
      <c r="E40" s="36"/>
      <c r="F40" s="32"/>
      <c r="G40" s="41"/>
      <c r="H40" s="35"/>
      <c r="I40" s="2">
        <v>90</v>
      </c>
      <c r="J40" s="5">
        <f t="shared" si="0"/>
        <v>90</v>
      </c>
    </row>
    <row r="41" spans="1:11" ht="31.5">
      <c r="A41" s="32"/>
      <c r="B41" s="33"/>
      <c r="C41" s="34"/>
      <c r="D41" s="15"/>
      <c r="E41" s="33" t="s">
        <v>265</v>
      </c>
      <c r="F41" s="32" t="s">
        <v>6</v>
      </c>
      <c r="G41" s="41">
        <v>1</v>
      </c>
      <c r="H41" s="35"/>
      <c r="I41" s="2"/>
      <c r="J41" s="5">
        <f t="shared" si="0"/>
        <v>0</v>
      </c>
      <c r="K41" s="12"/>
    </row>
    <row r="42" spans="1:11">
      <c r="A42" s="32"/>
      <c r="B42" s="33" t="s">
        <v>264</v>
      </c>
      <c r="C42" s="34" t="s">
        <v>6</v>
      </c>
      <c r="D42" s="15">
        <v>1</v>
      </c>
      <c r="E42" s="33"/>
      <c r="F42" s="32"/>
      <c r="G42" s="41"/>
      <c r="H42" s="35"/>
      <c r="I42" s="2">
        <v>90</v>
      </c>
      <c r="J42" s="5">
        <f t="shared" si="0"/>
        <v>90</v>
      </c>
    </row>
    <row r="43" spans="1:11" ht="31.5">
      <c r="A43" s="32"/>
      <c r="B43" s="33"/>
      <c r="C43" s="34"/>
      <c r="D43" s="15"/>
      <c r="E43" s="36" t="s">
        <v>267</v>
      </c>
      <c r="F43" s="32" t="s">
        <v>6</v>
      </c>
      <c r="G43" s="41">
        <v>1</v>
      </c>
      <c r="H43" s="35"/>
      <c r="I43" s="2"/>
      <c r="J43" s="5">
        <f t="shared" si="0"/>
        <v>0</v>
      </c>
      <c r="K43" s="12"/>
    </row>
    <row r="44" spans="1:11" s="80" customFormat="1" ht="18.75">
      <c r="A44" s="86" t="s">
        <v>276</v>
      </c>
      <c r="B44" s="86"/>
      <c r="C44" s="86"/>
      <c r="D44" s="86"/>
      <c r="E44" s="86"/>
      <c r="F44" s="86"/>
      <c r="G44" s="86"/>
      <c r="H44" s="86"/>
      <c r="I44" s="78"/>
      <c r="J44" s="79">
        <f t="shared" si="0"/>
        <v>0</v>
      </c>
    </row>
    <row r="45" spans="1:11" ht="94.5">
      <c r="A45" s="32"/>
      <c r="B45" s="33" t="s">
        <v>268</v>
      </c>
      <c r="C45" s="34" t="s">
        <v>5</v>
      </c>
      <c r="D45" s="15">
        <v>15</v>
      </c>
      <c r="E45" s="36"/>
      <c r="F45" s="32"/>
      <c r="G45" s="41"/>
      <c r="H45" s="35"/>
      <c r="I45" s="2">
        <v>480</v>
      </c>
      <c r="J45" s="5">
        <f t="shared" si="0"/>
        <v>7200</v>
      </c>
    </row>
    <row r="46" spans="1:11">
      <c r="A46" s="32"/>
      <c r="B46" s="33"/>
      <c r="C46" s="34"/>
      <c r="D46" s="15"/>
      <c r="E46" s="36" t="s">
        <v>269</v>
      </c>
      <c r="F46" s="32" t="s">
        <v>3</v>
      </c>
      <c r="G46" s="41">
        <v>75</v>
      </c>
      <c r="H46" s="35"/>
      <c r="I46" s="2"/>
      <c r="J46" s="5">
        <f t="shared" si="0"/>
        <v>0</v>
      </c>
      <c r="K46" s="12"/>
    </row>
    <row r="47" spans="1:11">
      <c r="A47" s="32"/>
      <c r="B47" s="33"/>
      <c r="C47" s="34"/>
      <c r="D47" s="15"/>
      <c r="E47" s="36" t="s">
        <v>270</v>
      </c>
      <c r="F47" s="32" t="s">
        <v>3</v>
      </c>
      <c r="G47" s="41">
        <v>50</v>
      </c>
      <c r="H47" s="35"/>
      <c r="I47" s="2"/>
      <c r="J47" s="5">
        <f t="shared" si="0"/>
        <v>0</v>
      </c>
      <c r="K47" s="12"/>
    </row>
    <row r="48" spans="1:11">
      <c r="A48" s="32"/>
      <c r="B48" s="33" t="s">
        <v>272</v>
      </c>
      <c r="C48" s="34" t="s">
        <v>2</v>
      </c>
      <c r="D48" s="15">
        <v>50</v>
      </c>
      <c r="E48" s="36"/>
      <c r="F48" s="32"/>
      <c r="G48" s="41"/>
      <c r="H48" s="35"/>
      <c r="I48" s="2">
        <v>18</v>
      </c>
      <c r="J48" s="5">
        <f t="shared" si="0"/>
        <v>900</v>
      </c>
    </row>
    <row r="49" spans="1:11">
      <c r="A49" s="32"/>
      <c r="B49" s="33"/>
      <c r="C49" s="34"/>
      <c r="D49" s="15"/>
      <c r="E49" s="36" t="s">
        <v>273</v>
      </c>
      <c r="F49" s="32" t="s">
        <v>2</v>
      </c>
      <c r="G49" s="41">
        <v>50</v>
      </c>
      <c r="H49" s="35"/>
      <c r="I49" s="2"/>
      <c r="J49" s="5">
        <f t="shared" si="0"/>
        <v>0</v>
      </c>
      <c r="K49" s="12"/>
    </row>
    <row r="50" spans="1:11">
      <c r="A50" s="32"/>
      <c r="B50" s="33"/>
      <c r="C50" s="34"/>
      <c r="D50" s="15"/>
      <c r="E50" s="36" t="s">
        <v>274</v>
      </c>
      <c r="F50" s="32" t="s">
        <v>6</v>
      </c>
      <c r="G50" s="41">
        <v>10</v>
      </c>
      <c r="H50" s="35"/>
      <c r="I50" s="2"/>
      <c r="J50" s="5">
        <f t="shared" si="0"/>
        <v>0</v>
      </c>
      <c r="K50" s="12"/>
    </row>
    <row r="51" spans="1:11">
      <c r="A51" s="32"/>
      <c r="B51" s="33" t="s">
        <v>271</v>
      </c>
      <c r="C51" s="34" t="s">
        <v>2</v>
      </c>
      <c r="D51" s="15">
        <v>30</v>
      </c>
      <c r="E51" s="36"/>
      <c r="F51" s="32"/>
      <c r="G51" s="41"/>
      <c r="H51" s="35"/>
      <c r="I51" s="2">
        <v>35</v>
      </c>
      <c r="J51" s="5">
        <f t="shared" si="0"/>
        <v>1050</v>
      </c>
    </row>
    <row r="52" spans="1:11">
      <c r="A52" s="32"/>
      <c r="B52" s="33"/>
      <c r="C52" s="34"/>
      <c r="D52" s="15"/>
      <c r="E52" s="42" t="s">
        <v>88</v>
      </c>
      <c r="F52" s="43" t="s">
        <v>4</v>
      </c>
      <c r="G52" s="44">
        <f>0.2*400</f>
        <v>80</v>
      </c>
      <c r="H52" s="35"/>
      <c r="I52" s="2"/>
      <c r="J52" s="5">
        <f t="shared" si="0"/>
        <v>0</v>
      </c>
      <c r="K52" s="12"/>
    </row>
    <row r="53" spans="1:11">
      <c r="A53" s="32"/>
      <c r="B53" s="33" t="s">
        <v>294</v>
      </c>
      <c r="C53" s="34" t="s">
        <v>2</v>
      </c>
      <c r="D53" s="15">
        <v>30</v>
      </c>
      <c r="E53" s="36"/>
      <c r="F53" s="32"/>
      <c r="G53" s="41"/>
      <c r="H53" s="35"/>
      <c r="I53" s="2">
        <v>110</v>
      </c>
      <c r="J53" s="5">
        <f t="shared" si="0"/>
        <v>3300</v>
      </c>
    </row>
    <row r="54" spans="1:11">
      <c r="A54" s="32"/>
      <c r="B54" s="33"/>
      <c r="C54" s="34"/>
      <c r="D54" s="15"/>
      <c r="E54" s="36" t="s">
        <v>275</v>
      </c>
      <c r="F54" s="32" t="s">
        <v>4</v>
      </c>
      <c r="G54" s="41">
        <f>0.45*D53</f>
        <v>13.5</v>
      </c>
      <c r="H54" s="35"/>
      <c r="I54" s="2"/>
      <c r="J54" s="5">
        <f t="shared" si="0"/>
        <v>0</v>
      </c>
      <c r="K54" s="12"/>
    </row>
    <row r="55" spans="1:11" s="80" customFormat="1" ht="21" customHeight="1">
      <c r="A55" s="86" t="s">
        <v>277</v>
      </c>
      <c r="B55" s="86"/>
      <c r="C55" s="86"/>
      <c r="D55" s="86"/>
      <c r="E55" s="86"/>
      <c r="F55" s="86"/>
      <c r="G55" s="86"/>
      <c r="H55" s="86"/>
      <c r="I55" s="78"/>
      <c r="J55" s="79">
        <f t="shared" si="0"/>
        <v>0</v>
      </c>
    </row>
    <row r="56" spans="1:11" ht="31.5">
      <c r="A56" s="43"/>
      <c r="B56" s="45" t="s">
        <v>27</v>
      </c>
      <c r="C56" s="46" t="s">
        <v>2</v>
      </c>
      <c r="D56" s="47">
        <v>120</v>
      </c>
      <c r="E56" s="42"/>
      <c r="F56" s="43"/>
      <c r="G56" s="44"/>
      <c r="H56" s="48"/>
      <c r="I56" s="2">
        <v>110</v>
      </c>
      <c r="J56" s="5">
        <f t="shared" si="0"/>
        <v>13200</v>
      </c>
    </row>
    <row r="57" spans="1:11" ht="31.5">
      <c r="A57" s="43"/>
      <c r="B57" s="45" t="s">
        <v>28</v>
      </c>
      <c r="C57" s="46" t="s">
        <v>2</v>
      </c>
      <c r="D57" s="47">
        <v>220</v>
      </c>
      <c r="E57" s="42"/>
      <c r="F57" s="43"/>
      <c r="G57" s="44"/>
      <c r="H57" s="48"/>
      <c r="I57" s="2">
        <v>110</v>
      </c>
      <c r="J57" s="5">
        <f t="shared" si="0"/>
        <v>24200</v>
      </c>
    </row>
    <row r="58" spans="1:11">
      <c r="A58" s="43"/>
      <c r="B58" s="45" t="s">
        <v>141</v>
      </c>
      <c r="C58" s="46" t="s">
        <v>7</v>
      </c>
      <c r="D58" s="47">
        <v>10</v>
      </c>
      <c r="E58" s="42"/>
      <c r="F58" s="43"/>
      <c r="G58" s="44"/>
      <c r="H58" s="48"/>
      <c r="I58" s="2">
        <v>500</v>
      </c>
      <c r="J58" s="5">
        <f t="shared" si="0"/>
        <v>5000</v>
      </c>
    </row>
    <row r="59" spans="1:11">
      <c r="A59" s="43"/>
      <c r="B59" s="45" t="s">
        <v>182</v>
      </c>
      <c r="C59" s="46" t="s">
        <v>2</v>
      </c>
      <c r="D59" s="18">
        <v>150</v>
      </c>
      <c r="E59" s="42"/>
      <c r="F59" s="43"/>
      <c r="G59" s="44"/>
      <c r="H59" s="48"/>
      <c r="I59" s="2">
        <v>110</v>
      </c>
      <c r="J59" s="5">
        <f t="shared" si="0"/>
        <v>16500</v>
      </c>
    </row>
    <row r="60" spans="1:11">
      <c r="A60" s="43"/>
      <c r="B60" s="45" t="s">
        <v>29</v>
      </c>
      <c r="C60" s="46" t="s">
        <v>6</v>
      </c>
      <c r="D60" s="47">
        <v>7</v>
      </c>
      <c r="E60" s="42"/>
      <c r="F60" s="43"/>
      <c r="G60" s="44"/>
      <c r="H60" s="48"/>
      <c r="I60" s="2">
        <v>320</v>
      </c>
      <c r="J60" s="5">
        <f t="shared" si="0"/>
        <v>2240</v>
      </c>
    </row>
    <row r="61" spans="1:11" ht="31.5">
      <c r="A61" s="43"/>
      <c r="B61" s="45" t="s">
        <v>230</v>
      </c>
      <c r="C61" s="46" t="s">
        <v>2</v>
      </c>
      <c r="D61" s="18">
        <v>20</v>
      </c>
      <c r="E61" s="42"/>
      <c r="F61" s="43"/>
      <c r="G61" s="44"/>
      <c r="H61" s="48"/>
      <c r="I61" s="2">
        <v>90</v>
      </c>
      <c r="J61" s="5">
        <f t="shared" si="0"/>
        <v>1800</v>
      </c>
    </row>
    <row r="62" spans="1:11">
      <c r="A62" s="43"/>
      <c r="B62" s="45" t="s">
        <v>84</v>
      </c>
      <c r="C62" s="46" t="s">
        <v>5</v>
      </c>
      <c r="D62" s="18">
        <v>40</v>
      </c>
      <c r="E62" s="42"/>
      <c r="F62" s="43"/>
      <c r="G62" s="44"/>
      <c r="H62" s="48"/>
      <c r="I62" s="2">
        <v>50</v>
      </c>
      <c r="J62" s="5">
        <f t="shared" si="0"/>
        <v>2000</v>
      </c>
    </row>
    <row r="63" spans="1:11" ht="31.5">
      <c r="A63" s="43"/>
      <c r="B63" s="45" t="s">
        <v>289</v>
      </c>
      <c r="C63" s="46" t="s">
        <v>5</v>
      </c>
      <c r="D63" s="18">
        <v>30</v>
      </c>
      <c r="E63" s="42"/>
      <c r="F63" s="43"/>
      <c r="G63" s="44"/>
      <c r="H63" s="48"/>
      <c r="I63" s="2">
        <v>50</v>
      </c>
      <c r="J63" s="5">
        <f t="shared" si="0"/>
        <v>1500</v>
      </c>
    </row>
    <row r="64" spans="1:11">
      <c r="A64" s="43"/>
      <c r="B64" s="45" t="s">
        <v>85</v>
      </c>
      <c r="C64" s="46" t="s">
        <v>6</v>
      </c>
      <c r="D64" s="18">
        <v>3</v>
      </c>
      <c r="E64" s="42"/>
      <c r="F64" s="43"/>
      <c r="G64" s="44"/>
      <c r="H64" s="48"/>
      <c r="I64" s="2">
        <v>220</v>
      </c>
      <c r="J64" s="5">
        <f t="shared" si="0"/>
        <v>660</v>
      </c>
    </row>
    <row r="65" spans="1:11">
      <c r="A65" s="43"/>
      <c r="B65" s="45" t="s">
        <v>183</v>
      </c>
      <c r="C65" s="46" t="s">
        <v>6</v>
      </c>
      <c r="D65" s="18">
        <v>30</v>
      </c>
      <c r="E65" s="42"/>
      <c r="F65" s="43"/>
      <c r="G65" s="44"/>
      <c r="H65" s="48"/>
      <c r="I65" s="2">
        <v>60</v>
      </c>
      <c r="J65" s="5">
        <f t="shared" si="0"/>
        <v>1800</v>
      </c>
    </row>
    <row r="66" spans="1:11">
      <c r="A66" s="43"/>
      <c r="B66" s="45" t="s">
        <v>86</v>
      </c>
      <c r="C66" s="46" t="s">
        <v>2</v>
      </c>
      <c r="D66" s="18">
        <v>350</v>
      </c>
      <c r="E66" s="42"/>
      <c r="F66" s="43"/>
      <c r="G66" s="44"/>
      <c r="H66" s="48"/>
      <c r="I66" s="2">
        <v>90</v>
      </c>
      <c r="J66" s="5">
        <f t="shared" si="0"/>
        <v>31500</v>
      </c>
    </row>
    <row r="67" spans="1:11" ht="31.5">
      <c r="A67" s="43"/>
      <c r="B67" s="45" t="s">
        <v>307</v>
      </c>
      <c r="C67" s="46" t="s">
        <v>2</v>
      </c>
      <c r="D67" s="18">
        <v>20</v>
      </c>
      <c r="E67" s="16"/>
      <c r="F67" s="17"/>
      <c r="G67" s="18"/>
      <c r="H67" s="16"/>
      <c r="I67" s="2">
        <v>600</v>
      </c>
      <c r="J67" s="5">
        <f t="shared" si="0"/>
        <v>12000</v>
      </c>
    </row>
    <row r="68" spans="1:11" s="70" customFormat="1" ht="110.25">
      <c r="A68" s="63"/>
      <c r="B68" s="64"/>
      <c r="C68" s="65"/>
      <c r="D68" s="66"/>
      <c r="E68" s="71" t="s">
        <v>308</v>
      </c>
      <c r="F68" s="63" t="s">
        <v>2</v>
      </c>
      <c r="G68" s="76">
        <v>20</v>
      </c>
      <c r="H68" s="75"/>
      <c r="I68" s="69"/>
      <c r="J68" s="68">
        <f t="shared" si="0"/>
        <v>0</v>
      </c>
    </row>
    <row r="69" spans="1:11">
      <c r="A69" s="43"/>
      <c r="B69" s="45" t="s">
        <v>290</v>
      </c>
      <c r="C69" s="46" t="s">
        <v>5</v>
      </c>
      <c r="D69" s="18">
        <v>30</v>
      </c>
      <c r="E69" s="42"/>
      <c r="F69" s="43"/>
      <c r="G69" s="44"/>
      <c r="H69" s="48"/>
      <c r="I69" s="2">
        <v>100</v>
      </c>
      <c r="J69" s="5">
        <f t="shared" si="0"/>
        <v>3000</v>
      </c>
    </row>
    <row r="70" spans="1:11" ht="31.5">
      <c r="A70" s="43"/>
      <c r="B70" s="45"/>
      <c r="C70" s="46"/>
      <c r="D70" s="18"/>
      <c r="E70" s="42" t="s">
        <v>130</v>
      </c>
      <c r="F70" s="43" t="s">
        <v>5</v>
      </c>
      <c r="G70" s="44">
        <v>30</v>
      </c>
      <c r="H70" s="48"/>
      <c r="I70" s="2"/>
      <c r="J70" s="5">
        <f t="shared" si="0"/>
        <v>0</v>
      </c>
      <c r="K70" s="12"/>
    </row>
    <row r="71" spans="1:11">
      <c r="A71" s="43"/>
      <c r="B71" s="45"/>
      <c r="C71" s="46"/>
      <c r="D71" s="18"/>
      <c r="E71" s="42" t="s">
        <v>131</v>
      </c>
      <c r="F71" s="43" t="s">
        <v>6</v>
      </c>
      <c r="G71" s="44">
        <v>10</v>
      </c>
      <c r="H71" s="48"/>
      <c r="I71" s="2"/>
      <c r="J71" s="5">
        <f t="shared" ref="J71:J134" si="1">I71*D71</f>
        <v>0</v>
      </c>
      <c r="K71" s="12"/>
    </row>
    <row r="72" spans="1:11" ht="31.5">
      <c r="A72" s="43"/>
      <c r="B72" s="45" t="s">
        <v>142</v>
      </c>
      <c r="C72" s="46" t="s">
        <v>7</v>
      </c>
      <c r="D72" s="18">
        <v>10</v>
      </c>
      <c r="E72" s="19"/>
      <c r="F72" s="20"/>
      <c r="G72" s="21"/>
      <c r="H72" s="48"/>
      <c r="I72" s="2">
        <v>2000</v>
      </c>
      <c r="J72" s="5">
        <f t="shared" si="1"/>
        <v>20000</v>
      </c>
    </row>
    <row r="73" spans="1:11">
      <c r="A73" s="43"/>
      <c r="B73" s="45"/>
      <c r="C73" s="46"/>
      <c r="D73" s="18"/>
      <c r="E73" s="42" t="s">
        <v>143</v>
      </c>
      <c r="F73" s="43" t="s">
        <v>7</v>
      </c>
      <c r="G73" s="44">
        <f>D72</f>
        <v>10</v>
      </c>
      <c r="H73" s="48"/>
      <c r="I73" s="2"/>
      <c r="J73" s="5">
        <f t="shared" si="1"/>
        <v>0</v>
      </c>
      <c r="K73" s="12"/>
    </row>
    <row r="74" spans="1:11">
      <c r="A74" s="43"/>
      <c r="B74" s="45"/>
      <c r="C74" s="46"/>
      <c r="D74" s="18"/>
      <c r="E74" s="42" t="s">
        <v>144</v>
      </c>
      <c r="F74" s="43" t="s">
        <v>3</v>
      </c>
      <c r="G74" s="44">
        <f>(G73)*25</f>
        <v>250</v>
      </c>
      <c r="H74" s="48"/>
      <c r="I74" s="2"/>
      <c r="J74" s="5">
        <f t="shared" si="1"/>
        <v>0</v>
      </c>
      <c r="K74" s="12"/>
    </row>
    <row r="75" spans="1:11">
      <c r="A75" s="43"/>
      <c r="B75" s="45"/>
      <c r="C75" s="46"/>
      <c r="D75" s="18"/>
      <c r="E75" s="42" t="s">
        <v>145</v>
      </c>
      <c r="F75" s="43" t="s">
        <v>6</v>
      </c>
      <c r="G75" s="44">
        <v>3</v>
      </c>
      <c r="H75" s="48"/>
      <c r="I75" s="2"/>
      <c r="J75" s="5">
        <f t="shared" si="1"/>
        <v>0</v>
      </c>
      <c r="K75" s="12"/>
    </row>
    <row r="76" spans="1:11">
      <c r="A76" s="43"/>
      <c r="B76" s="45"/>
      <c r="C76" s="46"/>
      <c r="D76" s="18"/>
      <c r="E76" s="42" t="s">
        <v>146</v>
      </c>
      <c r="F76" s="43" t="s">
        <v>2</v>
      </c>
      <c r="G76" s="44">
        <v>5</v>
      </c>
      <c r="H76" s="48"/>
      <c r="I76" s="2"/>
      <c r="J76" s="5">
        <f t="shared" si="1"/>
        <v>0</v>
      </c>
      <c r="K76" s="12"/>
    </row>
    <row r="77" spans="1:11">
      <c r="A77" s="43"/>
      <c r="B77" s="45" t="s">
        <v>87</v>
      </c>
      <c r="C77" s="46" t="s">
        <v>2</v>
      </c>
      <c r="D77" s="18">
        <v>150</v>
      </c>
      <c r="E77" s="42"/>
      <c r="F77" s="43"/>
      <c r="G77" s="44"/>
      <c r="H77" s="48"/>
      <c r="I77" s="2">
        <v>220</v>
      </c>
      <c r="J77" s="5">
        <f t="shared" si="1"/>
        <v>33000</v>
      </c>
    </row>
    <row r="78" spans="1:11">
      <c r="A78" s="43"/>
      <c r="B78" s="45"/>
      <c r="C78" s="46"/>
      <c r="D78" s="18"/>
      <c r="E78" s="42" t="s">
        <v>88</v>
      </c>
      <c r="F78" s="43" t="s">
        <v>4</v>
      </c>
      <c r="G78" s="44">
        <f>0.1*D77</f>
        <v>15</v>
      </c>
      <c r="H78" s="48"/>
      <c r="I78" s="2"/>
      <c r="J78" s="5">
        <f t="shared" si="1"/>
        <v>0</v>
      </c>
      <c r="K78" s="12"/>
    </row>
    <row r="79" spans="1:11">
      <c r="A79" s="43"/>
      <c r="B79" s="45"/>
      <c r="C79" s="46"/>
      <c r="D79" s="18"/>
      <c r="E79" s="42" t="s">
        <v>89</v>
      </c>
      <c r="F79" s="43" t="s">
        <v>2</v>
      </c>
      <c r="G79" s="44">
        <f>D77*1.1</f>
        <v>165</v>
      </c>
      <c r="H79" s="48"/>
      <c r="I79" s="2"/>
      <c r="J79" s="5">
        <f t="shared" si="1"/>
        <v>0</v>
      </c>
      <c r="K79" s="12"/>
    </row>
    <row r="80" spans="1:11">
      <c r="A80" s="43"/>
      <c r="B80" s="45"/>
      <c r="C80" s="46"/>
      <c r="D80" s="18"/>
      <c r="E80" s="45" t="s">
        <v>90</v>
      </c>
      <c r="F80" s="46" t="s">
        <v>6</v>
      </c>
      <c r="G80" s="18">
        <f>D77*6</f>
        <v>900</v>
      </c>
      <c r="H80" s="48"/>
      <c r="I80" s="2"/>
      <c r="J80" s="5">
        <f t="shared" si="1"/>
        <v>0</v>
      </c>
      <c r="K80" s="12"/>
    </row>
    <row r="81" spans="1:11" ht="31.5">
      <c r="A81" s="43"/>
      <c r="B81" s="45"/>
      <c r="C81" s="46"/>
      <c r="D81" s="18"/>
      <c r="E81" s="45" t="s">
        <v>80</v>
      </c>
      <c r="F81" s="46" t="s">
        <v>3</v>
      </c>
      <c r="G81" s="47">
        <f>D77*0.005</f>
        <v>0.75</v>
      </c>
      <c r="H81" s="48"/>
      <c r="I81" s="2"/>
      <c r="J81" s="5">
        <f t="shared" si="1"/>
        <v>0</v>
      </c>
    </row>
    <row r="82" spans="1:11">
      <c r="A82" s="43"/>
      <c r="B82" s="45"/>
      <c r="C82" s="46"/>
      <c r="D82" s="18"/>
      <c r="E82" s="45" t="s">
        <v>167</v>
      </c>
      <c r="F82" s="46" t="s">
        <v>2</v>
      </c>
      <c r="G82" s="47">
        <v>165</v>
      </c>
      <c r="H82" s="48"/>
      <c r="I82" s="2"/>
      <c r="J82" s="5">
        <f t="shared" si="1"/>
        <v>0</v>
      </c>
      <c r="K82" s="12"/>
    </row>
    <row r="83" spans="1:11" ht="31.5">
      <c r="A83" s="43"/>
      <c r="B83" s="45"/>
      <c r="C83" s="46"/>
      <c r="D83" s="18"/>
      <c r="E83" s="45" t="s">
        <v>91</v>
      </c>
      <c r="F83" s="43" t="s">
        <v>7</v>
      </c>
      <c r="G83" s="44">
        <f>D77*0.08</f>
        <v>12</v>
      </c>
      <c r="H83" s="48"/>
      <c r="I83" s="2"/>
      <c r="J83" s="5">
        <f t="shared" si="1"/>
        <v>0</v>
      </c>
    </row>
    <row r="84" spans="1:11">
      <c r="A84" s="43"/>
      <c r="B84" s="45"/>
      <c r="C84" s="46"/>
      <c r="D84" s="18"/>
      <c r="E84" s="42" t="s">
        <v>99</v>
      </c>
      <c r="F84" s="43" t="s">
        <v>5</v>
      </c>
      <c r="G84" s="44">
        <v>150</v>
      </c>
      <c r="H84" s="48"/>
      <c r="I84" s="2"/>
      <c r="J84" s="5">
        <f t="shared" si="1"/>
        <v>0</v>
      </c>
    </row>
    <row r="85" spans="1:11">
      <c r="A85" s="43"/>
      <c r="B85" s="45"/>
      <c r="C85" s="46"/>
      <c r="D85" s="18"/>
      <c r="E85" s="42" t="s">
        <v>92</v>
      </c>
      <c r="F85" s="43" t="s">
        <v>5</v>
      </c>
      <c r="G85" s="44">
        <v>200</v>
      </c>
      <c r="H85" s="48"/>
      <c r="I85" s="2"/>
      <c r="J85" s="5">
        <f t="shared" si="1"/>
        <v>0</v>
      </c>
      <c r="K85" s="12"/>
    </row>
    <row r="86" spans="1:11">
      <c r="A86" s="43"/>
      <c r="B86" s="45" t="s">
        <v>107</v>
      </c>
      <c r="C86" s="46" t="s">
        <v>2</v>
      </c>
      <c r="D86" s="18">
        <v>150</v>
      </c>
      <c r="E86" s="42"/>
      <c r="F86" s="43"/>
      <c r="G86" s="44"/>
      <c r="H86" s="48"/>
      <c r="I86" s="2">
        <v>160</v>
      </c>
      <c r="J86" s="5">
        <f t="shared" si="1"/>
        <v>24000</v>
      </c>
    </row>
    <row r="87" spans="1:11">
      <c r="A87" s="43"/>
      <c r="B87" s="45"/>
      <c r="C87" s="46"/>
      <c r="D87" s="18"/>
      <c r="E87" s="42" t="s">
        <v>106</v>
      </c>
      <c r="F87" s="43" t="s">
        <v>3</v>
      </c>
      <c r="G87" s="44">
        <f>D86*1.7*8</f>
        <v>2040</v>
      </c>
      <c r="H87" s="48"/>
      <c r="I87" s="2"/>
      <c r="J87" s="5">
        <f t="shared" si="1"/>
        <v>0</v>
      </c>
      <c r="K87" s="12"/>
    </row>
    <row r="88" spans="1:11" ht="31.5">
      <c r="A88" s="43"/>
      <c r="B88" s="45" t="s">
        <v>103</v>
      </c>
      <c r="C88" s="46" t="s">
        <v>5</v>
      </c>
      <c r="D88" s="18">
        <v>2000</v>
      </c>
      <c r="E88" s="42"/>
      <c r="F88" s="43"/>
      <c r="G88" s="44"/>
      <c r="H88" s="48"/>
      <c r="I88" s="2">
        <v>30</v>
      </c>
      <c r="J88" s="5">
        <f t="shared" si="1"/>
        <v>60000</v>
      </c>
    </row>
    <row r="89" spans="1:11">
      <c r="A89" s="43"/>
      <c r="B89" s="45"/>
      <c r="C89" s="46"/>
      <c r="D89" s="18"/>
      <c r="E89" s="45" t="s">
        <v>39</v>
      </c>
      <c r="F89" s="46" t="s">
        <v>5</v>
      </c>
      <c r="G89" s="18">
        <v>800</v>
      </c>
      <c r="H89" s="48"/>
      <c r="I89" s="2"/>
      <c r="J89" s="5">
        <f t="shared" si="1"/>
        <v>0</v>
      </c>
      <c r="K89" s="12"/>
    </row>
    <row r="90" spans="1:11">
      <c r="A90" s="43"/>
      <c r="B90" s="45"/>
      <c r="C90" s="46"/>
      <c r="D90" s="18"/>
      <c r="E90" s="45" t="s">
        <v>40</v>
      </c>
      <c r="F90" s="46" t="s">
        <v>5</v>
      </c>
      <c r="G90" s="18">
        <v>1000</v>
      </c>
      <c r="H90" s="48"/>
      <c r="I90" s="2"/>
      <c r="J90" s="5">
        <f t="shared" si="1"/>
        <v>0</v>
      </c>
      <c r="K90" s="12"/>
    </row>
    <row r="91" spans="1:11">
      <c r="A91" s="43"/>
      <c r="B91" s="45"/>
      <c r="C91" s="46"/>
      <c r="D91" s="18"/>
      <c r="E91" s="45" t="s">
        <v>263</v>
      </c>
      <c r="F91" s="46" t="s">
        <v>5</v>
      </c>
      <c r="G91" s="18">
        <v>50</v>
      </c>
      <c r="H91" s="48"/>
      <c r="I91" s="2"/>
      <c r="J91" s="5">
        <f t="shared" si="1"/>
        <v>0</v>
      </c>
      <c r="K91" s="12"/>
    </row>
    <row r="92" spans="1:11">
      <c r="A92" s="43"/>
      <c r="B92" s="45"/>
      <c r="C92" s="46"/>
      <c r="D92" s="18"/>
      <c r="E92" s="45" t="s">
        <v>79</v>
      </c>
      <c r="F92" s="46" t="s">
        <v>5</v>
      </c>
      <c r="G92" s="18">
        <v>150</v>
      </c>
      <c r="H92" s="48"/>
      <c r="I92" s="2"/>
      <c r="J92" s="5">
        <f t="shared" si="1"/>
        <v>0</v>
      </c>
      <c r="K92" s="12"/>
    </row>
    <row r="93" spans="1:11" ht="31.5">
      <c r="A93" s="43"/>
      <c r="B93" s="45" t="s">
        <v>104</v>
      </c>
      <c r="C93" s="46" t="s">
        <v>5</v>
      </c>
      <c r="D93" s="18">
        <v>250</v>
      </c>
      <c r="E93" s="45"/>
      <c r="F93" s="46"/>
      <c r="G93" s="18"/>
      <c r="H93" s="48"/>
      <c r="I93" s="2">
        <v>90</v>
      </c>
      <c r="J93" s="5">
        <f t="shared" si="1"/>
        <v>22500</v>
      </c>
    </row>
    <row r="94" spans="1:11" ht="31.5">
      <c r="A94" s="43"/>
      <c r="B94" s="45" t="s">
        <v>231</v>
      </c>
      <c r="C94" s="46" t="s">
        <v>5</v>
      </c>
      <c r="D94" s="18">
        <f>G95+G96+G97+G98</f>
        <v>1325</v>
      </c>
      <c r="E94" s="42"/>
      <c r="F94" s="43"/>
      <c r="G94" s="44"/>
      <c r="H94" s="48"/>
      <c r="I94" s="2">
        <v>55</v>
      </c>
      <c r="J94" s="5">
        <f t="shared" si="1"/>
        <v>72875</v>
      </c>
    </row>
    <row r="95" spans="1:11">
      <c r="A95" s="43"/>
      <c r="B95" s="45"/>
      <c r="C95" s="46"/>
      <c r="D95" s="18"/>
      <c r="E95" s="45" t="s">
        <v>39</v>
      </c>
      <c r="F95" s="46" t="s">
        <v>5</v>
      </c>
      <c r="G95" s="18">
        <v>500</v>
      </c>
      <c r="H95" s="48"/>
      <c r="I95" s="2"/>
      <c r="J95" s="5">
        <f t="shared" si="1"/>
        <v>0</v>
      </c>
      <c r="K95" s="12"/>
    </row>
    <row r="96" spans="1:11">
      <c r="A96" s="43"/>
      <c r="B96" s="45"/>
      <c r="C96" s="46"/>
      <c r="D96" s="18"/>
      <c r="E96" s="45" t="s">
        <v>40</v>
      </c>
      <c r="F96" s="46" t="s">
        <v>5</v>
      </c>
      <c r="G96" s="18">
        <v>500</v>
      </c>
      <c r="H96" s="48"/>
      <c r="I96" s="2"/>
      <c r="J96" s="5">
        <f t="shared" si="1"/>
        <v>0</v>
      </c>
      <c r="K96" s="12"/>
    </row>
    <row r="97" spans="1:11">
      <c r="A97" s="43"/>
      <c r="B97" s="45"/>
      <c r="C97" s="46"/>
      <c r="D97" s="18"/>
      <c r="E97" s="45" t="s">
        <v>262</v>
      </c>
      <c r="F97" s="46" t="s">
        <v>5</v>
      </c>
      <c r="G97" s="18">
        <v>10</v>
      </c>
      <c r="H97" s="48"/>
      <c r="I97" s="2"/>
      <c r="J97" s="5">
        <f t="shared" si="1"/>
        <v>0</v>
      </c>
      <c r="K97" s="12"/>
    </row>
    <row r="98" spans="1:11">
      <c r="A98" s="43"/>
      <c r="B98" s="45"/>
      <c r="C98" s="46"/>
      <c r="D98" s="18"/>
      <c r="E98" s="45" t="s">
        <v>79</v>
      </c>
      <c r="F98" s="46" t="s">
        <v>5</v>
      </c>
      <c r="G98" s="18">
        <v>315</v>
      </c>
      <c r="H98" s="48"/>
      <c r="I98" s="2"/>
      <c r="J98" s="5">
        <f t="shared" si="1"/>
        <v>0</v>
      </c>
      <c r="K98" s="12"/>
    </row>
    <row r="99" spans="1:11">
      <c r="A99" s="43"/>
      <c r="B99" s="45"/>
      <c r="C99" s="46"/>
      <c r="D99" s="18"/>
      <c r="E99" s="42" t="s">
        <v>105</v>
      </c>
      <c r="F99" s="43" t="s">
        <v>5</v>
      </c>
      <c r="G99" s="44">
        <f>D94</f>
        <v>1325</v>
      </c>
      <c r="H99" s="48"/>
      <c r="I99" s="2"/>
      <c r="J99" s="5">
        <f t="shared" si="1"/>
        <v>0</v>
      </c>
      <c r="K99" s="12"/>
    </row>
    <row r="100" spans="1:11">
      <c r="A100" s="43"/>
      <c r="B100" s="45"/>
      <c r="C100" s="46"/>
      <c r="D100" s="18"/>
      <c r="E100" s="42" t="s">
        <v>224</v>
      </c>
      <c r="F100" s="43" t="s">
        <v>6</v>
      </c>
      <c r="G100" s="44">
        <f>G99*2</f>
        <v>2650</v>
      </c>
      <c r="H100" s="48"/>
      <c r="I100" s="2"/>
      <c r="J100" s="5">
        <f t="shared" si="1"/>
        <v>0</v>
      </c>
    </row>
    <row r="101" spans="1:11" ht="31.5">
      <c r="A101" s="43"/>
      <c r="B101" s="45" t="s">
        <v>184</v>
      </c>
      <c r="C101" s="46" t="s">
        <v>5</v>
      </c>
      <c r="D101" s="18">
        <v>250</v>
      </c>
      <c r="E101" s="45"/>
      <c r="F101" s="46"/>
      <c r="G101" s="18"/>
      <c r="H101" s="48"/>
      <c r="I101" s="2">
        <v>90</v>
      </c>
      <c r="J101" s="5">
        <f t="shared" si="1"/>
        <v>22500</v>
      </c>
    </row>
    <row r="102" spans="1:11" ht="31.5">
      <c r="A102" s="43"/>
      <c r="B102" s="45" t="s">
        <v>134</v>
      </c>
      <c r="C102" s="46" t="s">
        <v>5</v>
      </c>
      <c r="D102" s="18">
        <v>50</v>
      </c>
      <c r="E102" s="45"/>
      <c r="F102" s="46"/>
      <c r="G102" s="18"/>
      <c r="H102" s="48"/>
      <c r="I102" s="2">
        <v>75</v>
      </c>
      <c r="J102" s="5">
        <f t="shared" si="1"/>
        <v>3750</v>
      </c>
    </row>
    <row r="103" spans="1:11" ht="31.5">
      <c r="A103" s="43"/>
      <c r="B103" s="45"/>
      <c r="C103" s="46"/>
      <c r="D103" s="18"/>
      <c r="E103" s="45" t="s">
        <v>132</v>
      </c>
      <c r="F103" s="46" t="s">
        <v>5</v>
      </c>
      <c r="G103" s="18">
        <v>50</v>
      </c>
      <c r="H103" s="48"/>
      <c r="I103" s="2"/>
      <c r="J103" s="5">
        <f t="shared" si="1"/>
        <v>0</v>
      </c>
      <c r="K103" s="12"/>
    </row>
    <row r="104" spans="1:11" ht="31.5">
      <c r="A104" s="43"/>
      <c r="B104" s="45"/>
      <c r="C104" s="46"/>
      <c r="D104" s="18"/>
      <c r="E104" s="45" t="s">
        <v>133</v>
      </c>
      <c r="F104" s="46" t="s">
        <v>5</v>
      </c>
      <c r="G104" s="18">
        <v>50</v>
      </c>
      <c r="H104" s="48"/>
      <c r="I104" s="2"/>
      <c r="J104" s="5">
        <f t="shared" si="1"/>
        <v>0</v>
      </c>
      <c r="K104" s="12"/>
    </row>
    <row r="105" spans="1:11">
      <c r="A105" s="43"/>
      <c r="B105" s="45"/>
      <c r="C105" s="46"/>
      <c r="D105" s="18"/>
      <c r="E105" s="45" t="s">
        <v>72</v>
      </c>
      <c r="F105" s="46" t="s">
        <v>26</v>
      </c>
      <c r="G105" s="18">
        <v>1</v>
      </c>
      <c r="H105" s="48"/>
      <c r="I105" s="2"/>
      <c r="J105" s="5">
        <f t="shared" si="1"/>
        <v>0</v>
      </c>
    </row>
    <row r="106" spans="1:11">
      <c r="A106" s="43"/>
      <c r="B106" s="45"/>
      <c r="C106" s="46"/>
      <c r="D106" s="18"/>
      <c r="E106" s="45" t="s">
        <v>73</v>
      </c>
      <c r="F106" s="46" t="s">
        <v>26</v>
      </c>
      <c r="G106" s="18">
        <v>1</v>
      </c>
      <c r="H106" s="48"/>
      <c r="I106" s="2"/>
      <c r="J106" s="5">
        <f t="shared" si="1"/>
        <v>0</v>
      </c>
    </row>
    <row r="107" spans="1:11" ht="31.5">
      <c r="A107" s="43"/>
      <c r="B107" s="45"/>
      <c r="C107" s="46"/>
      <c r="D107" s="18"/>
      <c r="E107" s="45" t="s">
        <v>135</v>
      </c>
      <c r="F107" s="46" t="s">
        <v>5</v>
      </c>
      <c r="G107" s="18">
        <f>G103</f>
        <v>50</v>
      </c>
      <c r="H107" s="48"/>
      <c r="I107" s="2"/>
      <c r="J107" s="5">
        <f t="shared" si="1"/>
        <v>0</v>
      </c>
      <c r="K107" s="12"/>
    </row>
    <row r="108" spans="1:11" ht="31.5">
      <c r="A108" s="43"/>
      <c r="B108" s="45"/>
      <c r="C108" s="46"/>
      <c r="D108" s="18"/>
      <c r="E108" s="45" t="s">
        <v>136</v>
      </c>
      <c r="F108" s="46" t="s">
        <v>5</v>
      </c>
      <c r="G108" s="18">
        <f>G104</f>
        <v>50</v>
      </c>
      <c r="H108" s="48"/>
      <c r="I108" s="2"/>
      <c r="J108" s="5">
        <f t="shared" si="1"/>
        <v>0</v>
      </c>
      <c r="K108" s="12"/>
    </row>
    <row r="109" spans="1:11">
      <c r="A109" s="43"/>
      <c r="B109" s="45"/>
      <c r="C109" s="46"/>
      <c r="D109" s="18"/>
      <c r="E109" s="45" t="s">
        <v>121</v>
      </c>
      <c r="F109" s="46" t="s">
        <v>6</v>
      </c>
      <c r="G109" s="18">
        <v>100</v>
      </c>
      <c r="H109" s="48"/>
      <c r="I109" s="2"/>
      <c r="J109" s="5">
        <f t="shared" si="1"/>
        <v>0</v>
      </c>
    </row>
    <row r="110" spans="1:11">
      <c r="A110" s="43"/>
      <c r="B110" s="45"/>
      <c r="C110" s="46"/>
      <c r="D110" s="18"/>
      <c r="E110" s="45" t="s">
        <v>122</v>
      </c>
      <c r="F110" s="46" t="s">
        <v>6</v>
      </c>
      <c r="G110" s="18">
        <v>100</v>
      </c>
      <c r="H110" s="48"/>
      <c r="I110" s="2"/>
      <c r="J110" s="5">
        <f t="shared" si="1"/>
        <v>0</v>
      </c>
    </row>
    <row r="111" spans="1:11" ht="31.5">
      <c r="A111" s="43"/>
      <c r="B111" s="45" t="s">
        <v>124</v>
      </c>
      <c r="C111" s="46" t="s">
        <v>5</v>
      </c>
      <c r="D111" s="18">
        <v>150</v>
      </c>
      <c r="E111" s="45"/>
      <c r="F111" s="46"/>
      <c r="G111" s="18"/>
      <c r="H111" s="48"/>
      <c r="I111" s="2">
        <v>180</v>
      </c>
      <c r="J111" s="5">
        <f t="shared" si="1"/>
        <v>27000</v>
      </c>
    </row>
    <row r="112" spans="1:11" ht="31.5">
      <c r="A112" s="43"/>
      <c r="B112" s="45"/>
      <c r="C112" s="46"/>
      <c r="D112" s="18"/>
      <c r="E112" s="45" t="s">
        <v>132</v>
      </c>
      <c r="F112" s="46" t="s">
        <v>5</v>
      </c>
      <c r="G112" s="18">
        <v>50</v>
      </c>
      <c r="H112" s="48"/>
      <c r="I112" s="2"/>
      <c r="J112" s="5">
        <f t="shared" si="1"/>
        <v>0</v>
      </c>
      <c r="K112" s="12"/>
    </row>
    <row r="113" spans="1:11" ht="31.5">
      <c r="A113" s="43"/>
      <c r="B113" s="45"/>
      <c r="C113" s="46"/>
      <c r="D113" s="18"/>
      <c r="E113" s="45" t="s">
        <v>133</v>
      </c>
      <c r="F113" s="46" t="s">
        <v>5</v>
      </c>
      <c r="G113" s="18">
        <v>50</v>
      </c>
      <c r="H113" s="48"/>
      <c r="I113" s="2"/>
      <c r="J113" s="5">
        <f t="shared" si="1"/>
        <v>0</v>
      </c>
    </row>
    <row r="114" spans="1:11">
      <c r="A114" s="43"/>
      <c r="B114" s="45"/>
      <c r="C114" s="46"/>
      <c r="D114" s="18"/>
      <c r="E114" s="45" t="s">
        <v>72</v>
      </c>
      <c r="F114" s="46" t="s">
        <v>26</v>
      </c>
      <c r="G114" s="18">
        <v>1</v>
      </c>
      <c r="H114" s="48"/>
      <c r="I114" s="2"/>
      <c r="J114" s="5">
        <f t="shared" si="1"/>
        <v>0</v>
      </c>
    </row>
    <row r="115" spans="1:11">
      <c r="A115" s="43"/>
      <c r="B115" s="45"/>
      <c r="C115" s="46"/>
      <c r="D115" s="18"/>
      <c r="E115" s="45" t="s">
        <v>73</v>
      </c>
      <c r="F115" s="46" t="s">
        <v>26</v>
      </c>
      <c r="G115" s="18">
        <v>1</v>
      </c>
      <c r="H115" s="48"/>
      <c r="I115" s="2"/>
      <c r="J115" s="5">
        <f t="shared" si="1"/>
        <v>0</v>
      </c>
    </row>
    <row r="116" spans="1:11" ht="31.5">
      <c r="A116" s="43"/>
      <c r="B116" s="45"/>
      <c r="C116" s="46"/>
      <c r="D116" s="18"/>
      <c r="E116" s="45" t="s">
        <v>135</v>
      </c>
      <c r="F116" s="46" t="s">
        <v>5</v>
      </c>
      <c r="G116" s="18">
        <f>G112</f>
        <v>50</v>
      </c>
      <c r="H116" s="48"/>
      <c r="I116" s="2"/>
      <c r="J116" s="5">
        <f t="shared" si="1"/>
        <v>0</v>
      </c>
      <c r="K116" s="12"/>
    </row>
    <row r="117" spans="1:11" ht="31.5">
      <c r="A117" s="43"/>
      <c r="B117" s="45"/>
      <c r="C117" s="46"/>
      <c r="D117" s="18"/>
      <c r="E117" s="45" t="s">
        <v>136</v>
      </c>
      <c r="F117" s="46" t="s">
        <v>5</v>
      </c>
      <c r="G117" s="18">
        <f>G113</f>
        <v>50</v>
      </c>
      <c r="H117" s="48"/>
      <c r="I117" s="2"/>
      <c r="J117" s="5">
        <f t="shared" si="1"/>
        <v>0</v>
      </c>
      <c r="K117" s="12"/>
    </row>
    <row r="118" spans="1:11">
      <c r="A118" s="43"/>
      <c r="B118" s="45"/>
      <c r="C118" s="46"/>
      <c r="D118" s="18"/>
      <c r="E118" s="45" t="s">
        <v>121</v>
      </c>
      <c r="F118" s="46" t="s">
        <v>6</v>
      </c>
      <c r="G118" s="18">
        <v>100</v>
      </c>
      <c r="H118" s="48"/>
      <c r="I118" s="2"/>
      <c r="J118" s="5">
        <f t="shared" si="1"/>
        <v>0</v>
      </c>
    </row>
    <row r="119" spans="1:11">
      <c r="A119" s="43"/>
      <c r="B119" s="45"/>
      <c r="C119" s="46"/>
      <c r="D119" s="18"/>
      <c r="E119" s="45" t="s">
        <v>122</v>
      </c>
      <c r="F119" s="46" t="s">
        <v>6</v>
      </c>
      <c r="G119" s="18">
        <v>100</v>
      </c>
      <c r="H119" s="48"/>
      <c r="I119" s="2"/>
      <c r="J119" s="5">
        <f t="shared" si="1"/>
        <v>0</v>
      </c>
    </row>
    <row r="120" spans="1:11">
      <c r="A120" s="43"/>
      <c r="B120" s="45"/>
      <c r="C120" s="46"/>
      <c r="D120" s="18"/>
      <c r="E120" s="45" t="s">
        <v>74</v>
      </c>
      <c r="F120" s="46" t="s">
        <v>6</v>
      </c>
      <c r="G120" s="18">
        <v>20</v>
      </c>
      <c r="H120" s="48"/>
      <c r="I120" s="2"/>
      <c r="J120" s="5">
        <f t="shared" si="1"/>
        <v>0</v>
      </c>
    </row>
    <row r="121" spans="1:11">
      <c r="A121" s="43"/>
      <c r="B121" s="45"/>
      <c r="C121" s="46"/>
      <c r="D121" s="18"/>
      <c r="E121" s="45" t="s">
        <v>75</v>
      </c>
      <c r="F121" s="46" t="s">
        <v>6</v>
      </c>
      <c r="G121" s="18">
        <v>20</v>
      </c>
      <c r="H121" s="48"/>
      <c r="I121" s="2"/>
      <c r="J121" s="5">
        <f t="shared" si="1"/>
        <v>0</v>
      </c>
      <c r="K121" s="12"/>
    </row>
    <row r="122" spans="1:11">
      <c r="A122" s="43"/>
      <c r="B122" s="45"/>
      <c r="C122" s="46"/>
      <c r="D122" s="18"/>
      <c r="E122" s="42" t="s">
        <v>123</v>
      </c>
      <c r="F122" s="46" t="s">
        <v>6</v>
      </c>
      <c r="G122" s="44">
        <v>3</v>
      </c>
      <c r="H122" s="48"/>
      <c r="I122" s="2"/>
      <c r="J122" s="5">
        <f t="shared" si="1"/>
        <v>0</v>
      </c>
      <c r="K122" s="12"/>
    </row>
    <row r="123" spans="1:11">
      <c r="A123" s="43"/>
      <c r="B123" s="45"/>
      <c r="C123" s="46"/>
      <c r="D123" s="18"/>
      <c r="E123" s="42" t="s">
        <v>125</v>
      </c>
      <c r="F123" s="46" t="s">
        <v>6</v>
      </c>
      <c r="G123" s="44">
        <v>2</v>
      </c>
      <c r="H123" s="48"/>
      <c r="I123" s="2"/>
      <c r="J123" s="5">
        <f t="shared" si="1"/>
        <v>0</v>
      </c>
    </row>
    <row r="124" spans="1:11">
      <c r="A124" s="43"/>
      <c r="B124" s="45"/>
      <c r="C124" s="46"/>
      <c r="D124" s="18"/>
      <c r="E124" s="42" t="s">
        <v>159</v>
      </c>
      <c r="F124" s="46" t="s">
        <v>6</v>
      </c>
      <c r="G124" s="44">
        <v>2</v>
      </c>
      <c r="H124" s="48"/>
      <c r="I124" s="2"/>
      <c r="J124" s="5">
        <f t="shared" si="1"/>
        <v>0</v>
      </c>
    </row>
    <row r="125" spans="1:11" ht="31.5">
      <c r="A125" s="43"/>
      <c r="B125" s="45"/>
      <c r="C125" s="46"/>
      <c r="D125" s="18"/>
      <c r="E125" s="42" t="s">
        <v>160</v>
      </c>
      <c r="F125" s="46" t="s">
        <v>6</v>
      </c>
      <c r="G125" s="44">
        <v>8</v>
      </c>
      <c r="H125" s="48"/>
      <c r="I125" s="2"/>
      <c r="J125" s="5">
        <f t="shared" si="1"/>
        <v>0</v>
      </c>
      <c r="K125" s="12"/>
    </row>
    <row r="126" spans="1:11">
      <c r="A126" s="43"/>
      <c r="B126" s="22" t="s">
        <v>56</v>
      </c>
      <c r="C126" s="49" t="s">
        <v>5</v>
      </c>
      <c r="D126" s="50">
        <v>20</v>
      </c>
      <c r="E126" s="42"/>
      <c r="F126" s="43"/>
      <c r="G126" s="44"/>
      <c r="H126" s="48"/>
      <c r="I126" s="2">
        <v>120</v>
      </c>
      <c r="J126" s="5">
        <f t="shared" si="1"/>
        <v>2400</v>
      </c>
    </row>
    <row r="127" spans="1:11">
      <c r="A127" s="43"/>
      <c r="B127" s="22"/>
      <c r="C127" s="49"/>
      <c r="D127" s="50"/>
      <c r="E127" s="45" t="s">
        <v>126</v>
      </c>
      <c r="F127" s="46" t="s">
        <v>5</v>
      </c>
      <c r="G127" s="18">
        <f>D126</f>
        <v>20</v>
      </c>
      <c r="H127" s="48"/>
      <c r="I127" s="2"/>
      <c r="J127" s="5">
        <f t="shared" si="1"/>
        <v>0</v>
      </c>
      <c r="K127" s="12"/>
    </row>
    <row r="128" spans="1:11">
      <c r="A128" s="43"/>
      <c r="B128" s="22"/>
      <c r="C128" s="49"/>
      <c r="D128" s="50"/>
      <c r="E128" s="22" t="s">
        <v>127</v>
      </c>
      <c r="F128" s="49" t="s">
        <v>26</v>
      </c>
      <c r="G128" s="50">
        <v>1</v>
      </c>
      <c r="H128" s="48"/>
      <c r="I128" s="2"/>
      <c r="J128" s="5">
        <f t="shared" si="1"/>
        <v>0</v>
      </c>
    </row>
    <row r="129" spans="1:11">
      <c r="A129" s="43"/>
      <c r="B129" s="22"/>
      <c r="C129" s="49"/>
      <c r="D129" s="50"/>
      <c r="E129" s="22" t="s">
        <v>57</v>
      </c>
      <c r="F129" s="49" t="s">
        <v>5</v>
      </c>
      <c r="G129" s="50">
        <f>G127</f>
        <v>20</v>
      </c>
      <c r="H129" s="48"/>
      <c r="I129" s="2"/>
      <c r="J129" s="5">
        <f t="shared" si="1"/>
        <v>0</v>
      </c>
      <c r="K129" s="12"/>
    </row>
    <row r="130" spans="1:11">
      <c r="A130" s="43"/>
      <c r="B130" s="22" t="s">
        <v>56</v>
      </c>
      <c r="C130" s="49" t="s">
        <v>5</v>
      </c>
      <c r="D130" s="50">
        <v>20</v>
      </c>
      <c r="E130" s="42"/>
      <c r="F130" s="43"/>
      <c r="G130" s="44"/>
      <c r="H130" s="48"/>
      <c r="I130" s="2">
        <v>90</v>
      </c>
      <c r="J130" s="5">
        <f t="shared" si="1"/>
        <v>1800</v>
      </c>
    </row>
    <row r="131" spans="1:11">
      <c r="A131" s="43"/>
      <c r="B131" s="22"/>
      <c r="C131" s="49"/>
      <c r="D131" s="50"/>
      <c r="E131" s="45" t="s">
        <v>128</v>
      </c>
      <c r="F131" s="46" t="s">
        <v>5</v>
      </c>
      <c r="G131" s="50">
        <f>D130</f>
        <v>20</v>
      </c>
      <c r="H131" s="48"/>
      <c r="I131" s="2"/>
      <c r="J131" s="5">
        <f t="shared" si="1"/>
        <v>0</v>
      </c>
      <c r="K131" s="12"/>
    </row>
    <row r="132" spans="1:11">
      <c r="A132" s="43"/>
      <c r="B132" s="22"/>
      <c r="C132" s="49"/>
      <c r="D132" s="50"/>
      <c r="E132" s="22" t="s">
        <v>129</v>
      </c>
      <c r="F132" s="49" t="s">
        <v>26</v>
      </c>
      <c r="G132" s="50">
        <v>1</v>
      </c>
      <c r="H132" s="48"/>
      <c r="I132" s="2"/>
      <c r="J132" s="5">
        <f t="shared" si="1"/>
        <v>0</v>
      </c>
    </row>
    <row r="133" spans="1:11">
      <c r="A133" s="43"/>
      <c r="B133" s="22"/>
      <c r="C133" s="49"/>
      <c r="D133" s="50"/>
      <c r="E133" s="22" t="s">
        <v>58</v>
      </c>
      <c r="F133" s="49" t="s">
        <v>5</v>
      </c>
      <c r="G133" s="50">
        <f>20</f>
        <v>20</v>
      </c>
      <c r="H133" s="48"/>
      <c r="I133" s="2"/>
      <c r="J133" s="5">
        <f t="shared" si="1"/>
        <v>0</v>
      </c>
    </row>
    <row r="134" spans="1:11">
      <c r="A134" s="43"/>
      <c r="B134" s="22" t="s">
        <v>149</v>
      </c>
      <c r="C134" s="49" t="s">
        <v>6</v>
      </c>
      <c r="D134" s="50">
        <v>2</v>
      </c>
      <c r="E134" s="22" t="s">
        <v>150</v>
      </c>
      <c r="F134" s="49" t="s">
        <v>6</v>
      </c>
      <c r="G134" s="50">
        <v>2</v>
      </c>
      <c r="H134" s="48"/>
      <c r="I134" s="2">
        <v>400</v>
      </c>
      <c r="J134" s="5">
        <f t="shared" si="1"/>
        <v>800</v>
      </c>
      <c r="K134" s="12"/>
    </row>
    <row r="135" spans="1:11" ht="47.25">
      <c r="A135" s="43"/>
      <c r="B135" s="22" t="s">
        <v>222</v>
      </c>
      <c r="C135" s="23" t="s">
        <v>2</v>
      </c>
      <c r="D135" s="24">
        <v>30</v>
      </c>
      <c r="E135" s="19"/>
      <c r="F135" s="19"/>
      <c r="G135" s="19"/>
      <c r="H135" s="48"/>
      <c r="I135" s="2">
        <v>300</v>
      </c>
      <c r="J135" s="5">
        <f t="shared" ref="J135:J198" si="2">I135*D135</f>
        <v>9000</v>
      </c>
    </row>
    <row r="136" spans="1:11">
      <c r="A136" s="43"/>
      <c r="B136" s="22"/>
      <c r="C136" s="23"/>
      <c r="D136" s="24"/>
      <c r="E136" s="22" t="s">
        <v>93</v>
      </c>
      <c r="F136" s="23" t="s">
        <v>5</v>
      </c>
      <c r="G136" s="25">
        <f>CEILING(D135*1.3,1)</f>
        <v>39</v>
      </c>
      <c r="H136" s="48"/>
      <c r="I136" s="2"/>
      <c r="J136" s="5">
        <f t="shared" si="2"/>
        <v>0</v>
      </c>
      <c r="K136" s="12"/>
    </row>
    <row r="137" spans="1:11">
      <c r="A137" s="43"/>
      <c r="B137" s="22"/>
      <c r="C137" s="23"/>
      <c r="D137" s="24"/>
      <c r="E137" s="22" t="s">
        <v>188</v>
      </c>
      <c r="F137" s="23" t="s">
        <v>6</v>
      </c>
      <c r="G137" s="25">
        <f>ROUNDUP((D135*4)/3,0)</f>
        <v>40</v>
      </c>
      <c r="H137" s="48"/>
      <c r="I137" s="2"/>
      <c r="J137" s="5">
        <f t="shared" si="2"/>
        <v>0</v>
      </c>
      <c r="K137" s="12"/>
    </row>
    <row r="138" spans="1:11">
      <c r="A138" s="43"/>
      <c r="B138" s="45"/>
      <c r="C138" s="46"/>
      <c r="D138" s="18"/>
      <c r="E138" s="22" t="s">
        <v>94</v>
      </c>
      <c r="F138" s="23" t="s">
        <v>5</v>
      </c>
      <c r="G138" s="25">
        <f>CEILING(D135*2.2*1.1,1)</f>
        <v>73</v>
      </c>
      <c r="H138" s="48"/>
      <c r="I138" s="2"/>
      <c r="J138" s="5">
        <f t="shared" si="2"/>
        <v>0</v>
      </c>
      <c r="K138" s="12"/>
    </row>
    <row r="139" spans="1:11">
      <c r="A139" s="43"/>
      <c r="B139" s="45"/>
      <c r="C139" s="46"/>
      <c r="D139" s="18"/>
      <c r="E139" s="22" t="s">
        <v>22</v>
      </c>
      <c r="F139" s="23" t="s">
        <v>5</v>
      </c>
      <c r="G139" s="25">
        <f>CEILING(D135*1.32,1)</f>
        <v>40</v>
      </c>
      <c r="H139" s="48"/>
      <c r="I139" s="2"/>
      <c r="J139" s="5">
        <f t="shared" si="2"/>
        <v>0</v>
      </c>
      <c r="K139" s="12"/>
    </row>
    <row r="140" spans="1:11">
      <c r="A140" s="43"/>
      <c r="B140" s="45"/>
      <c r="C140" s="46"/>
      <c r="D140" s="18"/>
      <c r="E140" s="22" t="s">
        <v>223</v>
      </c>
      <c r="F140" s="23" t="s">
        <v>7</v>
      </c>
      <c r="G140" s="25">
        <f>D135*0.1</f>
        <v>3</v>
      </c>
      <c r="H140" s="48"/>
      <c r="I140" s="2"/>
      <c r="J140" s="5">
        <f t="shared" si="2"/>
        <v>0</v>
      </c>
      <c r="K140" s="12"/>
    </row>
    <row r="141" spans="1:11">
      <c r="A141" s="43"/>
      <c r="B141" s="45"/>
      <c r="C141" s="46"/>
      <c r="D141" s="18"/>
      <c r="E141" s="22" t="s">
        <v>95</v>
      </c>
      <c r="F141" s="23" t="s">
        <v>6</v>
      </c>
      <c r="G141" s="25">
        <f>CEILING(D135*1.65/1,1)</f>
        <v>50</v>
      </c>
      <c r="H141" s="48"/>
      <c r="I141" s="2"/>
      <c r="J141" s="5">
        <f t="shared" si="2"/>
        <v>0</v>
      </c>
      <c r="K141" s="12"/>
    </row>
    <row r="142" spans="1:11">
      <c r="A142" s="43"/>
      <c r="B142" s="45"/>
      <c r="C142" s="46"/>
      <c r="D142" s="18"/>
      <c r="E142" s="22" t="s">
        <v>30</v>
      </c>
      <c r="F142" s="22" t="s">
        <v>6</v>
      </c>
      <c r="G142" s="25">
        <f>CEILING(D135*2.97/1*1.5,0.5)</f>
        <v>134</v>
      </c>
      <c r="H142" s="48"/>
      <c r="I142" s="2"/>
      <c r="J142" s="5">
        <f t="shared" si="2"/>
        <v>0</v>
      </c>
    </row>
    <row r="143" spans="1:11">
      <c r="A143" s="43"/>
      <c r="B143" s="45"/>
      <c r="C143" s="46"/>
      <c r="D143" s="18"/>
      <c r="E143" s="22" t="s">
        <v>191</v>
      </c>
      <c r="F143" s="22" t="s">
        <v>5</v>
      </c>
      <c r="G143" s="25">
        <v>30</v>
      </c>
      <c r="H143" s="48"/>
      <c r="I143" s="2"/>
      <c r="J143" s="5">
        <f t="shared" si="2"/>
        <v>0</v>
      </c>
      <c r="K143" s="12"/>
    </row>
    <row r="144" spans="1:11">
      <c r="A144" s="43"/>
      <c r="B144" s="45" t="s">
        <v>101</v>
      </c>
      <c r="C144" s="46" t="s">
        <v>2</v>
      </c>
      <c r="D144" s="18">
        <v>500</v>
      </c>
      <c r="E144" s="42"/>
      <c r="F144" s="43"/>
      <c r="G144" s="44"/>
      <c r="H144" s="48"/>
      <c r="I144" s="2">
        <v>240</v>
      </c>
      <c r="J144" s="5">
        <f t="shared" si="2"/>
        <v>120000</v>
      </c>
    </row>
    <row r="145" spans="1:11" ht="31.5">
      <c r="A145" s="43"/>
      <c r="B145" s="45"/>
      <c r="C145" s="46"/>
      <c r="D145" s="18"/>
      <c r="E145" s="42" t="s">
        <v>233</v>
      </c>
      <c r="F145" s="43" t="s">
        <v>2</v>
      </c>
      <c r="G145" s="44">
        <v>500</v>
      </c>
      <c r="H145" s="48"/>
      <c r="I145" s="2"/>
      <c r="J145" s="5">
        <f t="shared" si="2"/>
        <v>0</v>
      </c>
      <c r="K145" s="12"/>
    </row>
    <row r="146" spans="1:11">
      <c r="A146" s="43"/>
      <c r="B146" s="45"/>
      <c r="C146" s="46"/>
      <c r="D146" s="18"/>
      <c r="E146" s="42" t="s">
        <v>88</v>
      </c>
      <c r="F146" s="43" t="s">
        <v>4</v>
      </c>
      <c r="G146" s="44">
        <f>0.1*D144</f>
        <v>50</v>
      </c>
      <c r="H146" s="48"/>
      <c r="I146" s="2"/>
      <c r="J146" s="5">
        <f t="shared" si="2"/>
        <v>0</v>
      </c>
      <c r="K146" s="12"/>
    </row>
    <row r="147" spans="1:11">
      <c r="A147" s="43"/>
      <c r="B147" s="45"/>
      <c r="C147" s="46"/>
      <c r="D147" s="18"/>
      <c r="E147" s="42" t="s">
        <v>98</v>
      </c>
      <c r="F147" s="43" t="s">
        <v>3</v>
      </c>
      <c r="G147" s="44">
        <f>16*D144</f>
        <v>8000</v>
      </c>
      <c r="H147" s="48"/>
      <c r="I147" s="2"/>
      <c r="J147" s="5">
        <f t="shared" si="2"/>
        <v>0</v>
      </c>
      <c r="K147" s="12"/>
    </row>
    <row r="148" spans="1:11">
      <c r="A148" s="43"/>
      <c r="B148" s="45"/>
      <c r="C148" s="46"/>
      <c r="D148" s="18"/>
      <c r="E148" s="42" t="s">
        <v>100</v>
      </c>
      <c r="F148" s="43" t="s">
        <v>5</v>
      </c>
      <c r="G148" s="44">
        <v>200</v>
      </c>
      <c r="H148" s="48"/>
      <c r="I148" s="2"/>
      <c r="J148" s="5">
        <f t="shared" si="2"/>
        <v>0</v>
      </c>
    </row>
    <row r="149" spans="1:11" ht="31.5">
      <c r="A149" s="43"/>
      <c r="B149" s="45" t="s">
        <v>102</v>
      </c>
      <c r="C149" s="46" t="s">
        <v>2</v>
      </c>
      <c r="D149" s="18">
        <v>500</v>
      </c>
      <c r="E149" s="42"/>
      <c r="F149" s="43"/>
      <c r="G149" s="44"/>
      <c r="H149" s="48"/>
      <c r="I149" s="2">
        <v>200</v>
      </c>
      <c r="J149" s="5">
        <f t="shared" si="2"/>
        <v>100000</v>
      </c>
    </row>
    <row r="150" spans="1:11">
      <c r="A150" s="43"/>
      <c r="B150" s="45"/>
      <c r="C150" s="46"/>
      <c r="D150" s="18"/>
      <c r="E150" s="42" t="s">
        <v>88</v>
      </c>
      <c r="F150" s="43" t="s">
        <v>4</v>
      </c>
      <c r="G150" s="44">
        <f>0.1*D149</f>
        <v>50</v>
      </c>
      <c r="H150" s="48"/>
      <c r="I150" s="2"/>
      <c r="J150" s="5">
        <f t="shared" si="2"/>
        <v>0</v>
      </c>
      <c r="K150" s="12"/>
    </row>
    <row r="151" spans="1:11">
      <c r="A151" s="43"/>
      <c r="B151" s="45"/>
      <c r="C151" s="46"/>
      <c r="D151" s="18"/>
      <c r="E151" s="42" t="s">
        <v>232</v>
      </c>
      <c r="F151" s="43" t="s">
        <v>3</v>
      </c>
      <c r="G151" s="44">
        <f>2.4*D149</f>
        <v>1200</v>
      </c>
      <c r="H151" s="48"/>
      <c r="I151" s="2"/>
      <c r="J151" s="5">
        <f t="shared" si="2"/>
        <v>0</v>
      </c>
      <c r="K151" s="12"/>
    </row>
    <row r="152" spans="1:11" ht="31.5">
      <c r="A152" s="43"/>
      <c r="B152" s="45" t="s">
        <v>32</v>
      </c>
      <c r="C152" s="46" t="s">
        <v>2</v>
      </c>
      <c r="D152" s="18">
        <v>50</v>
      </c>
      <c r="E152" s="42"/>
      <c r="F152" s="51"/>
      <c r="G152" s="44"/>
      <c r="H152" s="48"/>
      <c r="I152" s="2">
        <v>480</v>
      </c>
      <c r="J152" s="5">
        <f t="shared" si="2"/>
        <v>24000</v>
      </c>
    </row>
    <row r="153" spans="1:11">
      <c r="A153" s="43"/>
      <c r="B153" s="45"/>
      <c r="C153" s="46"/>
      <c r="D153" s="18"/>
      <c r="E153" s="42" t="s">
        <v>88</v>
      </c>
      <c r="F153" s="43" t="s">
        <v>4</v>
      </c>
      <c r="G153" s="44">
        <f>0.1*D152</f>
        <v>5</v>
      </c>
      <c r="H153" s="48"/>
      <c r="I153" s="2"/>
      <c r="J153" s="5">
        <f t="shared" si="2"/>
        <v>0</v>
      </c>
      <c r="K153" s="12"/>
    </row>
    <row r="154" spans="1:11">
      <c r="A154" s="43"/>
      <c r="B154" s="45"/>
      <c r="C154" s="46"/>
      <c r="D154" s="18"/>
      <c r="E154" s="45" t="s">
        <v>31</v>
      </c>
      <c r="F154" s="46" t="s">
        <v>3</v>
      </c>
      <c r="G154" s="18">
        <f>17*D152</f>
        <v>850</v>
      </c>
      <c r="H154" s="48"/>
      <c r="I154" s="2"/>
      <c r="J154" s="5">
        <f t="shared" si="2"/>
        <v>0</v>
      </c>
      <c r="K154" s="12"/>
    </row>
    <row r="155" spans="1:11">
      <c r="A155" s="43"/>
      <c r="B155" s="45"/>
      <c r="C155" s="46"/>
      <c r="D155" s="18"/>
      <c r="E155" s="45" t="s">
        <v>13</v>
      </c>
      <c r="F155" s="46" t="s">
        <v>5</v>
      </c>
      <c r="G155" s="18">
        <v>25</v>
      </c>
      <c r="H155" s="48"/>
      <c r="I155" s="2"/>
      <c r="J155" s="5">
        <f t="shared" si="2"/>
        <v>0</v>
      </c>
      <c r="K155" s="12"/>
    </row>
    <row r="156" spans="1:11" ht="31.5">
      <c r="A156" s="43"/>
      <c r="B156" s="45" t="s">
        <v>234</v>
      </c>
      <c r="C156" s="46" t="s">
        <v>2</v>
      </c>
      <c r="D156" s="18">
        <v>50</v>
      </c>
      <c r="E156" s="42"/>
      <c r="F156" s="43"/>
      <c r="G156" s="44"/>
      <c r="H156" s="48"/>
      <c r="I156" s="2">
        <v>400</v>
      </c>
      <c r="J156" s="5">
        <f t="shared" si="2"/>
        <v>20000</v>
      </c>
    </row>
    <row r="157" spans="1:11">
      <c r="A157" s="43"/>
      <c r="B157" s="45"/>
      <c r="C157" s="46"/>
      <c r="D157" s="18"/>
      <c r="E157" s="42" t="s">
        <v>88</v>
      </c>
      <c r="F157" s="43" t="s">
        <v>4</v>
      </c>
      <c r="G157" s="44">
        <f>0.1*D156</f>
        <v>5</v>
      </c>
      <c r="H157" s="48"/>
      <c r="I157" s="2"/>
      <c r="J157" s="5">
        <f t="shared" si="2"/>
        <v>0</v>
      </c>
      <c r="K157" s="12"/>
    </row>
    <row r="158" spans="1:11">
      <c r="A158" s="43"/>
      <c r="B158" s="45"/>
      <c r="C158" s="46"/>
      <c r="D158" s="18"/>
      <c r="E158" s="42" t="s">
        <v>232</v>
      </c>
      <c r="F158" s="43" t="s">
        <v>3</v>
      </c>
      <c r="G158" s="44">
        <f>2.4*D156</f>
        <v>120</v>
      </c>
      <c r="H158" s="48"/>
      <c r="I158" s="2"/>
      <c r="J158" s="5">
        <f t="shared" si="2"/>
        <v>0</v>
      </c>
      <c r="K158" s="12"/>
    </row>
    <row r="159" spans="1:11" ht="47.25">
      <c r="A159" s="43"/>
      <c r="B159" s="45" t="s">
        <v>33</v>
      </c>
      <c r="C159" s="46" t="s">
        <v>2</v>
      </c>
      <c r="D159" s="18">
        <v>500</v>
      </c>
      <c r="E159" s="42"/>
      <c r="F159" s="43"/>
      <c r="G159" s="44"/>
      <c r="H159" s="48"/>
      <c r="I159" s="2">
        <v>110</v>
      </c>
      <c r="J159" s="5">
        <f t="shared" si="2"/>
        <v>55000</v>
      </c>
    </row>
    <row r="160" spans="1:11">
      <c r="A160" s="43"/>
      <c r="B160" s="45"/>
      <c r="C160" s="46"/>
      <c r="D160" s="18"/>
      <c r="E160" s="42" t="s">
        <v>88</v>
      </c>
      <c r="F160" s="43" t="s">
        <v>4</v>
      </c>
      <c r="G160" s="44">
        <f>0.1*D159</f>
        <v>50</v>
      </c>
      <c r="H160" s="48"/>
      <c r="I160" s="2"/>
      <c r="J160" s="5">
        <f t="shared" si="2"/>
        <v>0</v>
      </c>
      <c r="K160" s="12"/>
    </row>
    <row r="161" spans="1:11" ht="31.5">
      <c r="A161" s="43"/>
      <c r="B161" s="45"/>
      <c r="C161" s="46"/>
      <c r="D161" s="18"/>
      <c r="E161" s="45" t="s">
        <v>108</v>
      </c>
      <c r="F161" s="46" t="s">
        <v>4</v>
      </c>
      <c r="G161" s="18">
        <f>2*0.15*D159</f>
        <v>150</v>
      </c>
      <c r="H161" s="48"/>
      <c r="I161" s="2"/>
      <c r="J161" s="5">
        <f t="shared" si="2"/>
        <v>0</v>
      </c>
      <c r="K161" s="12"/>
    </row>
    <row r="162" spans="1:11" ht="63">
      <c r="A162" s="43"/>
      <c r="B162" s="45" t="s">
        <v>235</v>
      </c>
      <c r="C162" s="46" t="s">
        <v>2</v>
      </c>
      <c r="D162" s="18">
        <f>D152</f>
        <v>50</v>
      </c>
      <c r="E162" s="42"/>
      <c r="F162" s="43"/>
      <c r="G162" s="44"/>
      <c r="H162" s="48"/>
      <c r="I162" s="2">
        <v>200</v>
      </c>
      <c r="J162" s="5">
        <f t="shared" si="2"/>
        <v>10000</v>
      </c>
    </row>
    <row r="163" spans="1:11">
      <c r="A163" s="43"/>
      <c r="B163" s="45"/>
      <c r="C163" s="46"/>
      <c r="D163" s="18"/>
      <c r="E163" s="42" t="s">
        <v>88</v>
      </c>
      <c r="F163" s="43" t="s">
        <v>4</v>
      </c>
      <c r="G163" s="44">
        <f>0.1*D162</f>
        <v>5</v>
      </c>
      <c r="H163" s="48"/>
      <c r="I163" s="2"/>
      <c r="J163" s="5">
        <f t="shared" si="2"/>
        <v>0</v>
      </c>
      <c r="K163" s="12"/>
    </row>
    <row r="164" spans="1:11" ht="31.5">
      <c r="A164" s="43"/>
      <c r="B164" s="45"/>
      <c r="C164" s="46"/>
      <c r="D164" s="18"/>
      <c r="E164" s="45" t="s">
        <v>108</v>
      </c>
      <c r="F164" s="46" t="s">
        <v>4</v>
      </c>
      <c r="G164" s="18">
        <f>2*0.15*D162</f>
        <v>15</v>
      </c>
      <c r="H164" s="48"/>
      <c r="I164" s="2"/>
      <c r="J164" s="5">
        <f t="shared" si="2"/>
        <v>0</v>
      </c>
      <c r="K164" s="12"/>
    </row>
    <row r="165" spans="1:11" ht="62.25" customHeight="1">
      <c r="A165" s="43"/>
      <c r="B165" s="45" t="s">
        <v>178</v>
      </c>
      <c r="C165" s="46" t="s">
        <v>2</v>
      </c>
      <c r="D165" s="18">
        <v>30</v>
      </c>
      <c r="E165" s="42"/>
      <c r="F165" s="43"/>
      <c r="G165" s="44"/>
      <c r="H165" s="48"/>
      <c r="I165" s="2">
        <v>600</v>
      </c>
      <c r="J165" s="5">
        <f t="shared" si="2"/>
        <v>18000</v>
      </c>
    </row>
    <row r="166" spans="1:11">
      <c r="A166" s="43"/>
      <c r="B166" s="45"/>
      <c r="C166" s="46"/>
      <c r="D166" s="18"/>
      <c r="E166" s="45" t="s">
        <v>23</v>
      </c>
      <c r="F166" s="46" t="s">
        <v>4</v>
      </c>
      <c r="G166" s="18">
        <v>15</v>
      </c>
      <c r="H166" s="48"/>
      <c r="I166" s="2"/>
      <c r="J166" s="5">
        <f t="shared" si="2"/>
        <v>0</v>
      </c>
    </row>
    <row r="167" spans="1:11" ht="31.5">
      <c r="A167" s="43"/>
      <c r="B167" s="45"/>
      <c r="C167" s="46"/>
      <c r="D167" s="18"/>
      <c r="E167" s="45" t="s">
        <v>109</v>
      </c>
      <c r="F167" s="46" t="s">
        <v>2</v>
      </c>
      <c r="G167" s="18">
        <f>D165*1.1</f>
        <v>33</v>
      </c>
      <c r="H167" s="48"/>
      <c r="I167" s="2"/>
      <c r="J167" s="5">
        <f t="shared" si="2"/>
        <v>0</v>
      </c>
    </row>
    <row r="168" spans="1:11">
      <c r="A168" s="43"/>
      <c r="B168" s="45"/>
      <c r="C168" s="46"/>
      <c r="D168" s="18"/>
      <c r="E168" s="45" t="s">
        <v>225</v>
      </c>
      <c r="F168" s="46" t="s">
        <v>2</v>
      </c>
      <c r="G168" s="18">
        <v>15</v>
      </c>
      <c r="H168" s="48"/>
      <c r="I168" s="2"/>
      <c r="J168" s="5">
        <f t="shared" si="2"/>
        <v>0</v>
      </c>
      <c r="K168" s="12"/>
    </row>
    <row r="169" spans="1:11">
      <c r="A169" s="43"/>
      <c r="B169" s="45"/>
      <c r="C169" s="46"/>
      <c r="D169" s="18"/>
      <c r="E169" s="45" t="s">
        <v>110</v>
      </c>
      <c r="F169" s="46" t="s">
        <v>3</v>
      </c>
      <c r="G169" s="18">
        <f>5*D165</f>
        <v>150</v>
      </c>
      <c r="H169" s="48"/>
      <c r="I169" s="2"/>
      <c r="J169" s="5">
        <f t="shared" si="2"/>
        <v>0</v>
      </c>
      <c r="K169" s="12"/>
    </row>
    <row r="170" spans="1:11">
      <c r="A170" s="43"/>
      <c r="B170" s="45"/>
      <c r="C170" s="46"/>
      <c r="D170" s="18"/>
      <c r="E170" s="45" t="s">
        <v>67</v>
      </c>
      <c r="F170" s="46" t="s">
        <v>3</v>
      </c>
      <c r="G170" s="18">
        <f>0.5*80</f>
        <v>40</v>
      </c>
      <c r="H170" s="48"/>
      <c r="I170" s="2"/>
      <c r="J170" s="5">
        <f t="shared" si="2"/>
        <v>0</v>
      </c>
      <c r="K170" s="12"/>
    </row>
    <row r="171" spans="1:11">
      <c r="A171" s="43"/>
      <c r="B171" s="45"/>
      <c r="C171" s="46"/>
      <c r="D171" s="18"/>
      <c r="E171" s="45" t="s">
        <v>68</v>
      </c>
      <c r="F171" s="46" t="s">
        <v>69</v>
      </c>
      <c r="G171" s="18">
        <v>20</v>
      </c>
      <c r="H171" s="48"/>
      <c r="I171" s="2"/>
      <c r="J171" s="5">
        <f t="shared" si="2"/>
        <v>0</v>
      </c>
      <c r="K171" s="12"/>
    </row>
    <row r="172" spans="1:11">
      <c r="A172" s="43"/>
      <c r="B172" s="45"/>
      <c r="C172" s="46"/>
      <c r="D172" s="18"/>
      <c r="E172" s="45" t="s">
        <v>70</v>
      </c>
      <c r="F172" s="46" t="s">
        <v>69</v>
      </c>
      <c r="G172" s="18">
        <v>8</v>
      </c>
      <c r="H172" s="48"/>
      <c r="I172" s="2"/>
      <c r="J172" s="5">
        <f t="shared" si="2"/>
        <v>0</v>
      </c>
    </row>
    <row r="173" spans="1:11" ht="47.25">
      <c r="A173" s="43"/>
      <c r="B173" s="45" t="s">
        <v>197</v>
      </c>
      <c r="C173" s="46" t="s">
        <v>2</v>
      </c>
      <c r="D173" s="18">
        <v>350</v>
      </c>
      <c r="E173" s="45"/>
      <c r="F173" s="46"/>
      <c r="G173" s="18"/>
      <c r="H173" s="48"/>
      <c r="I173" s="2">
        <v>15</v>
      </c>
      <c r="J173" s="5">
        <f t="shared" si="2"/>
        <v>5250</v>
      </c>
    </row>
    <row r="174" spans="1:11">
      <c r="A174" s="43"/>
      <c r="B174" s="45"/>
      <c r="C174" s="46"/>
      <c r="D174" s="18"/>
      <c r="E174" s="42" t="s">
        <v>88</v>
      </c>
      <c r="F174" s="43" t="s">
        <v>4</v>
      </c>
      <c r="G174" s="44">
        <f>0.1*D173</f>
        <v>35</v>
      </c>
      <c r="H174" s="48"/>
      <c r="I174" s="2"/>
      <c r="J174" s="5">
        <f t="shared" si="2"/>
        <v>0</v>
      </c>
      <c r="K174" s="12"/>
    </row>
    <row r="175" spans="1:11" ht="31.5">
      <c r="A175" s="43"/>
      <c r="B175" s="45" t="s">
        <v>194</v>
      </c>
      <c r="C175" s="46" t="s">
        <v>2</v>
      </c>
      <c r="D175" s="18">
        <v>100</v>
      </c>
      <c r="E175" s="45"/>
      <c r="F175" s="46"/>
      <c r="G175" s="18"/>
      <c r="H175" s="48"/>
      <c r="I175" s="2">
        <v>180</v>
      </c>
      <c r="J175" s="5">
        <f t="shared" si="2"/>
        <v>18000</v>
      </c>
    </row>
    <row r="176" spans="1:11">
      <c r="A176" s="43"/>
      <c r="B176" s="45"/>
      <c r="C176" s="46"/>
      <c r="D176" s="18"/>
      <c r="E176" s="45" t="s">
        <v>195</v>
      </c>
      <c r="F176" s="46" t="s">
        <v>2</v>
      </c>
      <c r="G176" s="18">
        <f>D175*1.05</f>
        <v>105</v>
      </c>
      <c r="H176" s="48"/>
      <c r="I176" s="2"/>
      <c r="J176" s="5">
        <f t="shared" si="2"/>
        <v>0</v>
      </c>
    </row>
    <row r="177" spans="1:11">
      <c r="A177" s="43"/>
      <c r="B177" s="45"/>
      <c r="C177" s="46"/>
      <c r="D177" s="18"/>
      <c r="E177" s="45" t="s">
        <v>196</v>
      </c>
      <c r="F177" s="46" t="s">
        <v>3</v>
      </c>
      <c r="G177" s="18">
        <f>G176*0.5</f>
        <v>52.5</v>
      </c>
      <c r="H177" s="48"/>
      <c r="I177" s="2"/>
      <c r="J177" s="5">
        <f t="shared" si="2"/>
        <v>0</v>
      </c>
      <c r="K177" s="12"/>
    </row>
    <row r="178" spans="1:11">
      <c r="A178" s="43"/>
      <c r="B178" s="45" t="s">
        <v>198</v>
      </c>
      <c r="C178" s="46" t="s">
        <v>5</v>
      </c>
      <c r="D178" s="18">
        <v>100</v>
      </c>
      <c r="E178" s="45"/>
      <c r="F178" s="46"/>
      <c r="G178" s="18"/>
      <c r="H178" s="48"/>
      <c r="I178" s="2">
        <v>50</v>
      </c>
      <c r="J178" s="5">
        <f t="shared" si="2"/>
        <v>5000</v>
      </c>
    </row>
    <row r="179" spans="1:11">
      <c r="A179" s="43"/>
      <c r="B179" s="45"/>
      <c r="C179" s="46"/>
      <c r="D179" s="18"/>
      <c r="E179" s="45" t="s">
        <v>199</v>
      </c>
      <c r="F179" s="46" t="s">
        <v>5</v>
      </c>
      <c r="G179" s="18">
        <v>100</v>
      </c>
      <c r="H179" s="48"/>
      <c r="I179" s="2"/>
      <c r="J179" s="5">
        <f t="shared" si="2"/>
        <v>0</v>
      </c>
      <c r="K179" s="12"/>
    </row>
    <row r="180" spans="1:11">
      <c r="A180" s="43"/>
      <c r="B180" s="45"/>
      <c r="C180" s="46"/>
      <c r="D180" s="18"/>
      <c r="E180" s="45" t="s">
        <v>195</v>
      </c>
      <c r="F180" s="46" t="s">
        <v>2</v>
      </c>
      <c r="G180" s="18">
        <f>D178*0.06</f>
        <v>6</v>
      </c>
      <c r="H180" s="48"/>
      <c r="I180" s="2"/>
      <c r="J180" s="5">
        <f t="shared" si="2"/>
        <v>0</v>
      </c>
    </row>
    <row r="181" spans="1:11">
      <c r="A181" s="43"/>
      <c r="B181" s="45"/>
      <c r="C181" s="46"/>
      <c r="D181" s="18"/>
      <c r="E181" s="45" t="s">
        <v>200</v>
      </c>
      <c r="F181" s="46" t="s">
        <v>26</v>
      </c>
      <c r="G181" s="18">
        <v>1</v>
      </c>
      <c r="H181" s="48"/>
      <c r="I181" s="2"/>
      <c r="J181" s="5">
        <f t="shared" si="2"/>
        <v>0</v>
      </c>
    </row>
    <row r="182" spans="1:11" ht="47.25">
      <c r="A182" s="43"/>
      <c r="B182" s="45" t="s">
        <v>49</v>
      </c>
      <c r="C182" s="46" t="s">
        <v>2</v>
      </c>
      <c r="D182" s="18">
        <v>100</v>
      </c>
      <c r="E182" s="42"/>
      <c r="F182" s="43"/>
      <c r="G182" s="44"/>
      <c r="H182" s="48"/>
      <c r="I182" s="2">
        <v>600</v>
      </c>
      <c r="J182" s="5">
        <f t="shared" si="2"/>
        <v>60000</v>
      </c>
    </row>
    <row r="183" spans="1:11">
      <c r="A183" s="43"/>
      <c r="B183" s="45"/>
      <c r="C183" s="46"/>
      <c r="D183" s="18"/>
      <c r="E183" s="45" t="s">
        <v>23</v>
      </c>
      <c r="F183" s="46" t="s">
        <v>4</v>
      </c>
      <c r="G183" s="18">
        <v>80</v>
      </c>
      <c r="H183" s="48"/>
      <c r="I183" s="2"/>
      <c r="J183" s="5">
        <f t="shared" si="2"/>
        <v>0</v>
      </c>
    </row>
    <row r="184" spans="1:11">
      <c r="A184" s="43"/>
      <c r="B184" s="45"/>
      <c r="C184" s="46"/>
      <c r="D184" s="18"/>
      <c r="E184" s="45" t="s">
        <v>117</v>
      </c>
      <c r="F184" s="46" t="s">
        <v>2</v>
      </c>
      <c r="G184" s="18">
        <f>D182*1.1</f>
        <v>110.00000000000001</v>
      </c>
      <c r="H184" s="48"/>
      <c r="I184" s="2"/>
      <c r="J184" s="5">
        <f t="shared" si="2"/>
        <v>0</v>
      </c>
      <c r="K184" s="12"/>
    </row>
    <row r="185" spans="1:11">
      <c r="A185" s="43"/>
      <c r="B185" s="45"/>
      <c r="C185" s="46"/>
      <c r="D185" s="18"/>
      <c r="E185" s="45" t="s">
        <v>110</v>
      </c>
      <c r="F185" s="46" t="s">
        <v>3</v>
      </c>
      <c r="G185" s="18">
        <f>5*D182</f>
        <v>500</v>
      </c>
      <c r="H185" s="48"/>
      <c r="I185" s="2"/>
      <c r="J185" s="5">
        <f t="shared" si="2"/>
        <v>0</v>
      </c>
      <c r="K185" s="12"/>
    </row>
    <row r="186" spans="1:11">
      <c r="A186" s="43"/>
      <c r="B186" s="45"/>
      <c r="C186" s="46"/>
      <c r="D186" s="18"/>
      <c r="E186" s="45" t="s">
        <v>67</v>
      </c>
      <c r="F186" s="46" t="s">
        <v>3</v>
      </c>
      <c r="G186" s="18">
        <f>0.5*80</f>
        <v>40</v>
      </c>
      <c r="H186" s="48"/>
      <c r="I186" s="2"/>
      <c r="J186" s="5">
        <f t="shared" si="2"/>
        <v>0</v>
      </c>
      <c r="K186" s="12"/>
    </row>
    <row r="187" spans="1:11">
      <c r="A187" s="43"/>
      <c r="B187" s="45"/>
      <c r="C187" s="46"/>
      <c r="D187" s="18"/>
      <c r="E187" s="45" t="s">
        <v>68</v>
      </c>
      <c r="F187" s="46" t="s">
        <v>69</v>
      </c>
      <c r="G187" s="18">
        <v>20</v>
      </c>
      <c r="H187" s="48"/>
      <c r="I187" s="2"/>
      <c r="J187" s="5">
        <f t="shared" si="2"/>
        <v>0</v>
      </c>
      <c r="K187" s="12"/>
    </row>
    <row r="188" spans="1:11">
      <c r="A188" s="43"/>
      <c r="B188" s="45"/>
      <c r="C188" s="46"/>
      <c r="D188" s="18"/>
      <c r="E188" s="45" t="s">
        <v>70</v>
      </c>
      <c r="F188" s="46" t="s">
        <v>69</v>
      </c>
      <c r="G188" s="18">
        <v>8</v>
      </c>
      <c r="H188" s="48"/>
      <c r="I188" s="2"/>
      <c r="J188" s="5">
        <f t="shared" si="2"/>
        <v>0</v>
      </c>
    </row>
    <row r="189" spans="1:11">
      <c r="A189" s="43"/>
      <c r="B189" s="45" t="s">
        <v>111</v>
      </c>
      <c r="C189" s="46" t="s">
        <v>2</v>
      </c>
      <c r="D189" s="18">
        <v>130</v>
      </c>
      <c r="E189" s="42"/>
      <c r="F189" s="43"/>
      <c r="G189" s="44"/>
      <c r="H189" s="48"/>
      <c r="I189" s="2">
        <v>220</v>
      </c>
      <c r="J189" s="5">
        <f t="shared" si="2"/>
        <v>28600</v>
      </c>
    </row>
    <row r="190" spans="1:11" ht="31.5">
      <c r="A190" s="43"/>
      <c r="B190" s="45"/>
      <c r="C190" s="46"/>
      <c r="D190" s="18"/>
      <c r="E190" s="45" t="s">
        <v>280</v>
      </c>
      <c r="F190" s="46" t="s">
        <v>2</v>
      </c>
      <c r="G190" s="18">
        <f>CEILING(D189*1.05,0.72)</f>
        <v>136.79999999999998</v>
      </c>
      <c r="H190" s="48"/>
      <c r="I190" s="2"/>
      <c r="J190" s="5">
        <f t="shared" si="2"/>
        <v>0</v>
      </c>
      <c r="K190" s="12"/>
    </row>
    <row r="191" spans="1:11">
      <c r="A191" s="43"/>
      <c r="B191" s="45"/>
      <c r="C191" s="46"/>
      <c r="D191" s="18"/>
      <c r="E191" s="45" t="s">
        <v>115</v>
      </c>
      <c r="F191" s="46" t="s">
        <v>6</v>
      </c>
      <c r="G191" s="18">
        <f>ROUNDUP(D189*1.5,0)</f>
        <v>195</v>
      </c>
      <c r="H191" s="48"/>
      <c r="I191" s="2"/>
      <c r="J191" s="5">
        <f t="shared" si="2"/>
        <v>0</v>
      </c>
      <c r="K191" s="12"/>
    </row>
    <row r="192" spans="1:11">
      <c r="A192" s="43"/>
      <c r="B192" s="45"/>
      <c r="C192" s="46"/>
      <c r="D192" s="18"/>
      <c r="E192" s="45" t="s">
        <v>114</v>
      </c>
      <c r="F192" s="46" t="s">
        <v>6</v>
      </c>
      <c r="G192" s="18">
        <f>ROUNDUP(D189*0.255,0)</f>
        <v>34</v>
      </c>
      <c r="H192" s="48"/>
      <c r="I192" s="2"/>
      <c r="J192" s="5">
        <f t="shared" si="2"/>
        <v>0</v>
      </c>
      <c r="K192" s="12"/>
    </row>
    <row r="193" spans="1:11">
      <c r="A193" s="43"/>
      <c r="B193" s="45"/>
      <c r="C193" s="46"/>
      <c r="D193" s="18"/>
      <c r="E193" s="45" t="s">
        <v>116</v>
      </c>
      <c r="F193" s="46" t="s">
        <v>6</v>
      </c>
      <c r="G193" s="18">
        <f>ROUNDUP(D189*0.23,0)</f>
        <v>30</v>
      </c>
      <c r="H193" s="48"/>
      <c r="I193" s="2"/>
      <c r="J193" s="5">
        <f t="shared" si="2"/>
        <v>0</v>
      </c>
      <c r="K193" s="12"/>
    </row>
    <row r="194" spans="1:11">
      <c r="A194" s="43"/>
      <c r="B194" s="45"/>
      <c r="C194" s="46"/>
      <c r="D194" s="18"/>
      <c r="E194" s="45" t="s">
        <v>17</v>
      </c>
      <c r="F194" s="46" t="s">
        <v>6</v>
      </c>
      <c r="G194" s="18">
        <f>ROUNDUP(D189*1.09,0)</f>
        <v>142</v>
      </c>
      <c r="H194" s="48"/>
      <c r="I194" s="2"/>
      <c r="J194" s="5">
        <f t="shared" si="2"/>
        <v>0</v>
      </c>
      <c r="K194" s="12"/>
    </row>
    <row r="195" spans="1:11">
      <c r="A195" s="43"/>
      <c r="B195" s="45"/>
      <c r="C195" s="46"/>
      <c r="D195" s="18"/>
      <c r="E195" s="45" t="s">
        <v>18</v>
      </c>
      <c r="F195" s="46" t="s">
        <v>6</v>
      </c>
      <c r="G195" s="18">
        <f>ROUNDUP(D189*1.09,0)</f>
        <v>142</v>
      </c>
      <c r="H195" s="48"/>
      <c r="I195" s="2"/>
      <c r="J195" s="5">
        <f t="shared" si="2"/>
        <v>0</v>
      </c>
    </row>
    <row r="196" spans="1:11">
      <c r="A196" s="43"/>
      <c r="B196" s="45"/>
      <c r="C196" s="46"/>
      <c r="D196" s="18"/>
      <c r="E196" s="42" t="s">
        <v>71</v>
      </c>
      <c r="F196" s="43" t="s">
        <v>96</v>
      </c>
      <c r="G196" s="44">
        <f>CEILING(D189*0.021,1)</f>
        <v>3</v>
      </c>
      <c r="H196" s="48"/>
      <c r="I196" s="2"/>
      <c r="J196" s="5">
        <f t="shared" si="2"/>
        <v>0</v>
      </c>
    </row>
    <row r="197" spans="1:11">
      <c r="A197" s="43"/>
      <c r="B197" s="45"/>
      <c r="C197" s="46"/>
      <c r="D197" s="18"/>
      <c r="E197" s="45" t="s">
        <v>112</v>
      </c>
      <c r="F197" s="46" t="s">
        <v>97</v>
      </c>
      <c r="G197" s="18">
        <f>CEILING(D189*0.011,1)</f>
        <v>2</v>
      </c>
      <c r="H197" s="48"/>
      <c r="I197" s="2"/>
      <c r="J197" s="5">
        <f t="shared" si="2"/>
        <v>0</v>
      </c>
      <c r="K197" s="12"/>
    </row>
    <row r="198" spans="1:11">
      <c r="A198" s="43"/>
      <c r="B198" s="45"/>
      <c r="C198" s="46"/>
      <c r="D198" s="18"/>
      <c r="E198" s="45" t="s">
        <v>19</v>
      </c>
      <c r="F198" s="46" t="s">
        <v>20</v>
      </c>
      <c r="G198" s="18">
        <v>20</v>
      </c>
      <c r="H198" s="48"/>
      <c r="I198" s="2"/>
      <c r="J198" s="5">
        <f t="shared" si="2"/>
        <v>0</v>
      </c>
      <c r="K198" s="12"/>
    </row>
    <row r="199" spans="1:11" ht="31.5">
      <c r="A199" s="43"/>
      <c r="B199" s="45" t="s">
        <v>229</v>
      </c>
      <c r="C199" s="46" t="s">
        <v>2</v>
      </c>
      <c r="D199" s="18">
        <v>20</v>
      </c>
      <c r="E199" s="42"/>
      <c r="F199" s="43"/>
      <c r="G199" s="44"/>
      <c r="H199" s="48"/>
      <c r="I199" s="2">
        <v>220</v>
      </c>
      <c r="J199" s="5">
        <f t="shared" ref="J199:J262" si="3">I199*D199</f>
        <v>4400</v>
      </c>
    </row>
    <row r="200" spans="1:11">
      <c r="A200" s="43"/>
      <c r="B200" s="45"/>
      <c r="C200" s="46"/>
      <c r="D200" s="18"/>
      <c r="E200" s="45" t="s">
        <v>113</v>
      </c>
      <c r="F200" s="46" t="s">
        <v>2</v>
      </c>
      <c r="G200" s="18">
        <f>CEILING(D199*1.05,0.72)</f>
        <v>21.599999999999998</v>
      </c>
      <c r="H200" s="48"/>
      <c r="I200" s="2"/>
      <c r="J200" s="5">
        <f t="shared" si="3"/>
        <v>0</v>
      </c>
      <c r="K200" s="12"/>
    </row>
    <row r="201" spans="1:11">
      <c r="A201" s="43"/>
      <c r="B201" s="45"/>
      <c r="C201" s="46"/>
      <c r="D201" s="18"/>
      <c r="E201" s="45" t="s">
        <v>115</v>
      </c>
      <c r="F201" s="46" t="s">
        <v>6</v>
      </c>
      <c r="G201" s="18">
        <f>ROUNDUP(D199*1.5,0)</f>
        <v>30</v>
      </c>
      <c r="H201" s="48"/>
      <c r="I201" s="2"/>
      <c r="J201" s="5">
        <f t="shared" si="3"/>
        <v>0</v>
      </c>
      <c r="K201" s="12"/>
    </row>
    <row r="202" spans="1:11">
      <c r="A202" s="43"/>
      <c r="B202" s="45"/>
      <c r="C202" s="46"/>
      <c r="D202" s="18"/>
      <c r="E202" s="45" t="s">
        <v>114</v>
      </c>
      <c r="F202" s="46" t="s">
        <v>6</v>
      </c>
      <c r="G202" s="18">
        <f>ROUNDUP(D199*0.255,0)</f>
        <v>6</v>
      </c>
      <c r="H202" s="48"/>
      <c r="I202" s="2"/>
      <c r="J202" s="5">
        <f t="shared" si="3"/>
        <v>0</v>
      </c>
      <c r="K202" s="12"/>
    </row>
    <row r="203" spans="1:11">
      <c r="A203" s="43"/>
      <c r="B203" s="45"/>
      <c r="C203" s="46"/>
      <c r="D203" s="18"/>
      <c r="E203" s="45" t="s">
        <v>116</v>
      </c>
      <c r="F203" s="46" t="s">
        <v>6</v>
      </c>
      <c r="G203" s="18">
        <f>ROUNDUP(D199*0.23,0)</f>
        <v>5</v>
      </c>
      <c r="H203" s="48"/>
      <c r="I203" s="2"/>
      <c r="J203" s="5">
        <f t="shared" si="3"/>
        <v>0</v>
      </c>
    </row>
    <row r="204" spans="1:11">
      <c r="A204" s="43"/>
      <c r="B204" s="45"/>
      <c r="C204" s="46"/>
      <c r="D204" s="18"/>
      <c r="E204" s="45" t="s">
        <v>17</v>
      </c>
      <c r="F204" s="46" t="s">
        <v>6</v>
      </c>
      <c r="G204" s="18">
        <f>ROUNDUP(D199*1.09,0)</f>
        <v>22</v>
      </c>
      <c r="H204" s="48"/>
      <c r="I204" s="2"/>
      <c r="J204" s="5">
        <f t="shared" si="3"/>
        <v>0</v>
      </c>
    </row>
    <row r="205" spans="1:11">
      <c r="A205" s="43"/>
      <c r="B205" s="45"/>
      <c r="C205" s="46"/>
      <c r="D205" s="18"/>
      <c r="E205" s="45" t="s">
        <v>18</v>
      </c>
      <c r="F205" s="46" t="s">
        <v>6</v>
      </c>
      <c r="G205" s="18">
        <f>ROUNDUP(D199*1.09,0)</f>
        <v>22</v>
      </c>
      <c r="H205" s="48"/>
      <c r="I205" s="2"/>
      <c r="J205" s="5">
        <f t="shared" si="3"/>
        <v>0</v>
      </c>
    </row>
    <row r="206" spans="1:11">
      <c r="A206" s="43"/>
      <c r="B206" s="45"/>
      <c r="C206" s="46"/>
      <c r="D206" s="18"/>
      <c r="E206" s="42" t="s">
        <v>71</v>
      </c>
      <c r="F206" s="43" t="s">
        <v>96</v>
      </c>
      <c r="G206" s="44">
        <f>CEILING(D199*0.021,1)</f>
        <v>1</v>
      </c>
      <c r="H206" s="48"/>
      <c r="I206" s="2"/>
      <c r="J206" s="5">
        <f t="shared" si="3"/>
        <v>0</v>
      </c>
    </row>
    <row r="207" spans="1:11">
      <c r="A207" s="43"/>
      <c r="B207" s="45"/>
      <c r="C207" s="46"/>
      <c r="D207" s="18"/>
      <c r="E207" s="45" t="s">
        <v>112</v>
      </c>
      <c r="F207" s="46" t="s">
        <v>97</v>
      </c>
      <c r="G207" s="18">
        <f>CEILING(D199*0.011,1)</f>
        <v>1</v>
      </c>
      <c r="H207" s="48"/>
      <c r="I207" s="2"/>
      <c r="J207" s="5">
        <f t="shared" si="3"/>
        <v>0</v>
      </c>
      <c r="K207" s="12"/>
    </row>
    <row r="208" spans="1:11">
      <c r="A208" s="43"/>
      <c r="B208" s="45"/>
      <c r="C208" s="46"/>
      <c r="D208" s="18"/>
      <c r="E208" s="45" t="s">
        <v>19</v>
      </c>
      <c r="F208" s="46" t="s">
        <v>20</v>
      </c>
      <c r="G208" s="18">
        <v>3</v>
      </c>
      <c r="H208" s="48"/>
      <c r="I208" s="2"/>
      <c r="J208" s="5">
        <f t="shared" si="3"/>
        <v>0</v>
      </c>
      <c r="K208" s="12"/>
    </row>
    <row r="209" spans="1:11" ht="31.5">
      <c r="A209" s="43"/>
      <c r="B209" s="45" t="s">
        <v>314</v>
      </c>
      <c r="C209" s="46" t="s">
        <v>2</v>
      </c>
      <c r="D209" s="18">
        <v>80</v>
      </c>
      <c r="E209" s="42" t="s">
        <v>236</v>
      </c>
      <c r="F209" s="43" t="s">
        <v>237</v>
      </c>
      <c r="G209" s="44">
        <f>CEILING(D209*2.9,3)</f>
        <v>234</v>
      </c>
      <c r="H209" s="48"/>
      <c r="I209" s="2">
        <v>260</v>
      </c>
      <c r="J209" s="5">
        <f t="shared" si="3"/>
        <v>20800</v>
      </c>
      <c r="K209" s="12"/>
    </row>
    <row r="210" spans="1:11">
      <c r="A210" s="43"/>
      <c r="B210" s="45"/>
      <c r="C210" s="46"/>
      <c r="D210" s="18"/>
      <c r="E210" s="45" t="s">
        <v>238</v>
      </c>
      <c r="F210" s="46" t="s">
        <v>237</v>
      </c>
      <c r="G210" s="18">
        <f>CEILING(D209*1.1*1.5,3)</f>
        <v>132</v>
      </c>
      <c r="H210" s="48"/>
      <c r="I210" s="2"/>
      <c r="J210" s="5">
        <f t="shared" si="3"/>
        <v>0</v>
      </c>
      <c r="K210" s="12"/>
    </row>
    <row r="211" spans="1:11">
      <c r="A211" s="43"/>
      <c r="B211" s="45"/>
      <c r="C211" s="46"/>
      <c r="D211" s="18"/>
      <c r="E211" s="45" t="s">
        <v>239</v>
      </c>
      <c r="F211" s="46" t="s">
        <v>6</v>
      </c>
      <c r="G211" s="18">
        <f>CEILING(0.4*D209,1)</f>
        <v>32</v>
      </c>
      <c r="H211" s="48"/>
      <c r="I211" s="2"/>
      <c r="J211" s="5">
        <f t="shared" si="3"/>
        <v>0</v>
      </c>
      <c r="K211" s="12"/>
    </row>
    <row r="212" spans="1:11">
      <c r="A212" s="43"/>
      <c r="B212" s="45"/>
      <c r="C212" s="46"/>
      <c r="D212" s="18"/>
      <c r="E212" s="45" t="s">
        <v>240</v>
      </c>
      <c r="F212" s="46" t="s">
        <v>6</v>
      </c>
      <c r="G212" s="18">
        <f>CEILING(D209*2,1)</f>
        <v>160</v>
      </c>
      <c r="H212" s="48"/>
      <c r="I212" s="2"/>
      <c r="J212" s="5">
        <f t="shared" si="3"/>
        <v>0</v>
      </c>
      <c r="K212" s="12"/>
    </row>
    <row r="213" spans="1:11">
      <c r="A213" s="43"/>
      <c r="B213" s="45"/>
      <c r="C213" s="46"/>
      <c r="D213" s="18"/>
      <c r="E213" s="45" t="s">
        <v>241</v>
      </c>
      <c r="F213" s="46" t="s">
        <v>6</v>
      </c>
      <c r="G213" s="18">
        <f>ROUNDUP(D209*0.7,0)</f>
        <v>56</v>
      </c>
      <c r="H213" s="48"/>
      <c r="I213" s="2"/>
      <c r="J213" s="5">
        <f t="shared" si="3"/>
        <v>0</v>
      </c>
    </row>
    <row r="214" spans="1:11">
      <c r="A214" s="43"/>
      <c r="B214" s="45"/>
      <c r="C214" s="46"/>
      <c r="D214" s="18"/>
      <c r="E214" s="45" t="s">
        <v>242</v>
      </c>
      <c r="F214" s="46" t="s">
        <v>6</v>
      </c>
      <c r="G214" s="18">
        <f>G213</f>
        <v>56</v>
      </c>
      <c r="H214" s="48"/>
      <c r="I214" s="2"/>
      <c r="J214" s="5">
        <f t="shared" si="3"/>
        <v>0</v>
      </c>
    </row>
    <row r="215" spans="1:11">
      <c r="A215" s="43"/>
      <c r="B215" s="45"/>
      <c r="C215" s="46"/>
      <c r="D215" s="18"/>
      <c r="E215" s="22" t="s">
        <v>188</v>
      </c>
      <c r="F215" s="23" t="s">
        <v>6</v>
      </c>
      <c r="G215" s="25">
        <v>67</v>
      </c>
      <c r="H215" s="48"/>
      <c r="I215" s="2"/>
      <c r="J215" s="5">
        <f t="shared" si="3"/>
        <v>0</v>
      </c>
      <c r="K215" s="12"/>
    </row>
    <row r="216" spans="1:11">
      <c r="A216" s="43"/>
      <c r="B216" s="45"/>
      <c r="C216" s="46"/>
      <c r="D216" s="18"/>
      <c r="E216" s="22" t="s">
        <v>223</v>
      </c>
      <c r="F216" s="23" t="s">
        <v>7</v>
      </c>
      <c r="G216" s="25">
        <v>5</v>
      </c>
      <c r="H216" s="48"/>
      <c r="I216" s="2"/>
      <c r="J216" s="5">
        <f t="shared" si="3"/>
        <v>0</v>
      </c>
      <c r="K216" s="12"/>
    </row>
    <row r="217" spans="1:11">
      <c r="A217" s="43"/>
      <c r="B217" s="45"/>
      <c r="C217" s="46"/>
      <c r="D217" s="18"/>
      <c r="E217" s="45" t="s">
        <v>243</v>
      </c>
      <c r="F217" s="46" t="s">
        <v>6</v>
      </c>
      <c r="G217" s="18">
        <f>G213</f>
        <v>56</v>
      </c>
      <c r="H217" s="48"/>
      <c r="I217" s="2"/>
      <c r="J217" s="5">
        <f t="shared" si="3"/>
        <v>0</v>
      </c>
    </row>
    <row r="218" spans="1:11">
      <c r="A218" s="43"/>
      <c r="B218" s="45"/>
      <c r="C218" s="46"/>
      <c r="D218" s="18"/>
      <c r="E218" s="42" t="s">
        <v>244</v>
      </c>
      <c r="F218" s="43" t="s">
        <v>6</v>
      </c>
      <c r="G218" s="44">
        <f>G213</f>
        <v>56</v>
      </c>
      <c r="H218" s="48"/>
      <c r="I218" s="2"/>
      <c r="J218" s="5">
        <f t="shared" si="3"/>
        <v>0</v>
      </c>
    </row>
    <row r="219" spans="1:11">
      <c r="A219" s="43"/>
      <c r="B219" s="45"/>
      <c r="C219" s="46"/>
      <c r="D219" s="18"/>
      <c r="E219" s="45" t="s">
        <v>30</v>
      </c>
      <c r="F219" s="46" t="s">
        <v>97</v>
      </c>
      <c r="G219" s="18">
        <f>CEILING(D209*1.4/1000,1)</f>
        <v>1</v>
      </c>
      <c r="H219" s="48"/>
      <c r="I219" s="2"/>
      <c r="J219" s="5">
        <f t="shared" si="3"/>
        <v>0</v>
      </c>
    </row>
    <row r="220" spans="1:11">
      <c r="A220" s="43"/>
      <c r="B220" s="45"/>
      <c r="C220" s="46"/>
      <c r="D220" s="18"/>
      <c r="E220" s="45" t="s">
        <v>245</v>
      </c>
      <c r="F220" s="46" t="s">
        <v>246</v>
      </c>
      <c r="G220" s="18">
        <f>CEILING(G210*2.97/1200*1.5,0.1)</f>
        <v>0.5</v>
      </c>
      <c r="H220" s="48"/>
      <c r="I220" s="2"/>
      <c r="J220" s="5">
        <f t="shared" si="3"/>
        <v>0</v>
      </c>
    </row>
    <row r="221" spans="1:11">
      <c r="A221" s="43"/>
      <c r="B221" s="45"/>
      <c r="C221" s="46"/>
      <c r="D221" s="18"/>
      <c r="E221" s="45"/>
      <c r="F221" s="46"/>
      <c r="G221" s="21"/>
      <c r="H221" s="48"/>
      <c r="I221" s="2"/>
      <c r="J221" s="5">
        <f t="shared" si="3"/>
        <v>0</v>
      </c>
    </row>
    <row r="222" spans="1:11">
      <c r="A222" s="43"/>
      <c r="B222" s="45"/>
      <c r="C222" s="46"/>
      <c r="D222" s="18"/>
      <c r="E222" s="45" t="s">
        <v>247</v>
      </c>
      <c r="F222" s="46" t="s">
        <v>96</v>
      </c>
      <c r="G222" s="26">
        <f>CEILING(D209*1.34/100,1)</f>
        <v>2</v>
      </c>
      <c r="H222" s="48"/>
      <c r="I222" s="2"/>
      <c r="J222" s="5">
        <f t="shared" si="3"/>
        <v>0</v>
      </c>
      <c r="K222" s="12"/>
    </row>
    <row r="223" spans="1:11">
      <c r="A223" s="43"/>
      <c r="B223" s="45"/>
      <c r="C223" s="46"/>
      <c r="D223" s="18"/>
      <c r="E223" s="45" t="s">
        <v>248</v>
      </c>
      <c r="F223" s="46" t="s">
        <v>237</v>
      </c>
      <c r="G223" s="27">
        <f>CEILING(1.32*D209,1)</f>
        <v>106</v>
      </c>
      <c r="H223" s="48"/>
      <c r="I223" s="2"/>
      <c r="J223" s="5">
        <f t="shared" si="3"/>
        <v>0</v>
      </c>
      <c r="K223" s="12"/>
    </row>
    <row r="224" spans="1:11">
      <c r="A224" s="43"/>
      <c r="B224" s="45" t="s">
        <v>34</v>
      </c>
      <c r="C224" s="46" t="s">
        <v>6</v>
      </c>
      <c r="D224" s="18">
        <v>50</v>
      </c>
      <c r="E224" s="42"/>
      <c r="F224" s="43"/>
      <c r="G224" s="44"/>
      <c r="H224" s="48"/>
      <c r="I224" s="2">
        <v>220</v>
      </c>
      <c r="J224" s="5">
        <f t="shared" si="3"/>
        <v>11000</v>
      </c>
    </row>
    <row r="225" spans="1:11">
      <c r="A225" s="43"/>
      <c r="B225" s="45"/>
      <c r="C225" s="46"/>
      <c r="D225" s="18"/>
      <c r="E225" s="45" t="s">
        <v>35</v>
      </c>
      <c r="F225" s="46" t="s">
        <v>6</v>
      </c>
      <c r="G225" s="18">
        <v>50</v>
      </c>
      <c r="H225" s="48"/>
      <c r="I225" s="2"/>
      <c r="J225" s="5">
        <f t="shared" si="3"/>
        <v>0</v>
      </c>
      <c r="K225" s="12"/>
    </row>
    <row r="226" spans="1:11" ht="31.5">
      <c r="A226" s="43"/>
      <c r="B226" s="45" t="s">
        <v>36</v>
      </c>
      <c r="C226" s="46" t="s">
        <v>6</v>
      </c>
      <c r="D226" s="18">
        <v>8</v>
      </c>
      <c r="E226" s="42"/>
      <c r="F226" s="43"/>
      <c r="G226" s="44"/>
      <c r="H226" s="48"/>
      <c r="I226" s="2">
        <v>220</v>
      </c>
      <c r="J226" s="5">
        <f t="shared" si="3"/>
        <v>1760</v>
      </c>
    </row>
    <row r="227" spans="1:11" ht="31.5">
      <c r="A227" s="43"/>
      <c r="B227" s="45" t="s">
        <v>37</v>
      </c>
      <c r="C227" s="46" t="s">
        <v>6</v>
      </c>
      <c r="D227" s="18">
        <v>6</v>
      </c>
      <c r="E227" s="42"/>
      <c r="F227" s="43"/>
      <c r="G227" s="44"/>
      <c r="H227" s="48"/>
      <c r="I227" s="2">
        <v>1400</v>
      </c>
      <c r="J227" s="5">
        <f t="shared" si="3"/>
        <v>8400</v>
      </c>
    </row>
    <row r="228" spans="1:11" ht="31.5">
      <c r="A228" s="43"/>
      <c r="B228" s="45"/>
      <c r="C228" s="46"/>
      <c r="D228" s="18"/>
      <c r="E228" s="45" t="s">
        <v>38</v>
      </c>
      <c r="F228" s="46" t="s">
        <v>6</v>
      </c>
      <c r="G228" s="18">
        <f>D227</f>
        <v>6</v>
      </c>
      <c r="H228" s="48"/>
      <c r="I228" s="2"/>
      <c r="J228" s="5">
        <f t="shared" si="3"/>
        <v>0</v>
      </c>
      <c r="K228" s="12"/>
    </row>
    <row r="229" spans="1:11" ht="31.5">
      <c r="A229" s="43"/>
      <c r="B229" s="45" t="s">
        <v>41</v>
      </c>
      <c r="C229" s="46" t="s">
        <v>6</v>
      </c>
      <c r="D229" s="18">
        <v>15</v>
      </c>
      <c r="E229" s="42"/>
      <c r="F229" s="43"/>
      <c r="G229" s="44"/>
      <c r="H229" s="48"/>
      <c r="I229" s="2">
        <v>180</v>
      </c>
      <c r="J229" s="5">
        <f t="shared" si="3"/>
        <v>2700</v>
      </c>
    </row>
    <row r="230" spans="1:11">
      <c r="A230" s="43"/>
      <c r="B230" s="45"/>
      <c r="C230" s="46"/>
      <c r="D230" s="18"/>
      <c r="E230" s="45" t="s">
        <v>42</v>
      </c>
      <c r="F230" s="46" t="s">
        <v>6</v>
      </c>
      <c r="G230" s="18">
        <f>D229</f>
        <v>15</v>
      </c>
      <c r="H230" s="48"/>
      <c r="I230" s="2"/>
      <c r="J230" s="5">
        <f t="shared" si="3"/>
        <v>0</v>
      </c>
      <c r="K230" s="12"/>
    </row>
    <row r="231" spans="1:11">
      <c r="A231" s="43"/>
      <c r="B231" s="45" t="s">
        <v>47</v>
      </c>
      <c r="C231" s="46" t="s">
        <v>6</v>
      </c>
      <c r="D231" s="18">
        <f>G236</f>
        <v>91</v>
      </c>
      <c r="E231" s="42"/>
      <c r="F231" s="43"/>
      <c r="G231" s="44"/>
      <c r="H231" s="48"/>
      <c r="I231" s="2">
        <v>90</v>
      </c>
      <c r="J231" s="5">
        <f t="shared" si="3"/>
        <v>8190</v>
      </c>
    </row>
    <row r="232" spans="1:11" ht="31.5">
      <c r="A232" s="43"/>
      <c r="B232" s="45"/>
      <c r="C232" s="46"/>
      <c r="D232" s="18"/>
      <c r="E232" s="64" t="s">
        <v>249</v>
      </c>
      <c r="F232" s="46" t="s">
        <v>6</v>
      </c>
      <c r="G232" s="18">
        <v>6</v>
      </c>
      <c r="H232" s="48"/>
      <c r="I232" s="2"/>
      <c r="J232" s="5">
        <f t="shared" si="3"/>
        <v>0</v>
      </c>
      <c r="K232" s="12"/>
    </row>
    <row r="233" spans="1:11" ht="31.5">
      <c r="A233" s="43"/>
      <c r="B233" s="45"/>
      <c r="C233" s="46"/>
      <c r="D233" s="18"/>
      <c r="E233" s="64" t="s">
        <v>45</v>
      </c>
      <c r="F233" s="46" t="s">
        <v>6</v>
      </c>
      <c r="G233" s="18">
        <v>60</v>
      </c>
      <c r="H233" s="48"/>
      <c r="I233" s="2"/>
      <c r="J233" s="5">
        <f t="shared" si="3"/>
        <v>0</v>
      </c>
      <c r="K233" s="12"/>
    </row>
    <row r="234" spans="1:11">
      <c r="A234" s="43"/>
      <c r="B234" s="45"/>
      <c r="C234" s="46"/>
      <c r="D234" s="18"/>
      <c r="E234" s="64" t="s">
        <v>46</v>
      </c>
      <c r="F234" s="46" t="s">
        <v>6</v>
      </c>
      <c r="G234" s="18">
        <v>15</v>
      </c>
      <c r="H234" s="48"/>
      <c r="I234" s="2"/>
      <c r="J234" s="5">
        <f t="shared" si="3"/>
        <v>0</v>
      </c>
      <c r="K234" s="12"/>
    </row>
    <row r="235" spans="1:11">
      <c r="A235" s="43"/>
      <c r="B235" s="45"/>
      <c r="C235" s="46"/>
      <c r="D235" s="18"/>
      <c r="E235" s="64" t="s">
        <v>43</v>
      </c>
      <c r="F235" s="46" t="s">
        <v>6</v>
      </c>
      <c r="G235" s="18">
        <v>10</v>
      </c>
      <c r="H235" s="48"/>
      <c r="I235" s="2"/>
      <c r="J235" s="5">
        <f t="shared" si="3"/>
        <v>0</v>
      </c>
      <c r="K235" s="12"/>
    </row>
    <row r="236" spans="1:11">
      <c r="A236" s="43"/>
      <c r="B236" s="45"/>
      <c r="C236" s="46"/>
      <c r="D236" s="18"/>
      <c r="E236" s="45" t="s">
        <v>44</v>
      </c>
      <c r="F236" s="46" t="s">
        <v>6</v>
      </c>
      <c r="G236" s="18">
        <f>G232+G233+G234+G235</f>
        <v>91</v>
      </c>
      <c r="H236" s="48"/>
      <c r="I236" s="2"/>
      <c r="J236" s="5">
        <f t="shared" si="3"/>
        <v>0</v>
      </c>
    </row>
    <row r="237" spans="1:11" ht="31.5">
      <c r="A237" s="43"/>
      <c r="B237" s="45" t="s">
        <v>251</v>
      </c>
      <c r="C237" s="46" t="s">
        <v>6</v>
      </c>
      <c r="D237" s="18">
        <v>4</v>
      </c>
      <c r="E237" s="52"/>
      <c r="F237" s="48"/>
      <c r="G237" s="53"/>
      <c r="H237" s="52"/>
      <c r="I237" s="2">
        <v>2800</v>
      </c>
      <c r="J237" s="5">
        <f t="shared" si="3"/>
        <v>11200</v>
      </c>
    </row>
    <row r="238" spans="1:11" ht="31.5">
      <c r="A238" s="43"/>
      <c r="B238" s="45"/>
      <c r="C238" s="46"/>
      <c r="D238" s="18"/>
      <c r="E238" s="64" t="s">
        <v>250</v>
      </c>
      <c r="F238" s="46" t="s">
        <v>6</v>
      </c>
      <c r="G238" s="18">
        <v>4</v>
      </c>
      <c r="H238" s="48"/>
      <c r="I238" s="2"/>
      <c r="J238" s="5">
        <f t="shared" si="3"/>
        <v>0</v>
      </c>
      <c r="K238" s="12"/>
    </row>
    <row r="239" spans="1:11" ht="31.5">
      <c r="A239" s="43"/>
      <c r="B239" s="45"/>
      <c r="C239" s="46"/>
      <c r="D239" s="18"/>
      <c r="E239" s="64" t="s">
        <v>118</v>
      </c>
      <c r="F239" s="46" t="s">
        <v>6</v>
      </c>
      <c r="G239" s="18">
        <v>5</v>
      </c>
      <c r="H239" s="48"/>
      <c r="I239" s="2"/>
      <c r="J239" s="5">
        <f t="shared" si="3"/>
        <v>0</v>
      </c>
      <c r="K239" s="12"/>
    </row>
    <row r="240" spans="1:11">
      <c r="A240" s="43"/>
      <c r="B240" s="45"/>
      <c r="C240" s="46"/>
      <c r="D240" s="18"/>
      <c r="E240" s="64" t="s">
        <v>261</v>
      </c>
      <c r="F240" s="46" t="s">
        <v>6</v>
      </c>
      <c r="G240" s="18">
        <v>1</v>
      </c>
      <c r="H240" s="48"/>
      <c r="I240" s="2"/>
      <c r="J240" s="5">
        <f t="shared" si="3"/>
        <v>0</v>
      </c>
      <c r="K240" s="12"/>
    </row>
    <row r="241" spans="1:11">
      <c r="A241" s="43"/>
      <c r="B241" s="45"/>
      <c r="C241" s="46"/>
      <c r="D241" s="18"/>
      <c r="E241" s="64" t="s">
        <v>260</v>
      </c>
      <c r="F241" s="46" t="s">
        <v>6</v>
      </c>
      <c r="G241" s="18">
        <v>3</v>
      </c>
      <c r="H241" s="48"/>
      <c r="I241" s="2"/>
      <c r="J241" s="5">
        <f t="shared" si="3"/>
        <v>0</v>
      </c>
      <c r="K241" s="12"/>
    </row>
    <row r="242" spans="1:11">
      <c r="A242" s="43"/>
      <c r="B242" s="45"/>
      <c r="C242" s="46"/>
      <c r="D242" s="18"/>
      <c r="E242" s="64" t="s">
        <v>61</v>
      </c>
      <c r="F242" s="46" t="s">
        <v>6</v>
      </c>
      <c r="G242" s="18">
        <v>12</v>
      </c>
      <c r="H242" s="48"/>
      <c r="I242" s="2"/>
      <c r="J242" s="5">
        <f t="shared" si="3"/>
        <v>0</v>
      </c>
      <c r="K242" s="12"/>
    </row>
    <row r="243" spans="1:11">
      <c r="A243" s="43"/>
      <c r="B243" s="45"/>
      <c r="C243" s="46"/>
      <c r="D243" s="18"/>
      <c r="E243" s="64" t="s">
        <v>62</v>
      </c>
      <c r="F243" s="46" t="s">
        <v>6</v>
      </c>
      <c r="G243" s="18">
        <v>15</v>
      </c>
      <c r="H243" s="48"/>
      <c r="I243" s="2"/>
      <c r="J243" s="5">
        <f t="shared" si="3"/>
        <v>0</v>
      </c>
      <c r="K243" s="12"/>
    </row>
    <row r="244" spans="1:11" ht="31.5">
      <c r="A244" s="43"/>
      <c r="B244" s="45"/>
      <c r="C244" s="46"/>
      <c r="D244" s="18"/>
      <c r="E244" s="64" t="s">
        <v>311</v>
      </c>
      <c r="F244" s="46" t="s">
        <v>6</v>
      </c>
      <c r="G244" s="18">
        <v>1</v>
      </c>
      <c r="H244" s="48"/>
      <c r="I244" s="2"/>
      <c r="J244" s="5">
        <f t="shared" si="3"/>
        <v>0</v>
      </c>
      <c r="K244" s="12"/>
    </row>
    <row r="245" spans="1:11" ht="31.5">
      <c r="A245" s="43"/>
      <c r="B245" s="45"/>
      <c r="C245" s="46"/>
      <c r="D245" s="18"/>
      <c r="E245" s="64" t="s">
        <v>63</v>
      </c>
      <c r="F245" s="46" t="s">
        <v>26</v>
      </c>
      <c r="G245" s="18">
        <v>3</v>
      </c>
      <c r="H245" s="48"/>
      <c r="I245" s="2"/>
      <c r="J245" s="5">
        <f t="shared" si="3"/>
        <v>0</v>
      </c>
    </row>
    <row r="246" spans="1:11">
      <c r="A246" s="43"/>
      <c r="B246" s="45"/>
      <c r="C246" s="46"/>
      <c r="D246" s="18"/>
      <c r="E246" s="42" t="s">
        <v>119</v>
      </c>
      <c r="F246" s="46" t="s">
        <v>26</v>
      </c>
      <c r="G246" s="18">
        <v>4</v>
      </c>
      <c r="H246" s="48"/>
      <c r="I246" s="2"/>
      <c r="J246" s="5">
        <f t="shared" si="3"/>
        <v>0</v>
      </c>
    </row>
    <row r="247" spans="1:11" ht="63">
      <c r="A247" s="43"/>
      <c r="B247" s="45" t="s">
        <v>291</v>
      </c>
      <c r="C247" s="46" t="s">
        <v>6</v>
      </c>
      <c r="D247" s="18">
        <v>8</v>
      </c>
      <c r="E247" s="42"/>
      <c r="F247" s="46"/>
      <c r="G247" s="18"/>
      <c r="H247" s="48"/>
      <c r="I247" s="2">
        <v>5000</v>
      </c>
      <c r="J247" s="5">
        <f t="shared" si="3"/>
        <v>40000</v>
      </c>
    </row>
    <row r="248" spans="1:11">
      <c r="A248" s="43"/>
      <c r="B248" s="45"/>
      <c r="C248" s="46"/>
      <c r="D248" s="18"/>
      <c r="E248" s="42" t="s">
        <v>83</v>
      </c>
      <c r="F248" s="46" t="s">
        <v>6</v>
      </c>
      <c r="G248" s="18">
        <v>8</v>
      </c>
      <c r="H248" s="48"/>
      <c r="I248" s="2"/>
      <c r="J248" s="5">
        <f t="shared" si="3"/>
        <v>0</v>
      </c>
      <c r="K248" s="12"/>
    </row>
    <row r="249" spans="1:11" ht="31.5">
      <c r="A249" s="43"/>
      <c r="B249" s="45" t="s">
        <v>50</v>
      </c>
      <c r="C249" s="46" t="s">
        <v>14</v>
      </c>
      <c r="D249" s="18">
        <v>6</v>
      </c>
      <c r="E249" s="42"/>
      <c r="F249" s="43"/>
      <c r="G249" s="44"/>
      <c r="H249" s="48"/>
      <c r="I249" s="2">
        <v>200</v>
      </c>
      <c r="J249" s="5">
        <f t="shared" si="3"/>
        <v>1200</v>
      </c>
    </row>
    <row r="250" spans="1:11">
      <c r="A250" s="43"/>
      <c r="B250" s="45"/>
      <c r="C250" s="46"/>
      <c r="D250" s="18"/>
      <c r="E250" s="45" t="s">
        <v>120</v>
      </c>
      <c r="F250" s="46" t="s">
        <v>14</v>
      </c>
      <c r="G250" s="18">
        <v>6</v>
      </c>
      <c r="H250" s="48"/>
      <c r="I250" s="2"/>
      <c r="J250" s="5">
        <f t="shared" si="3"/>
        <v>0</v>
      </c>
      <c r="K250" s="12"/>
    </row>
    <row r="251" spans="1:11" ht="31.5">
      <c r="A251" s="43"/>
      <c r="B251" s="45" t="s">
        <v>48</v>
      </c>
      <c r="C251" s="46" t="s">
        <v>6</v>
      </c>
      <c r="D251" s="18">
        <v>3</v>
      </c>
      <c r="E251" s="42"/>
      <c r="F251" s="43"/>
      <c r="G251" s="44"/>
      <c r="H251" s="48"/>
      <c r="I251" s="2">
        <v>1300</v>
      </c>
      <c r="J251" s="5">
        <f t="shared" si="3"/>
        <v>3900</v>
      </c>
    </row>
    <row r="252" spans="1:11">
      <c r="A252" s="43"/>
      <c r="B252" s="45"/>
      <c r="C252" s="46"/>
      <c r="D252" s="18"/>
      <c r="E252" s="45" t="s">
        <v>156</v>
      </c>
      <c r="F252" s="46" t="s">
        <v>6</v>
      </c>
      <c r="G252" s="18">
        <v>3</v>
      </c>
      <c r="H252" s="48"/>
      <c r="I252" s="2"/>
      <c r="J252" s="5">
        <f t="shared" si="3"/>
        <v>0</v>
      </c>
      <c r="K252" s="12"/>
    </row>
    <row r="253" spans="1:11">
      <c r="A253" s="43"/>
      <c r="B253" s="45"/>
      <c r="C253" s="46"/>
      <c r="D253" s="18"/>
      <c r="E253" s="45" t="s">
        <v>153</v>
      </c>
      <c r="F253" s="46" t="s">
        <v>6</v>
      </c>
      <c r="G253" s="18">
        <v>3</v>
      </c>
      <c r="H253" s="48"/>
      <c r="I253" s="2"/>
      <c r="J253" s="5">
        <f t="shared" si="3"/>
        <v>0</v>
      </c>
      <c r="K253" s="12"/>
    </row>
    <row r="254" spans="1:11">
      <c r="A254" s="43"/>
      <c r="B254" s="45"/>
      <c r="C254" s="46"/>
      <c r="D254" s="18"/>
      <c r="E254" s="45" t="s">
        <v>154</v>
      </c>
      <c r="F254" s="46" t="s">
        <v>6</v>
      </c>
      <c r="G254" s="18">
        <v>10</v>
      </c>
      <c r="H254" s="48"/>
      <c r="I254" s="2"/>
      <c r="J254" s="5">
        <f t="shared" si="3"/>
        <v>0</v>
      </c>
      <c r="K254" s="12"/>
    </row>
    <row r="255" spans="1:11">
      <c r="A255" s="43"/>
      <c r="B255" s="45"/>
      <c r="C255" s="46"/>
      <c r="D255" s="18"/>
      <c r="E255" s="45" t="s">
        <v>155</v>
      </c>
      <c r="F255" s="46" t="s">
        <v>6</v>
      </c>
      <c r="G255" s="18">
        <v>10</v>
      </c>
      <c r="H255" s="48"/>
      <c r="I255" s="2"/>
      <c r="J255" s="5">
        <f t="shared" si="3"/>
        <v>0</v>
      </c>
      <c r="K255" s="12"/>
    </row>
    <row r="256" spans="1:11">
      <c r="A256" s="43"/>
      <c r="B256" s="45"/>
      <c r="C256" s="46"/>
      <c r="D256" s="18"/>
      <c r="E256" s="45" t="s">
        <v>157</v>
      </c>
      <c r="F256" s="46" t="s">
        <v>6</v>
      </c>
      <c r="G256" s="18">
        <v>10</v>
      </c>
      <c r="H256" s="48"/>
      <c r="I256" s="2"/>
      <c r="J256" s="5">
        <f t="shared" si="3"/>
        <v>0</v>
      </c>
      <c r="K256" s="12"/>
    </row>
    <row r="257" spans="1:11">
      <c r="A257" s="43"/>
      <c r="B257" s="45"/>
      <c r="C257" s="46"/>
      <c r="D257" s="18"/>
      <c r="E257" s="45" t="s">
        <v>158</v>
      </c>
      <c r="F257" s="46" t="s">
        <v>6</v>
      </c>
      <c r="G257" s="18">
        <v>20</v>
      </c>
      <c r="H257" s="48"/>
      <c r="I257" s="2"/>
      <c r="J257" s="5">
        <f t="shared" si="3"/>
        <v>0</v>
      </c>
      <c r="K257" s="12"/>
    </row>
    <row r="258" spans="1:11" ht="47.25">
      <c r="A258" s="43"/>
      <c r="B258" s="45" t="s">
        <v>190</v>
      </c>
      <c r="C258" s="46" t="s">
        <v>6</v>
      </c>
      <c r="D258" s="18">
        <v>8</v>
      </c>
      <c r="E258" s="52"/>
      <c r="F258" s="48"/>
      <c r="G258" s="53"/>
      <c r="H258" s="48"/>
      <c r="I258" s="2">
        <v>1200</v>
      </c>
      <c r="J258" s="5">
        <f t="shared" si="3"/>
        <v>9600</v>
      </c>
    </row>
    <row r="259" spans="1:11">
      <c r="A259" s="43"/>
      <c r="B259" s="45"/>
      <c r="C259" s="46"/>
      <c r="D259" s="18"/>
      <c r="E259" s="45" t="s">
        <v>51</v>
      </c>
      <c r="F259" s="46" t="s">
        <v>14</v>
      </c>
      <c r="G259" s="18">
        <v>7</v>
      </c>
      <c r="H259" s="48"/>
      <c r="I259" s="2"/>
      <c r="J259" s="5">
        <f t="shared" si="3"/>
        <v>0</v>
      </c>
    </row>
    <row r="260" spans="1:11">
      <c r="A260" s="43"/>
      <c r="B260" s="45"/>
      <c r="C260" s="46"/>
      <c r="D260" s="18"/>
      <c r="E260" s="45" t="s">
        <v>52</v>
      </c>
      <c r="F260" s="46" t="s">
        <v>14</v>
      </c>
      <c r="G260" s="18">
        <v>50</v>
      </c>
      <c r="H260" s="48"/>
      <c r="I260" s="2"/>
      <c r="J260" s="5">
        <f t="shared" si="3"/>
        <v>0</v>
      </c>
      <c r="K260" s="12"/>
    </row>
    <row r="261" spans="1:11" ht="267.75">
      <c r="A261" s="43"/>
      <c r="B261" s="45"/>
      <c r="C261" s="46"/>
      <c r="D261" s="18"/>
      <c r="E261" s="45" t="s">
        <v>189</v>
      </c>
      <c r="F261" s="46" t="s">
        <v>2</v>
      </c>
      <c r="G261" s="18">
        <v>8</v>
      </c>
      <c r="H261" s="48"/>
      <c r="I261" s="2"/>
      <c r="J261" s="5">
        <f t="shared" si="3"/>
        <v>0</v>
      </c>
    </row>
    <row r="262" spans="1:11">
      <c r="A262" s="43"/>
      <c r="B262" s="45" t="s">
        <v>295</v>
      </c>
      <c r="C262" s="46" t="s">
        <v>6</v>
      </c>
      <c r="D262" s="18">
        <v>1</v>
      </c>
      <c r="E262" s="45"/>
      <c r="F262" s="46"/>
      <c r="G262" s="18"/>
      <c r="H262" s="48"/>
      <c r="I262" s="2">
        <v>1700</v>
      </c>
      <c r="J262" s="5">
        <f t="shared" si="3"/>
        <v>1700</v>
      </c>
    </row>
    <row r="263" spans="1:11" ht="299.25">
      <c r="A263" s="43"/>
      <c r="B263" s="45"/>
      <c r="C263" s="46"/>
      <c r="D263" s="18"/>
      <c r="E263" s="45" t="s">
        <v>296</v>
      </c>
      <c r="F263" s="46" t="s">
        <v>6</v>
      </c>
      <c r="G263" s="18">
        <v>1</v>
      </c>
      <c r="H263" s="48"/>
      <c r="I263" s="2"/>
      <c r="J263" s="5">
        <f t="shared" ref="J263:J326" si="4">I263*D263</f>
        <v>0</v>
      </c>
    </row>
    <row r="264" spans="1:11">
      <c r="A264" s="43"/>
      <c r="B264" s="22" t="s">
        <v>147</v>
      </c>
      <c r="C264" s="54" t="s">
        <v>6</v>
      </c>
      <c r="D264" s="25">
        <v>9</v>
      </c>
      <c r="E264" s="45"/>
      <c r="F264" s="46"/>
      <c r="G264" s="18"/>
      <c r="H264" s="48"/>
      <c r="I264" s="2">
        <v>400</v>
      </c>
      <c r="J264" s="5">
        <f t="shared" si="4"/>
        <v>3600</v>
      </c>
    </row>
    <row r="265" spans="1:11">
      <c r="A265" s="43"/>
      <c r="B265" s="45"/>
      <c r="C265" s="46"/>
      <c r="D265" s="18"/>
      <c r="E265" s="45" t="s">
        <v>148</v>
      </c>
      <c r="F265" s="46" t="s">
        <v>6</v>
      </c>
      <c r="G265" s="18">
        <v>9</v>
      </c>
      <c r="H265" s="48"/>
      <c r="I265" s="2"/>
      <c r="J265" s="5">
        <f t="shared" si="4"/>
        <v>0</v>
      </c>
      <c r="K265" s="12"/>
    </row>
    <row r="266" spans="1:11">
      <c r="A266" s="43"/>
      <c r="B266" s="45" t="s">
        <v>137</v>
      </c>
      <c r="C266" s="46" t="s">
        <v>14</v>
      </c>
      <c r="D266" s="18">
        <v>1</v>
      </c>
      <c r="E266" s="42"/>
      <c r="F266" s="43"/>
      <c r="G266" s="44"/>
      <c r="H266" s="48"/>
      <c r="I266" s="2">
        <v>1200</v>
      </c>
      <c r="J266" s="5">
        <f t="shared" si="4"/>
        <v>1200</v>
      </c>
    </row>
    <row r="267" spans="1:11">
      <c r="A267" s="43"/>
      <c r="B267" s="45"/>
      <c r="C267" s="46"/>
      <c r="D267" s="18"/>
      <c r="E267" s="45" t="s">
        <v>140</v>
      </c>
      <c r="F267" s="46" t="s">
        <v>14</v>
      </c>
      <c r="G267" s="18">
        <v>1</v>
      </c>
      <c r="H267" s="48"/>
      <c r="I267" s="2"/>
      <c r="J267" s="5">
        <f t="shared" si="4"/>
        <v>0</v>
      </c>
      <c r="K267" s="12"/>
    </row>
    <row r="268" spans="1:11">
      <c r="A268" s="43"/>
      <c r="B268" s="45"/>
      <c r="C268" s="46"/>
      <c r="D268" s="18"/>
      <c r="E268" s="45" t="s">
        <v>226</v>
      </c>
      <c r="F268" s="46" t="s">
        <v>14</v>
      </c>
      <c r="G268" s="18">
        <v>1</v>
      </c>
      <c r="H268" s="48"/>
      <c r="I268" s="2"/>
      <c r="J268" s="5">
        <f t="shared" si="4"/>
        <v>0</v>
      </c>
      <c r="K268" s="12"/>
    </row>
    <row r="269" spans="1:11">
      <c r="A269" s="43"/>
      <c r="B269" s="45"/>
      <c r="C269" s="46"/>
      <c r="D269" s="18"/>
      <c r="E269" s="45" t="s">
        <v>138</v>
      </c>
      <c r="F269" s="46" t="s">
        <v>14</v>
      </c>
      <c r="G269" s="18">
        <v>1</v>
      </c>
      <c r="H269" s="48"/>
      <c r="I269" s="2"/>
      <c r="J269" s="5">
        <f t="shared" si="4"/>
        <v>0</v>
      </c>
      <c r="K269" s="12"/>
    </row>
    <row r="270" spans="1:11">
      <c r="A270" s="43"/>
      <c r="B270" s="45"/>
      <c r="C270" s="46"/>
      <c r="D270" s="18"/>
      <c r="E270" s="45" t="s">
        <v>139</v>
      </c>
      <c r="F270" s="46" t="s">
        <v>14</v>
      </c>
      <c r="G270" s="18">
        <v>1</v>
      </c>
      <c r="H270" s="48"/>
      <c r="I270" s="2"/>
      <c r="J270" s="5">
        <f t="shared" si="4"/>
        <v>0</v>
      </c>
      <c r="K270" s="12"/>
    </row>
    <row r="271" spans="1:11">
      <c r="A271" s="43"/>
      <c r="B271" s="45"/>
      <c r="C271" s="46"/>
      <c r="D271" s="18"/>
      <c r="E271" s="28" t="s">
        <v>19</v>
      </c>
      <c r="F271" s="46" t="s">
        <v>14</v>
      </c>
      <c r="G271" s="29">
        <v>1</v>
      </c>
      <c r="H271" s="48"/>
      <c r="I271" s="2"/>
      <c r="J271" s="5">
        <f t="shared" si="4"/>
        <v>0</v>
      </c>
      <c r="K271" s="12"/>
    </row>
    <row r="272" spans="1:11">
      <c r="A272" s="43"/>
      <c r="B272" s="45" t="s">
        <v>187</v>
      </c>
      <c r="C272" s="46" t="s">
        <v>2</v>
      </c>
      <c r="D272" s="18">
        <v>1</v>
      </c>
      <c r="E272" s="30"/>
      <c r="F272" s="46"/>
      <c r="G272" s="31"/>
      <c r="H272" s="48"/>
      <c r="I272" s="2">
        <v>1600</v>
      </c>
      <c r="J272" s="5">
        <f t="shared" si="4"/>
        <v>1600</v>
      </c>
    </row>
    <row r="273" spans="1:11">
      <c r="A273" s="43"/>
      <c r="B273" s="45"/>
      <c r="C273" s="46"/>
      <c r="D273" s="18"/>
      <c r="E273" s="22" t="s">
        <v>93</v>
      </c>
      <c r="F273" s="23" t="s">
        <v>5</v>
      </c>
      <c r="G273" s="25">
        <v>10</v>
      </c>
      <c r="H273" s="48"/>
      <c r="I273" s="2"/>
      <c r="J273" s="5">
        <f t="shared" si="4"/>
        <v>0</v>
      </c>
    </row>
    <row r="274" spans="1:11">
      <c r="A274" s="43"/>
      <c r="B274" s="45"/>
      <c r="C274" s="46"/>
      <c r="D274" s="18"/>
      <c r="E274" s="22" t="s">
        <v>188</v>
      </c>
      <c r="F274" s="23" t="s">
        <v>6</v>
      </c>
      <c r="G274" s="25">
        <v>3</v>
      </c>
      <c r="H274" s="48"/>
      <c r="I274" s="2"/>
      <c r="J274" s="5">
        <f t="shared" si="4"/>
        <v>0</v>
      </c>
      <c r="K274" s="12"/>
    </row>
    <row r="275" spans="1:11">
      <c r="A275" s="43"/>
      <c r="B275" s="45"/>
      <c r="C275" s="46"/>
      <c r="D275" s="18"/>
      <c r="E275" s="22" t="s">
        <v>94</v>
      </c>
      <c r="F275" s="23" t="s">
        <v>5</v>
      </c>
      <c r="G275" s="25">
        <v>10</v>
      </c>
      <c r="H275" s="48"/>
      <c r="I275" s="2"/>
      <c r="J275" s="5">
        <f t="shared" si="4"/>
        <v>0</v>
      </c>
    </row>
    <row r="276" spans="1:11">
      <c r="A276" s="43"/>
      <c r="B276" s="45"/>
      <c r="C276" s="46"/>
      <c r="D276" s="18"/>
      <c r="E276" s="22" t="s">
        <v>22</v>
      </c>
      <c r="F276" s="23" t="s">
        <v>5</v>
      </c>
      <c r="G276" s="25">
        <v>6</v>
      </c>
      <c r="H276" s="48"/>
      <c r="I276" s="2"/>
      <c r="J276" s="5">
        <f t="shared" si="4"/>
        <v>0</v>
      </c>
    </row>
    <row r="277" spans="1:11">
      <c r="A277" s="43"/>
      <c r="B277" s="45"/>
      <c r="C277" s="46"/>
      <c r="D277" s="18"/>
      <c r="E277" s="22" t="s">
        <v>95</v>
      </c>
      <c r="F277" s="23" t="s">
        <v>6</v>
      </c>
      <c r="G277" s="25">
        <v>100</v>
      </c>
      <c r="H277" s="48"/>
      <c r="I277" s="2"/>
      <c r="J277" s="5">
        <f t="shared" si="4"/>
        <v>0</v>
      </c>
      <c r="K277" s="12"/>
    </row>
    <row r="278" spans="1:11">
      <c r="A278" s="43"/>
      <c r="B278" s="45"/>
      <c r="C278" s="46"/>
      <c r="D278" s="18"/>
      <c r="E278" s="22" t="s">
        <v>30</v>
      </c>
      <c r="F278" s="22" t="s">
        <v>6</v>
      </c>
      <c r="G278" s="25">
        <v>200</v>
      </c>
      <c r="H278" s="48"/>
      <c r="I278" s="2"/>
      <c r="J278" s="5">
        <f t="shared" si="4"/>
        <v>0</v>
      </c>
      <c r="K278" s="12"/>
    </row>
    <row r="279" spans="1:11">
      <c r="A279" s="43"/>
      <c r="B279" s="45" t="s">
        <v>185</v>
      </c>
      <c r="C279" s="46" t="s">
        <v>14</v>
      </c>
      <c r="D279" s="18">
        <v>1</v>
      </c>
      <c r="E279" s="42"/>
      <c r="F279" s="43"/>
      <c r="G279" s="44"/>
      <c r="H279" s="48"/>
      <c r="I279" s="2">
        <v>2400</v>
      </c>
      <c r="J279" s="5">
        <f t="shared" si="4"/>
        <v>2400</v>
      </c>
    </row>
    <row r="280" spans="1:11">
      <c r="A280" s="43"/>
      <c r="B280" s="45"/>
      <c r="C280" s="46"/>
      <c r="D280" s="18"/>
      <c r="E280" s="28" t="s">
        <v>19</v>
      </c>
      <c r="F280" s="46" t="s">
        <v>14</v>
      </c>
      <c r="G280" s="29">
        <v>1</v>
      </c>
      <c r="H280" s="48"/>
      <c r="I280" s="2"/>
      <c r="J280" s="5">
        <f t="shared" si="4"/>
        <v>0</v>
      </c>
      <c r="K280" s="12"/>
    </row>
    <row r="281" spans="1:11" ht="31.5">
      <c r="A281" s="43"/>
      <c r="B281" s="45"/>
      <c r="C281" s="46"/>
      <c r="D281" s="18"/>
      <c r="E281" s="45" t="s">
        <v>186</v>
      </c>
      <c r="F281" s="46" t="s">
        <v>14</v>
      </c>
      <c r="G281" s="18">
        <v>1</v>
      </c>
      <c r="H281" s="48"/>
      <c r="I281" s="2"/>
      <c r="J281" s="5">
        <f t="shared" si="4"/>
        <v>0</v>
      </c>
      <c r="K281" s="12"/>
    </row>
    <row r="282" spans="1:11" ht="31.5">
      <c r="A282" s="43"/>
      <c r="B282" s="45"/>
      <c r="C282" s="46"/>
      <c r="D282" s="18"/>
      <c r="E282" s="45" t="s">
        <v>192</v>
      </c>
      <c r="F282" s="46" t="s">
        <v>26</v>
      </c>
      <c r="G282" s="18">
        <v>1</v>
      </c>
      <c r="H282" s="48"/>
      <c r="I282" s="2"/>
      <c r="J282" s="5">
        <f t="shared" si="4"/>
        <v>0</v>
      </c>
      <c r="K282" s="12"/>
    </row>
    <row r="283" spans="1:11">
      <c r="A283" s="43"/>
      <c r="B283" s="45" t="s">
        <v>54</v>
      </c>
      <c r="C283" s="46" t="s">
        <v>14</v>
      </c>
      <c r="D283" s="18">
        <v>1</v>
      </c>
      <c r="E283" s="42"/>
      <c r="F283" s="43"/>
      <c r="G283" s="44"/>
      <c r="H283" s="48"/>
      <c r="I283" s="2">
        <v>220</v>
      </c>
      <c r="J283" s="5">
        <f t="shared" si="4"/>
        <v>220</v>
      </c>
    </row>
    <row r="284" spans="1:11">
      <c r="A284" s="43"/>
      <c r="B284" s="45"/>
      <c r="C284" s="46"/>
      <c r="D284" s="18"/>
      <c r="E284" s="45" t="s">
        <v>53</v>
      </c>
      <c r="F284" s="46" t="s">
        <v>14</v>
      </c>
      <c r="G284" s="18">
        <v>1</v>
      </c>
      <c r="H284" s="48"/>
      <c r="I284" s="2"/>
      <c r="J284" s="5">
        <f t="shared" si="4"/>
        <v>0</v>
      </c>
      <c r="K284" s="12"/>
    </row>
    <row r="285" spans="1:11">
      <c r="A285" s="43"/>
      <c r="B285" s="45" t="s">
        <v>151</v>
      </c>
      <c r="C285" s="46" t="s">
        <v>6</v>
      </c>
      <c r="D285" s="18">
        <v>1</v>
      </c>
      <c r="E285" s="16"/>
      <c r="F285" s="16"/>
      <c r="G285" s="18"/>
      <c r="H285" s="48"/>
      <c r="I285" s="2">
        <v>900</v>
      </c>
      <c r="J285" s="5">
        <f t="shared" si="4"/>
        <v>900</v>
      </c>
    </row>
    <row r="286" spans="1:11">
      <c r="A286" s="43"/>
      <c r="B286" s="45"/>
      <c r="C286" s="46"/>
      <c r="D286" s="18"/>
      <c r="E286" s="45" t="s">
        <v>152</v>
      </c>
      <c r="F286" s="46" t="s">
        <v>6</v>
      </c>
      <c r="G286" s="18">
        <v>1</v>
      </c>
      <c r="H286" s="48"/>
      <c r="I286" s="2"/>
      <c r="J286" s="5">
        <f t="shared" si="4"/>
        <v>0</v>
      </c>
      <c r="K286" s="12"/>
    </row>
    <row r="287" spans="1:11">
      <c r="A287" s="43"/>
      <c r="B287" s="42" t="s">
        <v>163</v>
      </c>
      <c r="C287" s="55" t="s">
        <v>6</v>
      </c>
      <c r="D287" s="56">
        <v>2</v>
      </c>
      <c r="E287" s="16"/>
      <c r="F287" s="16"/>
      <c r="G287" s="18"/>
      <c r="H287" s="48"/>
      <c r="I287" s="2">
        <v>550</v>
      </c>
      <c r="J287" s="5">
        <f t="shared" si="4"/>
        <v>1100</v>
      </c>
    </row>
    <row r="288" spans="1:11">
      <c r="A288" s="43"/>
      <c r="B288" s="42"/>
      <c r="C288" s="55"/>
      <c r="D288" s="56"/>
      <c r="E288" s="42" t="s">
        <v>164</v>
      </c>
      <c r="F288" s="55" t="s">
        <v>14</v>
      </c>
      <c r="G288" s="56">
        <v>1</v>
      </c>
      <c r="H288" s="48"/>
      <c r="I288" s="2"/>
      <c r="J288" s="5">
        <f t="shared" si="4"/>
        <v>0</v>
      </c>
      <c r="K288" s="12"/>
    </row>
    <row r="289" spans="1:11">
      <c r="A289" s="43"/>
      <c r="B289" s="42" t="s">
        <v>165</v>
      </c>
      <c r="C289" s="55" t="s">
        <v>6</v>
      </c>
      <c r="D289" s="56">
        <v>2</v>
      </c>
      <c r="E289" s="16"/>
      <c r="F289" s="16"/>
      <c r="G289" s="18"/>
      <c r="H289" s="48"/>
      <c r="I289" s="2">
        <v>220</v>
      </c>
      <c r="J289" s="5">
        <f t="shared" si="4"/>
        <v>440</v>
      </c>
    </row>
    <row r="290" spans="1:11">
      <c r="A290" s="43"/>
      <c r="B290" s="45"/>
      <c r="C290" s="46"/>
      <c r="D290" s="18"/>
      <c r="E290" s="42" t="s">
        <v>166</v>
      </c>
      <c r="F290" s="55" t="s">
        <v>14</v>
      </c>
      <c r="G290" s="56">
        <v>1</v>
      </c>
      <c r="H290" s="48"/>
      <c r="I290" s="2"/>
      <c r="J290" s="5">
        <f t="shared" si="4"/>
        <v>0</v>
      </c>
      <c r="K290" s="12"/>
    </row>
    <row r="291" spans="1:11">
      <c r="A291" s="43"/>
      <c r="B291" s="33" t="s">
        <v>55</v>
      </c>
      <c r="C291" s="34" t="s">
        <v>14</v>
      </c>
      <c r="D291" s="15">
        <v>1</v>
      </c>
      <c r="E291" s="35"/>
      <c r="F291" s="40"/>
      <c r="G291" s="57"/>
      <c r="H291" s="48"/>
      <c r="I291" s="2">
        <v>4600</v>
      </c>
      <c r="J291" s="5">
        <f t="shared" si="4"/>
        <v>4600</v>
      </c>
    </row>
    <row r="292" spans="1:11" ht="393.75">
      <c r="A292" s="43"/>
      <c r="B292" s="33"/>
      <c r="C292" s="34"/>
      <c r="D292" s="15"/>
      <c r="E292" s="36" t="s">
        <v>193</v>
      </c>
      <c r="F292" s="34" t="s">
        <v>14</v>
      </c>
      <c r="G292" s="15">
        <v>1</v>
      </c>
      <c r="H292" s="48"/>
      <c r="I292" s="2"/>
      <c r="J292" s="5">
        <f t="shared" si="4"/>
        <v>0</v>
      </c>
    </row>
    <row r="293" spans="1:11">
      <c r="A293" s="43"/>
      <c r="B293" s="45" t="s">
        <v>59</v>
      </c>
      <c r="C293" s="46" t="s">
        <v>6</v>
      </c>
      <c r="D293" s="18">
        <v>15</v>
      </c>
      <c r="E293" s="42"/>
      <c r="F293" s="43"/>
      <c r="G293" s="44"/>
      <c r="H293" s="48"/>
      <c r="I293" s="2">
        <v>350</v>
      </c>
      <c r="J293" s="5">
        <f t="shared" si="4"/>
        <v>5250</v>
      </c>
    </row>
    <row r="294" spans="1:11" ht="31.5">
      <c r="A294" s="43"/>
      <c r="B294" s="45" t="s">
        <v>252</v>
      </c>
      <c r="C294" s="46" t="s">
        <v>6</v>
      </c>
      <c r="D294" s="18">
        <v>2</v>
      </c>
      <c r="E294" s="42"/>
      <c r="F294" s="43"/>
      <c r="G294" s="44"/>
      <c r="H294" s="48"/>
      <c r="I294" s="2">
        <v>2800</v>
      </c>
      <c r="J294" s="5">
        <f t="shared" si="4"/>
        <v>5600</v>
      </c>
    </row>
    <row r="295" spans="1:11">
      <c r="A295" s="43"/>
      <c r="B295" s="45" t="s">
        <v>60</v>
      </c>
      <c r="C295" s="46" t="s">
        <v>6</v>
      </c>
      <c r="D295" s="18">
        <v>5</v>
      </c>
      <c r="E295" s="42"/>
      <c r="F295" s="43"/>
      <c r="G295" s="44"/>
      <c r="H295" s="48"/>
      <c r="I295" s="2">
        <v>350</v>
      </c>
      <c r="J295" s="5">
        <f t="shared" si="4"/>
        <v>1750</v>
      </c>
    </row>
    <row r="296" spans="1:11">
      <c r="A296" s="43"/>
      <c r="B296" s="45" t="s">
        <v>227</v>
      </c>
      <c r="C296" s="46" t="s">
        <v>6</v>
      </c>
      <c r="D296" s="18">
        <v>1</v>
      </c>
      <c r="E296" s="42"/>
      <c r="F296" s="43"/>
      <c r="G296" s="44"/>
      <c r="H296" s="48"/>
      <c r="I296" s="2">
        <v>1300</v>
      </c>
      <c r="J296" s="5">
        <f t="shared" si="4"/>
        <v>1300</v>
      </c>
    </row>
    <row r="297" spans="1:11" ht="31.5">
      <c r="A297" s="43"/>
      <c r="B297" s="45"/>
      <c r="C297" s="46"/>
      <c r="D297" s="18"/>
      <c r="E297" s="42" t="s">
        <v>228</v>
      </c>
      <c r="F297" s="46" t="s">
        <v>6</v>
      </c>
      <c r="G297" s="18">
        <v>1</v>
      </c>
      <c r="H297" s="48"/>
      <c r="I297" s="2"/>
      <c r="J297" s="5">
        <f t="shared" si="4"/>
        <v>0</v>
      </c>
      <c r="K297" s="12"/>
    </row>
    <row r="298" spans="1:11">
      <c r="A298" s="43"/>
      <c r="B298" s="45" t="s">
        <v>76</v>
      </c>
      <c r="C298" s="46" t="s">
        <v>26</v>
      </c>
      <c r="D298" s="18">
        <v>1</v>
      </c>
      <c r="E298" s="42"/>
      <c r="F298" s="43"/>
      <c r="G298" s="44"/>
      <c r="H298" s="48"/>
      <c r="I298" s="2">
        <v>4800</v>
      </c>
      <c r="J298" s="5">
        <f t="shared" si="4"/>
        <v>4800</v>
      </c>
    </row>
    <row r="299" spans="1:11" s="70" customFormat="1">
      <c r="A299" s="63"/>
      <c r="B299" s="64" t="s">
        <v>65</v>
      </c>
      <c r="C299" s="65" t="s">
        <v>7</v>
      </c>
      <c r="D299" s="66">
        <v>30</v>
      </c>
      <c r="E299" s="71"/>
      <c r="F299" s="63"/>
      <c r="G299" s="76"/>
      <c r="H299" s="75"/>
      <c r="I299" s="69">
        <v>1000</v>
      </c>
      <c r="J299" s="68">
        <f t="shared" si="4"/>
        <v>30000</v>
      </c>
    </row>
    <row r="300" spans="1:11">
      <c r="A300" s="43"/>
      <c r="B300" s="45"/>
      <c r="C300" s="46"/>
      <c r="D300" s="18"/>
      <c r="E300" s="45" t="s">
        <v>64</v>
      </c>
      <c r="F300" s="46" t="s">
        <v>6</v>
      </c>
      <c r="G300" s="18">
        <f>D299/0.05</f>
        <v>600</v>
      </c>
      <c r="H300" s="48"/>
      <c r="I300" s="2"/>
      <c r="J300" s="5">
        <f t="shared" si="4"/>
        <v>0</v>
      </c>
      <c r="K300" s="12"/>
    </row>
    <row r="301" spans="1:11">
      <c r="A301" s="43"/>
      <c r="B301" s="45" t="s">
        <v>313</v>
      </c>
      <c r="C301" s="46" t="s">
        <v>5</v>
      </c>
      <c r="D301" s="18">
        <v>100</v>
      </c>
      <c r="E301" s="45"/>
      <c r="F301" s="46"/>
      <c r="G301" s="18"/>
      <c r="H301" s="48"/>
      <c r="I301" s="2">
        <v>220</v>
      </c>
      <c r="J301" s="5">
        <f t="shared" si="4"/>
        <v>22000</v>
      </c>
    </row>
    <row r="302" spans="1:11" ht="126">
      <c r="A302" s="43"/>
      <c r="B302" s="45"/>
      <c r="C302" s="46"/>
      <c r="D302" s="18"/>
      <c r="E302" s="45" t="s">
        <v>312</v>
      </c>
      <c r="F302" s="46" t="s">
        <v>6</v>
      </c>
      <c r="G302" s="18">
        <f>D301</f>
        <v>100</v>
      </c>
      <c r="H302" s="48"/>
      <c r="I302" s="2"/>
      <c r="J302" s="5">
        <f t="shared" si="4"/>
        <v>0</v>
      </c>
    </row>
    <row r="303" spans="1:11">
      <c r="A303" s="43"/>
      <c r="B303" s="45" t="s">
        <v>66</v>
      </c>
      <c r="C303" s="46" t="s">
        <v>2</v>
      </c>
      <c r="D303" s="18">
        <v>160</v>
      </c>
      <c r="E303" s="42"/>
      <c r="F303" s="43"/>
      <c r="G303" s="58"/>
      <c r="H303" s="48"/>
      <c r="I303" s="2">
        <v>20</v>
      </c>
      <c r="J303" s="5">
        <f t="shared" si="4"/>
        <v>3200</v>
      </c>
    </row>
    <row r="304" spans="1:11" s="80" customFormat="1" ht="21" customHeight="1">
      <c r="A304" s="86" t="s">
        <v>278</v>
      </c>
      <c r="B304" s="87"/>
      <c r="C304" s="87"/>
      <c r="D304" s="87"/>
      <c r="E304" s="87"/>
      <c r="F304" s="87"/>
      <c r="G304" s="87"/>
      <c r="H304" s="87"/>
      <c r="I304" s="78"/>
      <c r="J304" s="79">
        <f t="shared" si="4"/>
        <v>0</v>
      </c>
    </row>
    <row r="305" spans="1:11">
      <c r="A305" s="48"/>
      <c r="B305" s="52" t="s">
        <v>77</v>
      </c>
      <c r="C305" s="54" t="s">
        <v>6</v>
      </c>
      <c r="D305" s="54">
        <v>41</v>
      </c>
      <c r="E305" s="52"/>
      <c r="F305" s="43"/>
      <c r="G305" s="58"/>
      <c r="H305" s="48"/>
      <c r="I305" s="2">
        <v>220</v>
      </c>
      <c r="J305" s="5">
        <f t="shared" si="4"/>
        <v>9020</v>
      </c>
    </row>
    <row r="306" spans="1:11">
      <c r="A306" s="48"/>
      <c r="B306" s="22"/>
      <c r="C306" s="54"/>
      <c r="D306" s="54"/>
      <c r="E306" s="22" t="s">
        <v>204</v>
      </c>
      <c r="F306" s="54" t="s">
        <v>6</v>
      </c>
      <c r="G306" s="25">
        <v>5</v>
      </c>
      <c r="H306" s="48"/>
      <c r="I306" s="2"/>
      <c r="J306" s="5">
        <f t="shared" si="4"/>
        <v>0</v>
      </c>
      <c r="K306" s="12"/>
    </row>
    <row r="307" spans="1:11">
      <c r="A307" s="48"/>
      <c r="B307" s="22"/>
      <c r="C307" s="54"/>
      <c r="D307" s="54"/>
      <c r="E307" s="22" t="s">
        <v>201</v>
      </c>
      <c r="F307" s="54" t="s">
        <v>6</v>
      </c>
      <c r="G307" s="25">
        <v>10</v>
      </c>
      <c r="H307" s="48"/>
      <c r="I307" s="2"/>
      <c r="J307" s="5">
        <f t="shared" si="4"/>
        <v>0</v>
      </c>
      <c r="K307" s="12"/>
    </row>
    <row r="308" spans="1:11">
      <c r="A308" s="48"/>
      <c r="B308" s="22"/>
      <c r="C308" s="54"/>
      <c r="D308" s="54"/>
      <c r="E308" s="22" t="s">
        <v>202</v>
      </c>
      <c r="F308" s="54" t="s">
        <v>6</v>
      </c>
      <c r="G308" s="25">
        <v>2</v>
      </c>
      <c r="H308" s="48"/>
      <c r="I308" s="2"/>
      <c r="J308" s="5">
        <f t="shared" si="4"/>
        <v>0</v>
      </c>
      <c r="K308" s="12"/>
    </row>
    <row r="309" spans="1:11">
      <c r="A309" s="48"/>
      <c r="B309" s="59"/>
      <c r="C309" s="54"/>
      <c r="D309" s="54"/>
      <c r="E309" s="59" t="s">
        <v>203</v>
      </c>
      <c r="F309" s="54" t="s">
        <v>6</v>
      </c>
      <c r="G309" s="25">
        <v>20</v>
      </c>
      <c r="H309" s="48"/>
      <c r="I309" s="2"/>
      <c r="J309" s="5">
        <f t="shared" si="4"/>
        <v>0</v>
      </c>
      <c r="K309" s="12"/>
    </row>
    <row r="310" spans="1:11">
      <c r="A310" s="48"/>
      <c r="B310" s="59"/>
      <c r="C310" s="54"/>
      <c r="D310" s="54"/>
      <c r="E310" s="59" t="s">
        <v>255</v>
      </c>
      <c r="F310" s="54" t="s">
        <v>6</v>
      </c>
      <c r="G310" s="25">
        <v>1</v>
      </c>
      <c r="H310" s="48"/>
      <c r="I310" s="2"/>
      <c r="J310" s="5">
        <f t="shared" si="4"/>
        <v>0</v>
      </c>
      <c r="K310" s="12"/>
    </row>
    <row r="311" spans="1:11">
      <c r="A311" s="48"/>
      <c r="B311" s="59"/>
      <c r="C311" s="54"/>
      <c r="D311" s="54"/>
      <c r="E311" s="59" t="s">
        <v>254</v>
      </c>
      <c r="F311" s="54" t="s">
        <v>6</v>
      </c>
      <c r="G311" s="25">
        <v>2</v>
      </c>
      <c r="H311" s="48"/>
      <c r="I311" s="2"/>
      <c r="J311" s="5">
        <f t="shared" si="4"/>
        <v>0</v>
      </c>
      <c r="K311" s="12"/>
    </row>
    <row r="312" spans="1:11">
      <c r="A312" s="48"/>
      <c r="B312" s="59"/>
      <c r="C312" s="54"/>
      <c r="D312" s="54"/>
      <c r="E312" s="59" t="s">
        <v>253</v>
      </c>
      <c r="F312" s="54" t="s">
        <v>6</v>
      </c>
      <c r="G312" s="25">
        <v>1</v>
      </c>
      <c r="H312" s="48"/>
      <c r="I312" s="2"/>
      <c r="J312" s="5">
        <f t="shared" si="4"/>
        <v>0</v>
      </c>
      <c r="K312" s="12"/>
    </row>
    <row r="313" spans="1:11">
      <c r="A313" s="48"/>
      <c r="B313" s="59" t="s">
        <v>168</v>
      </c>
      <c r="C313" s="54" t="s">
        <v>6</v>
      </c>
      <c r="D313" s="54">
        <v>12</v>
      </c>
      <c r="E313" s="59"/>
      <c r="F313" s="54"/>
      <c r="G313" s="25"/>
      <c r="H313" s="48"/>
      <c r="I313" s="2">
        <v>700</v>
      </c>
      <c r="J313" s="5">
        <f t="shared" si="4"/>
        <v>8400</v>
      </c>
    </row>
    <row r="314" spans="1:11">
      <c r="A314" s="48"/>
      <c r="B314" s="59"/>
      <c r="C314" s="54"/>
      <c r="D314" s="54"/>
      <c r="E314" s="59" t="s">
        <v>169</v>
      </c>
      <c r="F314" s="54" t="s">
        <v>6</v>
      </c>
      <c r="G314" s="25">
        <v>4</v>
      </c>
      <c r="H314" s="48"/>
      <c r="I314" s="2"/>
      <c r="J314" s="5">
        <f t="shared" si="4"/>
        <v>0</v>
      </c>
      <c r="K314" s="12"/>
    </row>
    <row r="315" spans="1:11">
      <c r="A315" s="48"/>
      <c r="B315" s="59"/>
      <c r="C315" s="54"/>
      <c r="D315" s="54"/>
      <c r="E315" s="59" t="s">
        <v>205</v>
      </c>
      <c r="F315" s="54" t="s">
        <v>6</v>
      </c>
      <c r="G315" s="25">
        <v>4</v>
      </c>
      <c r="H315" s="48"/>
      <c r="I315" s="2"/>
      <c r="J315" s="5">
        <f t="shared" si="4"/>
        <v>0</v>
      </c>
      <c r="K315" s="12"/>
    </row>
    <row r="316" spans="1:11">
      <c r="A316" s="48"/>
      <c r="B316" s="22" t="s">
        <v>21</v>
      </c>
      <c r="C316" s="54" t="s">
        <v>6</v>
      </c>
      <c r="D316" s="25">
        <v>1</v>
      </c>
      <c r="E316" s="42"/>
      <c r="F316" s="43"/>
      <c r="G316" s="44"/>
      <c r="H316" s="48"/>
      <c r="I316" s="2">
        <v>2400</v>
      </c>
      <c r="J316" s="5">
        <f t="shared" si="4"/>
        <v>2400</v>
      </c>
    </row>
    <row r="317" spans="1:11">
      <c r="A317" s="48"/>
      <c r="B317" s="22"/>
      <c r="C317" s="54"/>
      <c r="D317" s="25"/>
      <c r="E317" s="22" t="s">
        <v>206</v>
      </c>
      <c r="F317" s="54" t="s">
        <v>6</v>
      </c>
      <c r="G317" s="25">
        <v>1</v>
      </c>
      <c r="H317" s="48"/>
      <c r="I317" s="2"/>
      <c r="J317" s="5">
        <f t="shared" si="4"/>
        <v>0</v>
      </c>
      <c r="K317" s="12"/>
    </row>
    <row r="318" spans="1:11" ht="31.5">
      <c r="A318" s="48"/>
      <c r="B318" s="22"/>
      <c r="C318" s="54"/>
      <c r="D318" s="25"/>
      <c r="E318" s="22" t="s">
        <v>24</v>
      </c>
      <c r="F318" s="54" t="s">
        <v>6</v>
      </c>
      <c r="G318" s="25">
        <v>1</v>
      </c>
      <c r="H318" s="48"/>
      <c r="I318" s="2"/>
      <c r="J318" s="5">
        <f t="shared" si="4"/>
        <v>0</v>
      </c>
      <c r="K318" s="12"/>
    </row>
    <row r="319" spans="1:11" ht="31.5">
      <c r="A319" s="48"/>
      <c r="B319" s="22"/>
      <c r="C319" s="54"/>
      <c r="D319" s="25"/>
      <c r="E319" s="22" t="s">
        <v>213</v>
      </c>
      <c r="F319" s="54" t="s">
        <v>6</v>
      </c>
      <c r="G319" s="25">
        <v>1</v>
      </c>
      <c r="H319" s="48"/>
      <c r="I319" s="2"/>
      <c r="J319" s="5">
        <f t="shared" si="4"/>
        <v>0</v>
      </c>
      <c r="K319" s="12"/>
    </row>
    <row r="320" spans="1:11">
      <c r="A320" s="48"/>
      <c r="B320" s="22"/>
      <c r="C320" s="54"/>
      <c r="D320" s="25"/>
      <c r="E320" s="22" t="s">
        <v>78</v>
      </c>
      <c r="F320" s="54" t="s">
        <v>6</v>
      </c>
      <c r="G320" s="25">
        <v>1</v>
      </c>
      <c r="H320" s="48"/>
      <c r="I320" s="2"/>
      <c r="J320" s="5">
        <f t="shared" si="4"/>
        <v>0</v>
      </c>
      <c r="K320" s="12"/>
    </row>
    <row r="321" spans="1:11" ht="31.5">
      <c r="A321" s="48"/>
      <c r="B321" s="22"/>
      <c r="C321" s="54"/>
      <c r="D321" s="25"/>
      <c r="E321" s="59" t="s">
        <v>207</v>
      </c>
      <c r="F321" s="54" t="s">
        <v>6</v>
      </c>
      <c r="G321" s="25">
        <v>1</v>
      </c>
      <c r="H321" s="48"/>
      <c r="I321" s="2"/>
      <c r="J321" s="5">
        <f t="shared" si="4"/>
        <v>0</v>
      </c>
      <c r="K321" s="12"/>
    </row>
    <row r="322" spans="1:11" ht="47.25">
      <c r="A322" s="48"/>
      <c r="B322" s="22"/>
      <c r="C322" s="54"/>
      <c r="D322" s="25"/>
      <c r="E322" s="59" t="s">
        <v>209</v>
      </c>
      <c r="F322" s="54" t="s">
        <v>6</v>
      </c>
      <c r="G322" s="25">
        <v>1</v>
      </c>
      <c r="H322" s="48"/>
      <c r="I322" s="2"/>
      <c r="J322" s="5">
        <f t="shared" si="4"/>
        <v>0</v>
      </c>
    </row>
    <row r="323" spans="1:11" ht="31.5">
      <c r="A323" s="48"/>
      <c r="B323" s="22"/>
      <c r="C323" s="54"/>
      <c r="D323" s="25"/>
      <c r="E323" s="59" t="s">
        <v>208</v>
      </c>
      <c r="F323" s="54" t="s">
        <v>6</v>
      </c>
      <c r="G323" s="25">
        <v>2</v>
      </c>
      <c r="H323" s="48"/>
      <c r="I323" s="2"/>
      <c r="J323" s="5">
        <f t="shared" si="4"/>
        <v>0</v>
      </c>
      <c r="K323" s="12"/>
    </row>
    <row r="324" spans="1:11">
      <c r="A324" s="48"/>
      <c r="B324" s="22"/>
      <c r="C324" s="54"/>
      <c r="D324" s="25"/>
      <c r="E324" s="59" t="s">
        <v>210</v>
      </c>
      <c r="F324" s="54" t="s">
        <v>6</v>
      </c>
      <c r="G324" s="25">
        <v>1</v>
      </c>
      <c r="H324" s="48"/>
      <c r="I324" s="2"/>
      <c r="J324" s="5">
        <f t="shared" si="4"/>
        <v>0</v>
      </c>
      <c r="K324" s="12"/>
    </row>
    <row r="325" spans="1:11">
      <c r="A325" s="48"/>
      <c r="B325" s="22"/>
      <c r="C325" s="54"/>
      <c r="D325" s="25"/>
      <c r="E325" s="59" t="s">
        <v>211</v>
      </c>
      <c r="F325" s="54" t="s">
        <v>6</v>
      </c>
      <c r="G325" s="25">
        <v>1</v>
      </c>
      <c r="H325" s="48"/>
      <c r="I325" s="2"/>
      <c r="J325" s="5">
        <f t="shared" si="4"/>
        <v>0</v>
      </c>
      <c r="K325" s="12"/>
    </row>
    <row r="326" spans="1:11">
      <c r="A326" s="48"/>
      <c r="B326" s="22"/>
      <c r="C326" s="54"/>
      <c r="D326" s="25"/>
      <c r="E326" s="59" t="s">
        <v>256</v>
      </c>
      <c r="F326" s="54" t="s">
        <v>6</v>
      </c>
      <c r="G326" s="25">
        <v>1</v>
      </c>
      <c r="H326" s="48"/>
      <c r="I326" s="2"/>
      <c r="J326" s="5">
        <f t="shared" si="4"/>
        <v>0</v>
      </c>
      <c r="K326" s="12"/>
    </row>
    <row r="327" spans="1:11">
      <c r="A327" s="48"/>
      <c r="B327" s="22"/>
      <c r="C327" s="54"/>
      <c r="D327" s="25"/>
      <c r="E327" s="59" t="s">
        <v>212</v>
      </c>
      <c r="F327" s="54" t="s">
        <v>6</v>
      </c>
      <c r="G327" s="25">
        <v>1</v>
      </c>
      <c r="H327" s="48"/>
      <c r="I327" s="2"/>
      <c r="J327" s="5">
        <f t="shared" ref="J327:J340" si="5">I327*D327</f>
        <v>0</v>
      </c>
      <c r="K327" s="12"/>
    </row>
    <row r="328" spans="1:11" ht="31.5">
      <c r="A328" s="48"/>
      <c r="B328" s="22"/>
      <c r="C328" s="54"/>
      <c r="D328" s="25"/>
      <c r="E328" s="59" t="s">
        <v>174</v>
      </c>
      <c r="F328" s="54" t="s">
        <v>6</v>
      </c>
      <c r="G328" s="25">
        <v>10</v>
      </c>
      <c r="H328" s="48"/>
      <c r="I328" s="2"/>
      <c r="J328" s="5">
        <f t="shared" si="5"/>
        <v>0</v>
      </c>
      <c r="K328" s="12"/>
    </row>
    <row r="329" spans="1:11" ht="31.5">
      <c r="A329" s="48"/>
      <c r="B329" s="22"/>
      <c r="C329" s="54"/>
      <c r="D329" s="25"/>
      <c r="E329" s="59" t="s">
        <v>173</v>
      </c>
      <c r="F329" s="54" t="s">
        <v>6</v>
      </c>
      <c r="G329" s="25">
        <v>10</v>
      </c>
      <c r="H329" s="48"/>
      <c r="I329" s="2"/>
      <c r="J329" s="5">
        <f t="shared" si="5"/>
        <v>0</v>
      </c>
      <c r="K329" s="12"/>
    </row>
    <row r="330" spans="1:11" ht="31.5">
      <c r="A330" s="48"/>
      <c r="B330" s="22"/>
      <c r="C330" s="54"/>
      <c r="D330" s="25"/>
      <c r="E330" s="59" t="s">
        <v>170</v>
      </c>
      <c r="F330" s="54" t="s">
        <v>6</v>
      </c>
      <c r="G330" s="25">
        <v>3</v>
      </c>
      <c r="H330" s="48"/>
      <c r="I330" s="2"/>
      <c r="J330" s="5">
        <f t="shared" si="5"/>
        <v>0</v>
      </c>
      <c r="K330" s="12"/>
    </row>
    <row r="331" spans="1:11">
      <c r="A331" s="48"/>
      <c r="B331" s="22"/>
      <c r="C331" s="54"/>
      <c r="D331" s="25"/>
      <c r="E331" s="59" t="s">
        <v>119</v>
      </c>
      <c r="F331" s="54" t="s">
        <v>6</v>
      </c>
      <c r="G331" s="25">
        <v>1</v>
      </c>
      <c r="H331" s="48"/>
      <c r="I331" s="2"/>
      <c r="J331" s="5">
        <f t="shared" si="5"/>
        <v>0</v>
      </c>
    </row>
    <row r="332" spans="1:11">
      <c r="A332" s="48"/>
      <c r="B332" s="59" t="s">
        <v>171</v>
      </c>
      <c r="C332" s="54" t="s">
        <v>6</v>
      </c>
      <c r="D332" s="54">
        <v>5</v>
      </c>
      <c r="E332" s="59"/>
      <c r="F332" s="54"/>
      <c r="G332" s="25"/>
      <c r="H332" s="48"/>
      <c r="I332" s="2">
        <v>600</v>
      </c>
      <c r="J332" s="5">
        <f t="shared" si="5"/>
        <v>3000</v>
      </c>
    </row>
    <row r="333" spans="1:11">
      <c r="A333" s="48"/>
      <c r="B333" s="59"/>
      <c r="C333" s="54"/>
      <c r="D333" s="54"/>
      <c r="E333" s="59" t="s">
        <v>172</v>
      </c>
      <c r="F333" s="54" t="s">
        <v>6</v>
      </c>
      <c r="G333" s="25">
        <v>5</v>
      </c>
      <c r="H333" s="48"/>
      <c r="I333" s="2"/>
      <c r="J333" s="5">
        <f t="shared" si="5"/>
        <v>0</v>
      </c>
      <c r="K333" s="12"/>
    </row>
    <row r="334" spans="1:11">
      <c r="A334" s="48"/>
      <c r="B334" s="59" t="s">
        <v>179</v>
      </c>
      <c r="C334" s="54" t="s">
        <v>6</v>
      </c>
      <c r="D334" s="25">
        <v>1</v>
      </c>
      <c r="E334" s="59"/>
      <c r="F334" s="54"/>
      <c r="G334" s="25"/>
      <c r="H334" s="48"/>
      <c r="I334" s="2">
        <v>900</v>
      </c>
      <c r="J334" s="5">
        <f t="shared" si="5"/>
        <v>900</v>
      </c>
    </row>
    <row r="335" spans="1:11">
      <c r="A335" s="48"/>
      <c r="B335" s="59"/>
      <c r="C335" s="54"/>
      <c r="D335" s="25"/>
      <c r="E335" s="59" t="s">
        <v>180</v>
      </c>
      <c r="F335" s="54" t="s">
        <v>6</v>
      </c>
      <c r="G335" s="25">
        <v>1</v>
      </c>
      <c r="H335" s="48"/>
      <c r="I335" s="2"/>
      <c r="J335" s="5">
        <f t="shared" si="5"/>
        <v>0</v>
      </c>
    </row>
    <row r="336" spans="1:11" ht="31.5">
      <c r="A336" s="48"/>
      <c r="B336" s="59"/>
      <c r="C336" s="54"/>
      <c r="D336" s="54"/>
      <c r="E336" s="59" t="s">
        <v>181</v>
      </c>
      <c r="F336" s="54" t="s">
        <v>6</v>
      </c>
      <c r="G336" s="25">
        <v>2</v>
      </c>
      <c r="H336" s="48"/>
      <c r="I336" s="2"/>
      <c r="J336" s="5">
        <f t="shared" si="5"/>
        <v>0</v>
      </c>
      <c r="K336" s="12"/>
    </row>
    <row r="337" spans="1:10" ht="31.5">
      <c r="A337" s="48"/>
      <c r="B337" s="59" t="s">
        <v>175</v>
      </c>
      <c r="C337" s="54" t="s">
        <v>6</v>
      </c>
      <c r="D337" s="54">
        <v>10</v>
      </c>
      <c r="E337" s="59"/>
      <c r="F337" s="54"/>
      <c r="G337" s="25"/>
      <c r="H337" s="48"/>
      <c r="I337" s="2">
        <v>220</v>
      </c>
      <c r="J337" s="5">
        <f t="shared" si="5"/>
        <v>2200</v>
      </c>
    </row>
    <row r="338" spans="1:10" s="80" customFormat="1" ht="18.75">
      <c r="A338" s="86" t="s">
        <v>279</v>
      </c>
      <c r="B338" s="87"/>
      <c r="C338" s="87"/>
      <c r="D338" s="87"/>
      <c r="E338" s="87"/>
      <c r="F338" s="87"/>
      <c r="G338" s="87"/>
      <c r="H338" s="87"/>
      <c r="I338" s="78"/>
      <c r="J338" s="79">
        <f t="shared" si="5"/>
        <v>0</v>
      </c>
    </row>
    <row r="339" spans="1:10" ht="47.25">
      <c r="A339" s="37"/>
      <c r="B339" s="45" t="s">
        <v>176</v>
      </c>
      <c r="C339" s="34" t="s">
        <v>25</v>
      </c>
      <c r="D339" s="15">
        <v>1</v>
      </c>
      <c r="E339" s="60"/>
      <c r="F339" s="61"/>
      <c r="G339" s="62"/>
      <c r="H339" s="37"/>
      <c r="I339" s="2">
        <v>18000</v>
      </c>
      <c r="J339" s="5">
        <f t="shared" si="5"/>
        <v>18000</v>
      </c>
    </row>
    <row r="340" spans="1:10" ht="47.25">
      <c r="A340" s="37"/>
      <c r="B340" s="45" t="s">
        <v>177</v>
      </c>
      <c r="C340" s="34" t="s">
        <v>25</v>
      </c>
      <c r="D340" s="15">
        <v>1</v>
      </c>
      <c r="E340" s="60"/>
      <c r="F340" s="61"/>
      <c r="G340" s="62"/>
      <c r="H340" s="38"/>
      <c r="I340" s="2">
        <v>25000</v>
      </c>
      <c r="J340" s="5">
        <f t="shared" si="5"/>
        <v>25000</v>
      </c>
    </row>
    <row r="341" spans="1:10" s="80" customFormat="1" ht="18.75">
      <c r="A341" s="88" t="s">
        <v>15</v>
      </c>
      <c r="B341" s="88"/>
      <c r="C341" s="88"/>
      <c r="D341" s="88"/>
      <c r="E341" s="88" t="s">
        <v>16</v>
      </c>
      <c r="F341" s="88"/>
      <c r="G341" s="88"/>
      <c r="H341" s="81"/>
      <c r="I341" s="78"/>
      <c r="J341" s="79">
        <f>SUM(J6:J340)</f>
        <v>1382115</v>
      </c>
    </row>
    <row r="342" spans="1:10" ht="21" customHeight="1">
      <c r="A342" s="84"/>
      <c r="B342" s="84"/>
      <c r="C342" s="84"/>
      <c r="D342" s="84"/>
      <c r="E342" s="84"/>
      <c r="I342" s="3"/>
      <c r="J342" s="6"/>
    </row>
    <row r="343" spans="1:10">
      <c r="I343" s="3"/>
      <c r="J343" s="6"/>
    </row>
    <row r="344" spans="1:10">
      <c r="I344" s="3"/>
      <c r="J344" s="6"/>
    </row>
    <row r="345" spans="1:10">
      <c r="I345" s="3"/>
      <c r="J345" s="6"/>
    </row>
    <row r="346" spans="1:10">
      <c r="I346" s="3"/>
      <c r="J346" s="6"/>
    </row>
    <row r="347" spans="1:10">
      <c r="I347" s="3"/>
      <c r="J347" s="6"/>
    </row>
    <row r="348" spans="1:10">
      <c r="I348" s="3"/>
      <c r="J348" s="6"/>
    </row>
    <row r="349" spans="1:10">
      <c r="I349" s="3"/>
      <c r="J349" s="6"/>
    </row>
    <row r="350" spans="1:10">
      <c r="I350" s="3"/>
      <c r="J350" s="6"/>
    </row>
    <row r="351" spans="1:10">
      <c r="I351" s="3"/>
      <c r="J351" s="6"/>
    </row>
    <row r="352" spans="1:10">
      <c r="I352" s="3"/>
      <c r="J352" s="6"/>
    </row>
    <row r="353" spans="9:10">
      <c r="I353" s="3"/>
      <c r="J353" s="6"/>
    </row>
    <row r="354" spans="9:10">
      <c r="I354" s="3"/>
      <c r="J354" s="6"/>
    </row>
    <row r="355" spans="9:10">
      <c r="I355" s="3"/>
      <c r="J355" s="6"/>
    </row>
    <row r="356" spans="9:10">
      <c r="I356" s="3"/>
      <c r="J356" s="6"/>
    </row>
    <row r="357" spans="9:10">
      <c r="I357" s="3"/>
      <c r="J357" s="6"/>
    </row>
    <row r="358" spans="9:10">
      <c r="I358" s="3"/>
      <c r="J358" s="6"/>
    </row>
    <row r="359" spans="9:10">
      <c r="I359" s="3"/>
      <c r="J359" s="6"/>
    </row>
    <row r="360" spans="9:10">
      <c r="I360" s="3"/>
      <c r="J360" s="6"/>
    </row>
    <row r="361" spans="9:10">
      <c r="I361" s="3"/>
      <c r="J361" s="6"/>
    </row>
    <row r="362" spans="9:10">
      <c r="I362" s="3"/>
      <c r="J362" s="6"/>
    </row>
    <row r="363" spans="9:10">
      <c r="I363" s="3"/>
      <c r="J363" s="6"/>
    </row>
    <row r="364" spans="9:10">
      <c r="I364" s="3"/>
      <c r="J364" s="6"/>
    </row>
    <row r="365" spans="9:10">
      <c r="I365" s="3"/>
      <c r="J365" s="6"/>
    </row>
    <row r="366" spans="9:10">
      <c r="I366" s="3"/>
      <c r="J366" s="6"/>
    </row>
    <row r="367" spans="9:10">
      <c r="I367" s="3"/>
      <c r="J367" s="6"/>
    </row>
    <row r="368" spans="9:10">
      <c r="I368" s="3"/>
      <c r="J368" s="6"/>
    </row>
    <row r="369" spans="9:10">
      <c r="I369" s="3"/>
      <c r="J369" s="6"/>
    </row>
    <row r="370" spans="9:10">
      <c r="I370" s="3"/>
      <c r="J370" s="6"/>
    </row>
    <row r="371" spans="9:10">
      <c r="I371" s="3"/>
      <c r="J371" s="6"/>
    </row>
    <row r="372" spans="9:10">
      <c r="I372" s="3"/>
      <c r="J372" s="6"/>
    </row>
    <row r="373" spans="9:10">
      <c r="I373" s="3"/>
      <c r="J373" s="6"/>
    </row>
    <row r="374" spans="9:10">
      <c r="I374" s="3"/>
      <c r="J374" s="6"/>
    </row>
    <row r="375" spans="9:10">
      <c r="I375" s="3"/>
      <c r="J375" s="6"/>
    </row>
    <row r="376" spans="9:10">
      <c r="I376" s="3"/>
      <c r="J376" s="6"/>
    </row>
    <row r="377" spans="9:10">
      <c r="I377" s="3"/>
      <c r="J377" s="6"/>
    </row>
    <row r="378" spans="9:10">
      <c r="I378" s="3"/>
      <c r="J378" s="6"/>
    </row>
    <row r="379" spans="9:10">
      <c r="I379" s="3"/>
      <c r="J379" s="6"/>
    </row>
    <row r="380" spans="9:10">
      <c r="I380" s="3"/>
      <c r="J380" s="6"/>
    </row>
    <row r="381" spans="9:10">
      <c r="I381" s="3"/>
      <c r="J381" s="6"/>
    </row>
    <row r="382" spans="9:10">
      <c r="I382" s="3"/>
      <c r="J382" s="6"/>
    </row>
    <row r="383" spans="9:10">
      <c r="I383" s="3"/>
      <c r="J383" s="6"/>
    </row>
    <row r="384" spans="9:10">
      <c r="I384" s="3"/>
      <c r="J384" s="6"/>
    </row>
    <row r="385" spans="9:10">
      <c r="I385" s="3"/>
      <c r="J385" s="6"/>
    </row>
    <row r="386" spans="9:10">
      <c r="I386" s="3"/>
      <c r="J386" s="6"/>
    </row>
    <row r="387" spans="9:10">
      <c r="I387" s="3"/>
      <c r="J387" s="6"/>
    </row>
    <row r="388" spans="9:10">
      <c r="I388" s="3"/>
      <c r="J388" s="6"/>
    </row>
    <row r="389" spans="9:10">
      <c r="I389" s="3"/>
      <c r="J389" s="6"/>
    </row>
    <row r="390" spans="9:10">
      <c r="I390" s="3"/>
      <c r="J390" s="6"/>
    </row>
    <row r="391" spans="9:10">
      <c r="I391" s="3"/>
      <c r="J391" s="6"/>
    </row>
    <row r="392" spans="9:10">
      <c r="I392" s="3"/>
      <c r="J392" s="6"/>
    </row>
    <row r="393" spans="9:10">
      <c r="I393" s="3"/>
      <c r="J393" s="6"/>
    </row>
    <row r="394" spans="9:10">
      <c r="I394" s="3"/>
      <c r="J394" s="6"/>
    </row>
    <row r="395" spans="9:10">
      <c r="I395" s="3"/>
      <c r="J395" s="6"/>
    </row>
    <row r="396" spans="9:10">
      <c r="I396" s="3"/>
      <c r="J396" s="6"/>
    </row>
    <row r="397" spans="9:10">
      <c r="I397" s="3"/>
      <c r="J397" s="6"/>
    </row>
    <row r="398" spans="9:10">
      <c r="I398" s="3"/>
      <c r="J398" s="6"/>
    </row>
    <row r="399" spans="9:10">
      <c r="I399" s="3"/>
      <c r="J399" s="6"/>
    </row>
    <row r="400" spans="9:10">
      <c r="I400" s="3"/>
      <c r="J400" s="6"/>
    </row>
    <row r="401" spans="9:10">
      <c r="I401" s="3"/>
      <c r="J401" s="6"/>
    </row>
    <row r="402" spans="9:10">
      <c r="I402" s="3"/>
      <c r="J402" s="6"/>
    </row>
    <row r="403" spans="9:10">
      <c r="I403" s="3"/>
      <c r="J403" s="6"/>
    </row>
    <row r="404" spans="9:10">
      <c r="I404" s="3"/>
      <c r="J404" s="6"/>
    </row>
    <row r="405" spans="9:10">
      <c r="I405" s="3"/>
      <c r="J405" s="6"/>
    </row>
    <row r="406" spans="9:10">
      <c r="I406" s="3"/>
      <c r="J406" s="6"/>
    </row>
    <row r="407" spans="9:10">
      <c r="I407" s="3"/>
      <c r="J407" s="6"/>
    </row>
    <row r="408" spans="9:10">
      <c r="I408" s="3"/>
      <c r="J408" s="6"/>
    </row>
    <row r="409" spans="9:10">
      <c r="I409" s="3"/>
      <c r="J409" s="6"/>
    </row>
    <row r="410" spans="9:10">
      <c r="I410" s="3"/>
      <c r="J410" s="6"/>
    </row>
    <row r="411" spans="9:10">
      <c r="I411" s="3"/>
      <c r="J411" s="6"/>
    </row>
    <row r="412" spans="9:10">
      <c r="I412" s="3"/>
      <c r="J412" s="6"/>
    </row>
    <row r="413" spans="9:10">
      <c r="I413" s="3"/>
      <c r="J413" s="6"/>
    </row>
    <row r="414" spans="9:10">
      <c r="I414" s="3"/>
      <c r="J414" s="6"/>
    </row>
    <row r="415" spans="9:10">
      <c r="I415" s="3"/>
      <c r="J415" s="6"/>
    </row>
    <row r="416" spans="9:10">
      <c r="I416" s="3"/>
      <c r="J416" s="6"/>
    </row>
    <row r="417" spans="9:10">
      <c r="I417" s="3"/>
      <c r="J417" s="6"/>
    </row>
    <row r="418" spans="9:10">
      <c r="I418" s="3"/>
      <c r="J418" s="6"/>
    </row>
    <row r="419" spans="9:10">
      <c r="I419" s="3"/>
      <c r="J419" s="6"/>
    </row>
    <row r="420" spans="9:10">
      <c r="I420" s="3"/>
      <c r="J420" s="6"/>
    </row>
    <row r="421" spans="9:10">
      <c r="I421" s="3"/>
      <c r="J421" s="6"/>
    </row>
    <row r="422" spans="9:10">
      <c r="I422" s="3"/>
      <c r="J422" s="6"/>
    </row>
    <row r="423" spans="9:10">
      <c r="I423" s="3"/>
      <c r="J423" s="6"/>
    </row>
    <row r="424" spans="9:10">
      <c r="I424" s="3"/>
      <c r="J424" s="6"/>
    </row>
    <row r="425" spans="9:10">
      <c r="I425" s="3"/>
      <c r="J425" s="6"/>
    </row>
    <row r="426" spans="9:10">
      <c r="I426" s="3"/>
      <c r="J426" s="6"/>
    </row>
    <row r="427" spans="9:10">
      <c r="I427" s="3"/>
      <c r="J427" s="6"/>
    </row>
    <row r="428" spans="9:10">
      <c r="I428" s="3"/>
      <c r="J428" s="6"/>
    </row>
    <row r="429" spans="9:10">
      <c r="I429" s="3"/>
      <c r="J429" s="6"/>
    </row>
    <row r="430" spans="9:10">
      <c r="I430" s="3"/>
      <c r="J430" s="6"/>
    </row>
    <row r="431" spans="9:10">
      <c r="I431" s="3"/>
      <c r="J431" s="6"/>
    </row>
    <row r="432" spans="9:10">
      <c r="I432" s="3"/>
      <c r="J432" s="6"/>
    </row>
    <row r="433" spans="9:10">
      <c r="I433" s="3"/>
      <c r="J433" s="6"/>
    </row>
    <row r="434" spans="9:10">
      <c r="I434" s="3"/>
      <c r="J434" s="6"/>
    </row>
    <row r="435" spans="9:10">
      <c r="I435" s="3"/>
      <c r="J435" s="6"/>
    </row>
    <row r="436" spans="9:10">
      <c r="I436" s="3"/>
      <c r="J436" s="6"/>
    </row>
    <row r="437" spans="9:10">
      <c r="I437" s="3"/>
      <c r="J437" s="6"/>
    </row>
    <row r="438" spans="9:10">
      <c r="I438" s="3"/>
      <c r="J438" s="6"/>
    </row>
    <row r="439" spans="9:10">
      <c r="I439" s="3"/>
      <c r="J439" s="6"/>
    </row>
    <row r="440" spans="9:10">
      <c r="I440" s="3"/>
      <c r="J440" s="6"/>
    </row>
    <row r="441" spans="9:10">
      <c r="I441" s="3"/>
      <c r="J441" s="6"/>
    </row>
    <row r="442" spans="9:10">
      <c r="I442" s="3"/>
      <c r="J442" s="6"/>
    </row>
    <row r="443" spans="9:10">
      <c r="I443" s="3"/>
      <c r="J443" s="6"/>
    </row>
    <row r="444" spans="9:10">
      <c r="I444" s="3"/>
      <c r="J444" s="6"/>
    </row>
    <row r="445" spans="9:10">
      <c r="I445" s="3"/>
      <c r="J445" s="6"/>
    </row>
    <row r="446" spans="9:10">
      <c r="I446" s="3"/>
      <c r="J446" s="6"/>
    </row>
    <row r="447" spans="9:10">
      <c r="I447" s="3"/>
      <c r="J447" s="6"/>
    </row>
    <row r="448" spans="9:10">
      <c r="I448" s="3"/>
      <c r="J448" s="6"/>
    </row>
    <row r="449" spans="9:10">
      <c r="I449" s="3"/>
      <c r="J449" s="6"/>
    </row>
    <row r="450" spans="9:10">
      <c r="I450" s="3"/>
      <c r="J450" s="6"/>
    </row>
    <row r="451" spans="9:10">
      <c r="I451" s="3"/>
      <c r="J451" s="6"/>
    </row>
    <row r="452" spans="9:10">
      <c r="I452" s="3"/>
      <c r="J452" s="6"/>
    </row>
    <row r="453" spans="9:10">
      <c r="I453" s="3"/>
      <c r="J453" s="6"/>
    </row>
    <row r="454" spans="9:10">
      <c r="I454" s="3"/>
      <c r="J454" s="6"/>
    </row>
    <row r="455" spans="9:10">
      <c r="I455" s="3"/>
      <c r="J455" s="6"/>
    </row>
    <row r="456" spans="9:10">
      <c r="I456" s="3"/>
      <c r="J456" s="6"/>
    </row>
    <row r="457" spans="9:10">
      <c r="I457" s="3"/>
      <c r="J457" s="6"/>
    </row>
    <row r="458" spans="9:10">
      <c r="I458" s="3"/>
      <c r="J458" s="6"/>
    </row>
    <row r="459" spans="9:10">
      <c r="I459" s="3"/>
      <c r="J459" s="6"/>
    </row>
    <row r="460" spans="9:10">
      <c r="I460" s="3"/>
      <c r="J460" s="6"/>
    </row>
    <row r="461" spans="9:10">
      <c r="I461" s="3"/>
      <c r="J461" s="6"/>
    </row>
    <row r="462" spans="9:10">
      <c r="I462" s="3"/>
      <c r="J462" s="6"/>
    </row>
    <row r="463" spans="9:10">
      <c r="I463" s="3"/>
      <c r="J463" s="6"/>
    </row>
    <row r="464" spans="9:10">
      <c r="I464" s="3"/>
      <c r="J464" s="6"/>
    </row>
    <row r="465" spans="9:10">
      <c r="I465" s="3"/>
      <c r="J465" s="6"/>
    </row>
    <row r="466" spans="9:10">
      <c r="I466" s="3"/>
      <c r="J466" s="6"/>
    </row>
    <row r="467" spans="9:10">
      <c r="I467" s="3"/>
      <c r="J467" s="6"/>
    </row>
    <row r="468" spans="9:10">
      <c r="I468" s="3"/>
      <c r="J468" s="6"/>
    </row>
    <row r="469" spans="9:10">
      <c r="I469" s="3"/>
      <c r="J469" s="6"/>
    </row>
    <row r="470" spans="9:10">
      <c r="I470" s="3"/>
      <c r="J470" s="6"/>
    </row>
    <row r="471" spans="9:10">
      <c r="I471" s="3"/>
      <c r="J471" s="6"/>
    </row>
    <row r="472" spans="9:10">
      <c r="I472" s="3"/>
      <c r="J472" s="6"/>
    </row>
    <row r="473" spans="9:10">
      <c r="I473" s="3"/>
      <c r="J473" s="6"/>
    </row>
    <row r="474" spans="9:10">
      <c r="I474" s="3"/>
      <c r="J474" s="6"/>
    </row>
    <row r="475" spans="9:10">
      <c r="I475" s="3"/>
      <c r="J475" s="6"/>
    </row>
    <row r="476" spans="9:10">
      <c r="I476" s="3"/>
      <c r="J476" s="6"/>
    </row>
    <row r="477" spans="9:10">
      <c r="I477" s="3"/>
      <c r="J477" s="6"/>
    </row>
    <row r="478" spans="9:10">
      <c r="I478" s="3"/>
      <c r="J478" s="6"/>
    </row>
    <row r="479" spans="9:10">
      <c r="I479" s="3"/>
      <c r="J479" s="6"/>
    </row>
    <row r="480" spans="9:10">
      <c r="I480" s="3"/>
      <c r="J480" s="6"/>
    </row>
    <row r="481" spans="9:10">
      <c r="I481" s="3"/>
      <c r="J481" s="6"/>
    </row>
    <row r="482" spans="9:10">
      <c r="I482" s="3"/>
      <c r="J482" s="6"/>
    </row>
    <row r="483" spans="9:10">
      <c r="I483" s="3"/>
      <c r="J483" s="6"/>
    </row>
    <row r="484" spans="9:10">
      <c r="I484" s="3"/>
      <c r="J484" s="6"/>
    </row>
    <row r="485" spans="9:10">
      <c r="I485" s="3"/>
      <c r="J485" s="6"/>
    </row>
    <row r="486" spans="9:10">
      <c r="I486" s="3"/>
      <c r="J486" s="6"/>
    </row>
    <row r="487" spans="9:10">
      <c r="I487" s="3"/>
      <c r="J487" s="6"/>
    </row>
    <row r="488" spans="9:10">
      <c r="I488" s="3"/>
      <c r="J488" s="6"/>
    </row>
    <row r="489" spans="9:10">
      <c r="I489" s="3"/>
      <c r="J489" s="6"/>
    </row>
    <row r="490" spans="9:10">
      <c r="I490" s="3"/>
      <c r="J490" s="6"/>
    </row>
    <row r="491" spans="9:10">
      <c r="I491" s="3"/>
      <c r="J491" s="6"/>
    </row>
    <row r="492" spans="9:10">
      <c r="I492" s="3"/>
      <c r="J492" s="6"/>
    </row>
    <row r="493" spans="9:10">
      <c r="I493" s="3"/>
      <c r="J493" s="6"/>
    </row>
    <row r="494" spans="9:10">
      <c r="I494" s="3"/>
      <c r="J494" s="6"/>
    </row>
  </sheetData>
  <autoFilter ref="A4:H342"/>
  <mergeCells count="17">
    <mergeCell ref="H4:H5"/>
    <mergeCell ref="F4:F5"/>
    <mergeCell ref="G4:G5"/>
    <mergeCell ref="A4:A5"/>
    <mergeCell ref="B4:B5"/>
    <mergeCell ref="C4:C5"/>
    <mergeCell ref="D4:D5"/>
    <mergeCell ref="A6:H6"/>
    <mergeCell ref="A338:H338"/>
    <mergeCell ref="A44:H44"/>
    <mergeCell ref="A342:E342"/>
    <mergeCell ref="A341:D341"/>
    <mergeCell ref="E341:G341"/>
    <mergeCell ref="A1:H1"/>
    <mergeCell ref="E4:E5"/>
    <mergeCell ref="A55:H55"/>
    <mergeCell ref="A304:H304"/>
  </mergeCells>
  <phoneticPr fontId="3" type="noConversion"/>
  <pageMargins left="0.70866141732283472" right="0.70866141732283472" top="0" bottom="0" header="0.31496062992125984" footer="0.31496062992125984"/>
  <pageSetup paperSize="9"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Тендерна пропозиція</vt:lpstr>
      <vt:lpstr>'Тендерна пропозиція'!Область_печати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2026-03-11T12:08:49Z</dcterms:modified>
</cp:coreProperties>
</file>