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ртем\Сагайдака 26\7.Тендера\4.Кладка Б\"/>
    </mc:Choice>
  </mc:AlternateContent>
  <bookViews>
    <workbookView xWindow="28680" yWindow="-120" windowWidth="29040" windowHeight="15720" firstSheet="2" activeTab="2"/>
  </bookViews>
  <sheets>
    <sheet name="ДЦ3_пропозиція МБІ1" sheetId="6" state="hidden" r:id="rId1"/>
    <sheet name="ДЦ3_пропозиція2" sheetId="3" state="hidden" r:id="rId2"/>
    <sheet name="1" sheetId="7" r:id="rId3"/>
    <sheet name="Лист1" sheetId="4" state="hidden" r:id="rId4"/>
    <sheet name="Лист2" sheetId="5" state="hidden" r:id="rId5"/>
  </sheets>
  <definedNames>
    <definedName name="_xlnm._FilterDatabase" localSheetId="1" hidden="1">ДЦ3_пропозиція2!$G$1:$G$278</definedName>
    <definedName name="_xlnm._FilterDatabase" localSheetId="3" hidden="1">Лист1!$A$5:$H$149</definedName>
    <definedName name="_xlnm.Print_Area" localSheetId="2">'1'!$A$1:$P$180</definedName>
    <definedName name="_xlnm.Print_Area" localSheetId="1">ДЦ3_пропозиція2!$A$1:$L$207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6" i="7" l="1"/>
  <c r="L176" i="7" s="1"/>
  <c r="D175" i="7"/>
  <c r="F175" i="7" s="1"/>
  <c r="J174" i="7"/>
  <c r="L174" i="7" s="1"/>
  <c r="J173" i="7"/>
  <c r="L173" i="7" s="1"/>
  <c r="J172" i="7"/>
  <c r="L172" i="7" s="1"/>
  <c r="J171" i="7"/>
  <c r="L171" i="7" s="1"/>
  <c r="J170" i="7"/>
  <c r="L170" i="7" s="1"/>
  <c r="D169" i="7"/>
  <c r="F169" i="7" s="1"/>
  <c r="D163" i="7"/>
  <c r="J167" i="7" s="1"/>
  <c r="L167" i="7" s="1"/>
  <c r="J160" i="7"/>
  <c r="L160" i="7" s="1"/>
  <c r="D157" i="7"/>
  <c r="J161" i="7" s="1"/>
  <c r="L161" i="7" s="1"/>
  <c r="D150" i="7"/>
  <c r="J156" i="7" s="1"/>
  <c r="L156" i="7" s="1"/>
  <c r="J149" i="7"/>
  <c r="L149" i="7" s="1"/>
  <c r="J148" i="7"/>
  <c r="L148" i="7" s="1"/>
  <c r="J144" i="7"/>
  <c r="L144" i="7" s="1"/>
  <c r="D141" i="7"/>
  <c r="J147" i="7" s="1"/>
  <c r="L147" i="7" s="1"/>
  <c r="J139" i="7"/>
  <c r="L139" i="7" s="1"/>
  <c r="F138" i="7"/>
  <c r="D138" i="7"/>
  <c r="J137" i="7"/>
  <c r="L137" i="7" s="1"/>
  <c r="J136" i="7"/>
  <c r="L136" i="7" s="1"/>
  <c r="J135" i="7"/>
  <c r="L135" i="7" s="1"/>
  <c r="J134" i="7"/>
  <c r="L134" i="7" s="1"/>
  <c r="J133" i="7"/>
  <c r="L133" i="7" s="1"/>
  <c r="D132" i="7"/>
  <c r="F132" i="7" s="1"/>
  <c r="J129" i="7"/>
  <c r="L129" i="7" s="1"/>
  <c r="D126" i="7"/>
  <c r="J130" i="7" s="1"/>
  <c r="L130" i="7" s="1"/>
  <c r="J123" i="7"/>
  <c r="L123" i="7" s="1"/>
  <c r="D120" i="7"/>
  <c r="J124" i="7" s="1"/>
  <c r="L124" i="7" s="1"/>
  <c r="D113" i="7"/>
  <c r="J119" i="7" s="1"/>
  <c r="L119" i="7" s="1"/>
  <c r="J112" i="7"/>
  <c r="L112" i="7" s="1"/>
  <c r="J111" i="7"/>
  <c r="L111" i="7" s="1"/>
  <c r="J105" i="7"/>
  <c r="L105" i="7" s="1"/>
  <c r="F104" i="7"/>
  <c r="D104" i="7"/>
  <c r="J110" i="7" s="1"/>
  <c r="L110" i="7" s="1"/>
  <c r="J102" i="7"/>
  <c r="L102" i="7" s="1"/>
  <c r="J101" i="7"/>
  <c r="L101" i="7" s="1"/>
  <c r="D100" i="7"/>
  <c r="F100" i="7" s="1"/>
  <c r="J99" i="7"/>
  <c r="L99" i="7" s="1"/>
  <c r="J98" i="7"/>
  <c r="L98" i="7" s="1"/>
  <c r="L97" i="7"/>
  <c r="J97" i="7"/>
  <c r="D96" i="7"/>
  <c r="F96" i="7" s="1"/>
  <c r="D90" i="7"/>
  <c r="J92" i="7" s="1"/>
  <c r="L92" i="7" s="1"/>
  <c r="L89" i="7"/>
  <c r="J89" i="7"/>
  <c r="J88" i="7"/>
  <c r="L88" i="7" s="1"/>
  <c r="J87" i="7"/>
  <c r="L87" i="7" s="1"/>
  <c r="J86" i="7"/>
  <c r="L86" i="7" s="1"/>
  <c r="J85" i="7"/>
  <c r="L85" i="7" s="1"/>
  <c r="F84" i="7"/>
  <c r="J83" i="7"/>
  <c r="L83" i="7" s="1"/>
  <c r="J82" i="7"/>
  <c r="L82" i="7" s="1"/>
  <c r="J81" i="7"/>
  <c r="L81" i="7" s="1"/>
  <c r="J80" i="7"/>
  <c r="L80" i="7" s="1"/>
  <c r="L79" i="7"/>
  <c r="J79" i="7"/>
  <c r="J78" i="7"/>
  <c r="L78" i="7" s="1"/>
  <c r="F77" i="7"/>
  <c r="L76" i="7"/>
  <c r="J76" i="7"/>
  <c r="J75" i="7"/>
  <c r="L75" i="7" s="1"/>
  <c r="J74" i="7"/>
  <c r="L74" i="7" s="1"/>
  <c r="J73" i="7"/>
  <c r="L73" i="7" s="1"/>
  <c r="J72" i="7"/>
  <c r="L72" i="7" s="1"/>
  <c r="J71" i="7"/>
  <c r="L71" i="7" s="1"/>
  <c r="J70" i="7"/>
  <c r="L70" i="7" s="1"/>
  <c r="J69" i="7"/>
  <c r="L69" i="7" s="1"/>
  <c r="F68" i="7"/>
  <c r="J66" i="7"/>
  <c r="L66" i="7" s="1"/>
  <c r="F65" i="7"/>
  <c r="L64" i="7"/>
  <c r="L63" i="7"/>
  <c r="L62" i="7"/>
  <c r="L61" i="7"/>
  <c r="L60" i="7"/>
  <c r="D59" i="7"/>
  <c r="F59" i="7" s="1"/>
  <c r="D53" i="7"/>
  <c r="J52" i="7"/>
  <c r="L52" i="7" s="1"/>
  <c r="J51" i="7"/>
  <c r="L51" i="7" s="1"/>
  <c r="J50" i="7"/>
  <c r="L50" i="7" s="1"/>
  <c r="J49" i="7"/>
  <c r="L49" i="7" s="1"/>
  <c r="J48" i="7"/>
  <c r="L48" i="7" s="1"/>
  <c r="F47" i="7"/>
  <c r="J46" i="7"/>
  <c r="L46" i="7" s="1"/>
  <c r="J45" i="7"/>
  <c r="L45" i="7" s="1"/>
  <c r="J44" i="7"/>
  <c r="L44" i="7" s="1"/>
  <c r="J43" i="7"/>
  <c r="L43" i="7" s="1"/>
  <c r="J42" i="7"/>
  <c r="L42" i="7" s="1"/>
  <c r="J41" i="7"/>
  <c r="L41" i="7" s="1"/>
  <c r="F40" i="7"/>
  <c r="L39" i="7"/>
  <c r="L38" i="7"/>
  <c r="J37" i="7"/>
  <c r="L37" i="7" s="1"/>
  <c r="L36" i="7"/>
  <c r="J36" i="7"/>
  <c r="J35" i="7"/>
  <c r="L35" i="7" s="1"/>
  <c r="J34" i="7"/>
  <c r="L34" i="7" s="1"/>
  <c r="J33" i="7"/>
  <c r="L33" i="7" s="1"/>
  <c r="J32" i="7"/>
  <c r="L32" i="7" s="1"/>
  <c r="F31" i="7"/>
  <c r="L29" i="7"/>
  <c r="L28" i="7"/>
  <c r="L27" i="7"/>
  <c r="F26" i="7"/>
  <c r="J25" i="7"/>
  <c r="L25" i="7" s="1"/>
  <c r="J24" i="7"/>
  <c r="L24" i="7" s="1"/>
  <c r="J23" i="7"/>
  <c r="L23" i="7" s="1"/>
  <c r="J22" i="7"/>
  <c r="L22" i="7" s="1"/>
  <c r="J21" i="7"/>
  <c r="L21" i="7" s="1"/>
  <c r="F20" i="7"/>
  <c r="J19" i="7"/>
  <c r="L19" i="7" s="1"/>
  <c r="J18" i="7"/>
  <c r="L18" i="7" s="1"/>
  <c r="J17" i="7"/>
  <c r="L17" i="7" s="1"/>
  <c r="J16" i="7"/>
  <c r="L16" i="7" s="1"/>
  <c r="J15" i="7"/>
  <c r="L15" i="7" s="1"/>
  <c r="L14" i="7"/>
  <c r="J14" i="7"/>
  <c r="F13" i="7"/>
  <c r="J12" i="7"/>
  <c r="L12" i="7" s="1"/>
  <c r="L11" i="7"/>
  <c r="J11" i="7"/>
  <c r="J10" i="7"/>
  <c r="L10" i="7" s="1"/>
  <c r="J9" i="7"/>
  <c r="L9" i="7" s="1"/>
  <c r="J8" i="7"/>
  <c r="L8" i="7" s="1"/>
  <c r="J7" i="7"/>
  <c r="L7" i="7" s="1"/>
  <c r="F6" i="7"/>
  <c r="F141" i="7" l="1"/>
  <c r="J158" i="7"/>
  <c r="L158" i="7" s="1"/>
  <c r="F157" i="7"/>
  <c r="J142" i="7"/>
  <c r="L142" i="7" s="1"/>
  <c r="J168" i="7"/>
  <c r="L168" i="7" s="1"/>
  <c r="J107" i="7"/>
  <c r="L107" i="7" s="1"/>
  <c r="J121" i="7"/>
  <c r="L121" i="7" s="1"/>
  <c r="F126" i="7"/>
  <c r="J146" i="7"/>
  <c r="L146" i="7" s="1"/>
  <c r="J164" i="7"/>
  <c r="L164" i="7" s="1"/>
  <c r="J125" i="7"/>
  <c r="L125" i="7" s="1"/>
  <c r="F120" i="7"/>
  <c r="J131" i="7"/>
  <c r="L131" i="7" s="1"/>
  <c r="F163" i="7"/>
  <c r="J109" i="7"/>
  <c r="L109" i="7" s="1"/>
  <c r="J127" i="7"/>
  <c r="L127" i="7" s="1"/>
  <c r="J162" i="7"/>
  <c r="L162" i="7" s="1"/>
  <c r="J166" i="7"/>
  <c r="L166" i="7" s="1"/>
  <c r="J58" i="7"/>
  <c r="L58" i="7" s="1"/>
  <c r="J56" i="7"/>
  <c r="L56" i="7" s="1"/>
  <c r="J54" i="7"/>
  <c r="L54" i="7" s="1"/>
  <c r="L177" i="7" s="1"/>
  <c r="F53" i="7"/>
  <c r="F177" i="7" s="1"/>
  <c r="J57" i="7"/>
  <c r="L57" i="7" s="1"/>
  <c r="J55" i="7"/>
  <c r="L55" i="7" s="1"/>
  <c r="J95" i="7"/>
  <c r="L95" i="7" s="1"/>
  <c r="J93" i="7"/>
  <c r="L93" i="7" s="1"/>
  <c r="J91" i="7"/>
  <c r="L91" i="7" s="1"/>
  <c r="F90" i="7"/>
  <c r="J94" i="7"/>
  <c r="L94" i="7" s="1"/>
  <c r="F113" i="7"/>
  <c r="F150" i="7"/>
  <c r="J106" i="7"/>
  <c r="L106" i="7" s="1"/>
  <c r="J108" i="7"/>
  <c r="L108" i="7" s="1"/>
  <c r="J114" i="7"/>
  <c r="L114" i="7" s="1"/>
  <c r="J116" i="7"/>
  <c r="L116" i="7" s="1"/>
  <c r="J118" i="7"/>
  <c r="L118" i="7" s="1"/>
  <c r="J122" i="7"/>
  <c r="L122" i="7" s="1"/>
  <c r="J128" i="7"/>
  <c r="L128" i="7" s="1"/>
  <c r="J143" i="7"/>
  <c r="L143" i="7" s="1"/>
  <c r="J145" i="7"/>
  <c r="L145" i="7" s="1"/>
  <c r="J151" i="7"/>
  <c r="L151" i="7" s="1"/>
  <c r="J153" i="7"/>
  <c r="L153" i="7" s="1"/>
  <c r="J155" i="7"/>
  <c r="L155" i="7" s="1"/>
  <c r="J159" i="7"/>
  <c r="L159" i="7" s="1"/>
  <c r="J165" i="7"/>
  <c r="L165" i="7" s="1"/>
  <c r="J115" i="7"/>
  <c r="L115" i="7" s="1"/>
  <c r="J117" i="7"/>
  <c r="L117" i="7" s="1"/>
  <c r="J152" i="7"/>
  <c r="L152" i="7" s="1"/>
  <c r="J154" i="7"/>
  <c r="L154" i="7" s="1"/>
  <c r="E140" i="3" l="1"/>
  <c r="N140" i="3"/>
  <c r="N126" i="3"/>
  <c r="N69" i="3"/>
  <c r="N60" i="3"/>
  <c r="N84" i="3" s="1"/>
  <c r="N108" i="3" s="1"/>
  <c r="N115" i="3" s="1"/>
  <c r="N134" i="3" s="1"/>
  <c r="N53" i="3"/>
  <c r="N77" i="3" s="1"/>
  <c r="N101" i="3" s="1"/>
  <c r="F178" i="7"/>
  <c r="L200" i="6"/>
  <c r="D195" i="6"/>
  <c r="J199" i="6" s="1"/>
  <c r="J188" i="6"/>
  <c r="J187" i="6"/>
  <c r="J186" i="6"/>
  <c r="J185" i="6"/>
  <c r="J184" i="6"/>
  <c r="J183" i="6"/>
  <c r="J182" i="6"/>
  <c r="J181" i="6"/>
  <c r="J180" i="6"/>
  <c r="H179" i="6"/>
  <c r="J178" i="6"/>
  <c r="J177" i="6"/>
  <c r="J176" i="6"/>
  <c r="J175" i="6"/>
  <c r="J174" i="6"/>
  <c r="J173" i="6"/>
  <c r="J172" i="6"/>
  <c r="J171" i="6"/>
  <c r="J169" i="6"/>
  <c r="J168" i="6"/>
  <c r="J167" i="6"/>
  <c r="J166" i="6"/>
  <c r="J165" i="6"/>
  <c r="J159" i="6"/>
  <c r="J158" i="6"/>
  <c r="J157" i="6"/>
  <c r="J156" i="6"/>
  <c r="J155" i="6"/>
  <c r="J154" i="6"/>
  <c r="J153" i="6"/>
  <c r="J152" i="6"/>
  <c r="J151" i="6"/>
  <c r="F142" i="6"/>
  <c r="J141" i="6"/>
  <c r="J140" i="6"/>
  <c r="J139" i="6"/>
  <c r="J138" i="6"/>
  <c r="J137" i="6"/>
  <c r="F136" i="6"/>
  <c r="J135" i="6"/>
  <c r="J134" i="6"/>
  <c r="J133" i="6"/>
  <c r="J132" i="6"/>
  <c r="J131" i="6"/>
  <c r="F130" i="6"/>
  <c r="J129" i="6"/>
  <c r="J128" i="6"/>
  <c r="J127" i="6"/>
  <c r="J126" i="6"/>
  <c r="J125" i="6"/>
  <c r="J124" i="6"/>
  <c r="J123" i="6"/>
  <c r="F122" i="6"/>
  <c r="F117" i="6"/>
  <c r="J116" i="6"/>
  <c r="J115" i="6"/>
  <c r="J114" i="6"/>
  <c r="J113" i="6"/>
  <c r="J112" i="6"/>
  <c r="F111" i="6"/>
  <c r="J109" i="6"/>
  <c r="J108" i="6"/>
  <c r="J107" i="6"/>
  <c r="J106" i="6"/>
  <c r="J105" i="6"/>
  <c r="F104" i="6"/>
  <c r="J103" i="6"/>
  <c r="J102" i="6"/>
  <c r="J101" i="6"/>
  <c r="J100" i="6"/>
  <c r="J99" i="6"/>
  <c r="J98" i="6"/>
  <c r="F97" i="6"/>
  <c r="F92" i="6"/>
  <c r="J91" i="6"/>
  <c r="J90" i="6"/>
  <c r="J89" i="6"/>
  <c r="J88" i="6"/>
  <c r="J87" i="6"/>
  <c r="F86" i="6"/>
  <c r="J85" i="6"/>
  <c r="J84" i="6"/>
  <c r="J83" i="6"/>
  <c r="J82" i="6"/>
  <c r="J81" i="6"/>
  <c r="F80" i="6"/>
  <c r="J79" i="6"/>
  <c r="J78" i="6"/>
  <c r="J77" i="6"/>
  <c r="J76" i="6"/>
  <c r="J75" i="6"/>
  <c r="J74" i="6"/>
  <c r="F73" i="6"/>
  <c r="J72" i="6"/>
  <c r="J71" i="6"/>
  <c r="J70" i="6"/>
  <c r="J69" i="6"/>
  <c r="J68" i="6"/>
  <c r="J67" i="6"/>
  <c r="J66" i="6"/>
  <c r="F65" i="6"/>
  <c r="F62" i="6"/>
  <c r="J61" i="6"/>
  <c r="J60" i="6"/>
  <c r="J59" i="6"/>
  <c r="J58" i="6"/>
  <c r="J57" i="6"/>
  <c r="F56" i="6"/>
  <c r="J55" i="6"/>
  <c r="J54" i="6"/>
  <c r="J53" i="6"/>
  <c r="J52" i="6"/>
  <c r="J51" i="6"/>
  <c r="J50" i="6"/>
  <c r="F49" i="6"/>
  <c r="F43" i="6"/>
  <c r="J42" i="6"/>
  <c r="J41" i="6"/>
  <c r="J40" i="6"/>
  <c r="J39" i="6"/>
  <c r="J38" i="6"/>
  <c r="F37" i="6"/>
  <c r="J36" i="6"/>
  <c r="J35" i="6"/>
  <c r="J34" i="6"/>
  <c r="J33" i="6"/>
  <c r="J32" i="6"/>
  <c r="F31" i="6"/>
  <c r="J30" i="6"/>
  <c r="J29" i="6"/>
  <c r="J28" i="6"/>
  <c r="J27" i="6"/>
  <c r="J26" i="6"/>
  <c r="J25" i="6"/>
  <c r="F24" i="6"/>
  <c r="J23" i="6"/>
  <c r="J22" i="6"/>
  <c r="J21" i="6"/>
  <c r="J20" i="6"/>
  <c r="J19" i="6"/>
  <c r="J18" i="6"/>
  <c r="J17" i="6"/>
  <c r="F16" i="6"/>
  <c r="D13" i="6"/>
  <c r="F13" i="6" s="1"/>
  <c r="J12" i="6"/>
  <c r="J11" i="6"/>
  <c r="J10" i="6"/>
  <c r="J9" i="6"/>
  <c r="J8" i="6"/>
  <c r="F7" i="6"/>
  <c r="F200" i="6" s="1"/>
  <c r="F201" i="6" s="1"/>
  <c r="F202" i="6" s="1"/>
  <c r="F203" i="6" s="1"/>
  <c r="E140" i="5"/>
  <c r="E134" i="5"/>
  <c r="H134" i="5" s="1"/>
  <c r="E126" i="5"/>
  <c r="E115" i="5"/>
  <c r="H115" i="5" s="1"/>
  <c r="E108" i="5"/>
  <c r="H108" i="5" s="1"/>
  <c r="E90" i="5"/>
  <c r="H90" i="5" s="1"/>
  <c r="E84" i="5"/>
  <c r="H84" i="5" s="1"/>
  <c r="E69" i="5"/>
  <c r="E60" i="5"/>
  <c r="H60" i="5" s="1"/>
  <c r="E41" i="5"/>
  <c r="E28" i="5"/>
  <c r="P32" i="5" s="1"/>
  <c r="E20" i="5"/>
  <c r="H20" i="5" s="1"/>
  <c r="X208" i="5"/>
  <c r="N204" i="5"/>
  <c r="D199" i="5"/>
  <c r="L192" i="5"/>
  <c r="L191" i="5"/>
  <c r="L190" i="5"/>
  <c r="L189" i="5"/>
  <c r="L188" i="5"/>
  <c r="L187" i="5"/>
  <c r="L186" i="5"/>
  <c r="L185" i="5"/>
  <c r="L184" i="5"/>
  <c r="J183" i="5"/>
  <c r="L182" i="5"/>
  <c r="L181" i="5"/>
  <c r="L180" i="5"/>
  <c r="L179" i="5"/>
  <c r="L178" i="5"/>
  <c r="L177" i="5"/>
  <c r="L176" i="5"/>
  <c r="L175" i="5"/>
  <c r="L173" i="5"/>
  <c r="L172" i="5"/>
  <c r="L171" i="5"/>
  <c r="L170" i="5"/>
  <c r="L169" i="5"/>
  <c r="L163" i="5"/>
  <c r="L162" i="5"/>
  <c r="L161" i="5"/>
  <c r="L160" i="5"/>
  <c r="L159" i="5"/>
  <c r="L158" i="5"/>
  <c r="L157" i="5"/>
  <c r="L156" i="5"/>
  <c r="L155" i="5"/>
  <c r="Z152" i="5"/>
  <c r="Z151" i="5"/>
  <c r="Z150" i="5"/>
  <c r="Z149" i="5"/>
  <c r="Z148" i="5"/>
  <c r="Z147" i="5"/>
  <c r="Z146" i="5"/>
  <c r="Z145" i="5"/>
  <c r="L145" i="5"/>
  <c r="Z144" i="5"/>
  <c r="L144" i="5"/>
  <c r="Z143" i="5"/>
  <c r="L143" i="5"/>
  <c r="Z142" i="5"/>
  <c r="L142" i="5"/>
  <c r="Z141" i="5"/>
  <c r="L141" i="5"/>
  <c r="H140" i="5"/>
  <c r="F140" i="5"/>
  <c r="Z140" i="5" s="1"/>
  <c r="Z139" i="5"/>
  <c r="L139" i="5"/>
  <c r="Z138" i="5"/>
  <c r="L138" i="5"/>
  <c r="Z137" i="5"/>
  <c r="L137" i="5"/>
  <c r="Z136" i="5"/>
  <c r="L136" i="5"/>
  <c r="Z135" i="5"/>
  <c r="L135" i="5"/>
  <c r="Z133" i="5"/>
  <c r="L133" i="5"/>
  <c r="Z132" i="5"/>
  <c r="L132" i="5"/>
  <c r="Z131" i="5"/>
  <c r="L131" i="5"/>
  <c r="Z130" i="5"/>
  <c r="L130" i="5"/>
  <c r="Z129" i="5"/>
  <c r="L129" i="5"/>
  <c r="Z128" i="5"/>
  <c r="L128" i="5"/>
  <c r="Z127" i="5"/>
  <c r="L127" i="5"/>
  <c r="P126" i="5"/>
  <c r="H126" i="5"/>
  <c r="F126" i="5"/>
  <c r="Z126" i="5" s="1"/>
  <c r="Z125" i="5"/>
  <c r="Z124" i="5"/>
  <c r="Z123" i="5"/>
  <c r="Z122" i="5"/>
  <c r="Z121" i="5"/>
  <c r="Z120" i="5"/>
  <c r="L120" i="5"/>
  <c r="Z119" i="5"/>
  <c r="L119" i="5"/>
  <c r="Z118" i="5"/>
  <c r="L118" i="5"/>
  <c r="Z117" i="5"/>
  <c r="L117" i="5"/>
  <c r="Z116" i="5"/>
  <c r="L116" i="5"/>
  <c r="Z114" i="5"/>
  <c r="Z113" i="5"/>
  <c r="L113" i="5"/>
  <c r="Z112" i="5"/>
  <c r="L112" i="5"/>
  <c r="Z111" i="5"/>
  <c r="L111" i="5"/>
  <c r="Z110" i="5"/>
  <c r="L110" i="5"/>
  <c r="Z109" i="5"/>
  <c r="L109" i="5"/>
  <c r="Z107" i="5"/>
  <c r="L107" i="5"/>
  <c r="Z106" i="5"/>
  <c r="L106" i="5"/>
  <c r="Z105" i="5"/>
  <c r="L105" i="5"/>
  <c r="Z104" i="5"/>
  <c r="L104" i="5"/>
  <c r="Z103" i="5"/>
  <c r="L103" i="5"/>
  <c r="Z102" i="5"/>
  <c r="L102" i="5"/>
  <c r="Z100" i="5"/>
  <c r="Z99" i="5"/>
  <c r="Z98" i="5"/>
  <c r="Z97" i="5"/>
  <c r="Z96" i="5"/>
  <c r="Z95" i="5"/>
  <c r="L95" i="5"/>
  <c r="Z94" i="5"/>
  <c r="L94" i="5"/>
  <c r="Z93" i="5"/>
  <c r="L93" i="5"/>
  <c r="Z92" i="5"/>
  <c r="L92" i="5"/>
  <c r="Z91" i="5"/>
  <c r="L91" i="5"/>
  <c r="Z90" i="5"/>
  <c r="Z89" i="5"/>
  <c r="L89" i="5"/>
  <c r="Z88" i="5"/>
  <c r="L88" i="5"/>
  <c r="Z87" i="5"/>
  <c r="L87" i="5"/>
  <c r="Z86" i="5"/>
  <c r="L86" i="5"/>
  <c r="Z85" i="5"/>
  <c r="L85" i="5"/>
  <c r="Z83" i="5"/>
  <c r="L83" i="5"/>
  <c r="Z82" i="5"/>
  <c r="L82" i="5"/>
  <c r="Z81" i="5"/>
  <c r="L81" i="5"/>
  <c r="Z80" i="5"/>
  <c r="L80" i="5"/>
  <c r="Z79" i="5"/>
  <c r="L79" i="5"/>
  <c r="Z78" i="5"/>
  <c r="L78" i="5"/>
  <c r="Z76" i="5"/>
  <c r="L76" i="5"/>
  <c r="Z75" i="5"/>
  <c r="L75" i="5"/>
  <c r="Z74" i="5"/>
  <c r="L74" i="5"/>
  <c r="Z73" i="5"/>
  <c r="L73" i="5"/>
  <c r="Z72" i="5"/>
  <c r="L72" i="5"/>
  <c r="Z71" i="5"/>
  <c r="L71" i="5"/>
  <c r="Z70" i="5"/>
  <c r="L70" i="5"/>
  <c r="H69" i="5"/>
  <c r="F69" i="5"/>
  <c r="Z69" i="5" s="1"/>
  <c r="Z68" i="5"/>
  <c r="Z67" i="5"/>
  <c r="Z66" i="5"/>
  <c r="Z65" i="5"/>
  <c r="L65" i="5"/>
  <c r="Z64" i="5"/>
  <c r="L64" i="5"/>
  <c r="Z63" i="5"/>
  <c r="L63" i="5"/>
  <c r="Z62" i="5"/>
  <c r="L62" i="5"/>
  <c r="Z61" i="5"/>
  <c r="L61" i="5"/>
  <c r="F60" i="5"/>
  <c r="Z59" i="5"/>
  <c r="L59" i="5"/>
  <c r="Z58" i="5"/>
  <c r="L58" i="5"/>
  <c r="Z57" i="5"/>
  <c r="L57" i="5"/>
  <c r="Z56" i="5"/>
  <c r="L56" i="5"/>
  <c r="Z55" i="5"/>
  <c r="L55" i="5"/>
  <c r="Z54" i="5"/>
  <c r="L54" i="5"/>
  <c r="G53" i="5"/>
  <c r="F53" i="5"/>
  <c r="Z53" i="5" s="1"/>
  <c r="Z52" i="5"/>
  <c r="Z51" i="5"/>
  <c r="Z50" i="5"/>
  <c r="Z49" i="5"/>
  <c r="Z48" i="5"/>
  <c r="Z47" i="5"/>
  <c r="Z46" i="5"/>
  <c r="L46" i="5"/>
  <c r="Z45" i="5"/>
  <c r="L45" i="5"/>
  <c r="Z44" i="5"/>
  <c r="L44" i="5"/>
  <c r="Z43" i="5"/>
  <c r="L43" i="5"/>
  <c r="Z42" i="5"/>
  <c r="L42" i="5"/>
  <c r="Z41" i="5"/>
  <c r="P41" i="5"/>
  <c r="H41" i="5"/>
  <c r="Z40" i="5"/>
  <c r="L40" i="5"/>
  <c r="Z39" i="5"/>
  <c r="L39" i="5"/>
  <c r="Z38" i="5"/>
  <c r="L38" i="5"/>
  <c r="Z37" i="5"/>
  <c r="L37" i="5"/>
  <c r="Z36" i="5"/>
  <c r="L36" i="5"/>
  <c r="Z35" i="5"/>
  <c r="P35" i="5"/>
  <c r="G35" i="5"/>
  <c r="E35" i="5" s="1"/>
  <c r="H35" i="5" s="1"/>
  <c r="Z34" i="5"/>
  <c r="L34" i="5"/>
  <c r="Z33" i="5"/>
  <c r="L33" i="5"/>
  <c r="Z32" i="5"/>
  <c r="L32" i="5"/>
  <c r="Z31" i="5"/>
  <c r="P31" i="5"/>
  <c r="L31" i="5"/>
  <c r="Z30" i="5"/>
  <c r="L30" i="5"/>
  <c r="Z29" i="5"/>
  <c r="L29" i="5"/>
  <c r="Z28" i="5"/>
  <c r="Z27" i="5"/>
  <c r="L27" i="5"/>
  <c r="Z26" i="5"/>
  <c r="L26" i="5"/>
  <c r="Z25" i="5"/>
  <c r="L25" i="5"/>
  <c r="Z24" i="5"/>
  <c r="L24" i="5"/>
  <c r="Z23" i="5"/>
  <c r="L23" i="5"/>
  <c r="Z22" i="5"/>
  <c r="L22" i="5"/>
  <c r="Z21" i="5"/>
  <c r="L21" i="5"/>
  <c r="Z20" i="5"/>
  <c r="Z19" i="5"/>
  <c r="Z18" i="5"/>
  <c r="D17" i="5"/>
  <c r="Z17" i="5" s="1"/>
  <c r="Z16" i="5"/>
  <c r="L16" i="5"/>
  <c r="Z15" i="5"/>
  <c r="L15" i="5"/>
  <c r="Z14" i="5"/>
  <c r="L14" i="5"/>
  <c r="Z13" i="5"/>
  <c r="L13" i="5"/>
  <c r="Z12" i="5"/>
  <c r="L12" i="5"/>
  <c r="Z11" i="5"/>
  <c r="L11" i="5"/>
  <c r="Z10" i="5"/>
  <c r="L10" i="5"/>
  <c r="Z9" i="5"/>
  <c r="L9" i="5"/>
  <c r="Z8" i="5"/>
  <c r="H8" i="5"/>
  <c r="Z8" i="4"/>
  <c r="Z9" i="4"/>
  <c r="Z10" i="4"/>
  <c r="Z11" i="4"/>
  <c r="Z12" i="4"/>
  <c r="Z13" i="4"/>
  <c r="Z14" i="4"/>
  <c r="Z15" i="4"/>
  <c r="Z16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4" i="4"/>
  <c r="Z55" i="4"/>
  <c r="Z56" i="4"/>
  <c r="Z57" i="4"/>
  <c r="Z58" i="4"/>
  <c r="Z59" i="4"/>
  <c r="Z61" i="4"/>
  <c r="Z62" i="4"/>
  <c r="Z63" i="4"/>
  <c r="Z64" i="4"/>
  <c r="Z65" i="4"/>
  <c r="Z66" i="4"/>
  <c r="Z67" i="4"/>
  <c r="Z68" i="4"/>
  <c r="Z70" i="4"/>
  <c r="Z71" i="4"/>
  <c r="Z72" i="4"/>
  <c r="Z73" i="4"/>
  <c r="Z74" i="4"/>
  <c r="Z75" i="4"/>
  <c r="Z76" i="4"/>
  <c r="Z78" i="4"/>
  <c r="Z79" i="4"/>
  <c r="Z80" i="4"/>
  <c r="Z81" i="4"/>
  <c r="Z82" i="4"/>
  <c r="Z83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2" i="4"/>
  <c r="Z103" i="4"/>
  <c r="Z104" i="4"/>
  <c r="Z105" i="4"/>
  <c r="Z106" i="4"/>
  <c r="Z107" i="4"/>
  <c r="Z109" i="4"/>
  <c r="Z110" i="4"/>
  <c r="Z111" i="4"/>
  <c r="Z112" i="4"/>
  <c r="Z113" i="4"/>
  <c r="Z114" i="4"/>
  <c r="Z116" i="4"/>
  <c r="Z117" i="4"/>
  <c r="Z118" i="4"/>
  <c r="Z119" i="4"/>
  <c r="Z120" i="4"/>
  <c r="Z121" i="4"/>
  <c r="Z122" i="4"/>
  <c r="Z123" i="4"/>
  <c r="Z124" i="4"/>
  <c r="Z125" i="4"/>
  <c r="Z127" i="4"/>
  <c r="Z128" i="4"/>
  <c r="Z129" i="4"/>
  <c r="Z130" i="4"/>
  <c r="Z131" i="4"/>
  <c r="Z132" i="4"/>
  <c r="Z133" i="4"/>
  <c r="Z135" i="4"/>
  <c r="Z136" i="4"/>
  <c r="Z137" i="4"/>
  <c r="Z138" i="4"/>
  <c r="Z139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X208" i="4"/>
  <c r="G35" i="4"/>
  <c r="G53" i="4"/>
  <c r="G77" i="4" s="1"/>
  <c r="G101" i="4" s="1"/>
  <c r="F179" i="7" l="1"/>
  <c r="F180" i="7" s="1"/>
  <c r="E53" i="5"/>
  <c r="H53" i="5" s="1"/>
  <c r="G77" i="5"/>
  <c r="F84" i="5"/>
  <c r="Z84" i="5" s="1"/>
  <c r="Z60" i="5"/>
  <c r="L201" i="5"/>
  <c r="L203" i="5"/>
  <c r="L202" i="5"/>
  <c r="L200" i="5"/>
  <c r="J196" i="6"/>
  <c r="J197" i="6"/>
  <c r="J198" i="6"/>
  <c r="H28" i="5"/>
  <c r="X209" i="5"/>
  <c r="F108" i="5"/>
  <c r="F77" i="5"/>
  <c r="G101" i="5" l="1"/>
  <c r="E101" i="5" s="1"/>
  <c r="E77" i="5"/>
  <c r="H77" i="5" s="1"/>
  <c r="Z77" i="5"/>
  <c r="F101" i="5"/>
  <c r="Z101" i="5" s="1"/>
  <c r="F115" i="5"/>
  <c r="Z108" i="5"/>
  <c r="F211" i="3" l="1"/>
  <c r="P100" i="5"/>
  <c r="H101" i="5"/>
  <c r="H204" i="5" s="1"/>
  <c r="H205" i="5" s="1"/>
  <c r="H206" i="5" s="1"/>
  <c r="H207" i="5" s="1"/>
  <c r="H209" i="4" s="1"/>
  <c r="F134" i="5"/>
  <c r="Z134" i="5" s="1"/>
  <c r="Z115" i="5"/>
  <c r="Z204" i="5" l="1"/>
  <c r="Z205" i="5" s="1"/>
  <c r="Z209" i="5" s="1"/>
  <c r="F140" i="4"/>
  <c r="Z140" i="4" s="1"/>
  <c r="F126" i="4"/>
  <c r="Z126" i="4" s="1"/>
  <c r="F69" i="4"/>
  <c r="Z69" i="4" s="1"/>
  <c r="F60" i="4"/>
  <c r="F53" i="4"/>
  <c r="N204" i="4"/>
  <c r="D199" i="4"/>
  <c r="L203" i="4" s="1"/>
  <c r="L192" i="4"/>
  <c r="L191" i="4"/>
  <c r="L190" i="4"/>
  <c r="L189" i="4"/>
  <c r="L188" i="4"/>
  <c r="L187" i="4"/>
  <c r="L186" i="4"/>
  <c r="L185" i="4"/>
  <c r="L184" i="4"/>
  <c r="J183" i="4"/>
  <c r="L182" i="4"/>
  <c r="L181" i="4"/>
  <c r="L180" i="4"/>
  <c r="L179" i="4"/>
  <c r="L178" i="4"/>
  <c r="L177" i="4"/>
  <c r="L176" i="4"/>
  <c r="L175" i="4"/>
  <c r="L173" i="4"/>
  <c r="L172" i="4"/>
  <c r="L171" i="4"/>
  <c r="L170" i="4"/>
  <c r="L169" i="4"/>
  <c r="L163" i="4"/>
  <c r="L162" i="4"/>
  <c r="L161" i="4"/>
  <c r="L160" i="4"/>
  <c r="L159" i="4"/>
  <c r="L158" i="4"/>
  <c r="L157" i="4"/>
  <c r="L156" i="4"/>
  <c r="L155" i="4"/>
  <c r="L145" i="4"/>
  <c r="L144" i="4"/>
  <c r="L143" i="4"/>
  <c r="L142" i="4"/>
  <c r="L141" i="4"/>
  <c r="H140" i="4"/>
  <c r="L139" i="4"/>
  <c r="L138" i="4"/>
  <c r="L137" i="4"/>
  <c r="L136" i="4"/>
  <c r="L135" i="4"/>
  <c r="H134" i="4"/>
  <c r="L133" i="4"/>
  <c r="L132" i="4"/>
  <c r="L131" i="4"/>
  <c r="L130" i="4"/>
  <c r="L129" i="4"/>
  <c r="L128" i="4"/>
  <c r="L127" i="4"/>
  <c r="P126" i="4"/>
  <c r="H126" i="4"/>
  <c r="L120" i="4"/>
  <c r="L119" i="4"/>
  <c r="L118" i="4"/>
  <c r="L117" i="4"/>
  <c r="L116" i="4"/>
  <c r="H115" i="4"/>
  <c r="L113" i="4"/>
  <c r="L112" i="4"/>
  <c r="L111" i="4"/>
  <c r="L110" i="4"/>
  <c r="L109" i="4"/>
  <c r="H108" i="4"/>
  <c r="L107" i="4"/>
  <c r="L106" i="4"/>
  <c r="L105" i="4"/>
  <c r="L104" i="4"/>
  <c r="L103" i="4"/>
  <c r="L102" i="4"/>
  <c r="H101" i="4"/>
  <c r="P100" i="4"/>
  <c r="L95" i="4"/>
  <c r="L94" i="4"/>
  <c r="L93" i="4"/>
  <c r="L92" i="4"/>
  <c r="L91" i="4"/>
  <c r="H90" i="4"/>
  <c r="L89" i="4"/>
  <c r="L88" i="4"/>
  <c r="L87" i="4"/>
  <c r="L86" i="4"/>
  <c r="L85" i="4"/>
  <c r="H84" i="4"/>
  <c r="L83" i="4"/>
  <c r="L82" i="4"/>
  <c r="L81" i="4"/>
  <c r="L80" i="4"/>
  <c r="L79" i="4"/>
  <c r="L78" i="4"/>
  <c r="H77" i="4"/>
  <c r="L76" i="4"/>
  <c r="L75" i="4"/>
  <c r="L74" i="4"/>
  <c r="L73" i="4"/>
  <c r="L72" i="4"/>
  <c r="L71" i="4"/>
  <c r="L70" i="4"/>
  <c r="H69" i="4"/>
  <c r="L65" i="4"/>
  <c r="L64" i="4"/>
  <c r="L63" i="4"/>
  <c r="L62" i="4"/>
  <c r="L61" i="4"/>
  <c r="H60" i="4"/>
  <c r="L59" i="4"/>
  <c r="L58" i="4"/>
  <c r="L57" i="4"/>
  <c r="L56" i="4"/>
  <c r="L55" i="4"/>
  <c r="L54" i="4"/>
  <c r="H53" i="4"/>
  <c r="L46" i="4"/>
  <c r="L45" i="4"/>
  <c r="L44" i="4"/>
  <c r="L43" i="4"/>
  <c r="L42" i="4"/>
  <c r="P41" i="4"/>
  <c r="H41" i="4"/>
  <c r="L40" i="4"/>
  <c r="L39" i="4"/>
  <c r="L38" i="4"/>
  <c r="L37" i="4"/>
  <c r="L36" i="4"/>
  <c r="P35" i="4"/>
  <c r="H35" i="4"/>
  <c r="L34" i="4"/>
  <c r="L33" i="4"/>
  <c r="P32" i="4"/>
  <c r="L32" i="4"/>
  <c r="P31" i="4"/>
  <c r="L31" i="4"/>
  <c r="L30" i="4"/>
  <c r="L29" i="4"/>
  <c r="H28" i="4"/>
  <c r="L27" i="4"/>
  <c r="L26" i="4"/>
  <c r="L25" i="4"/>
  <c r="L24" i="4"/>
  <c r="L23" i="4"/>
  <c r="L22" i="4"/>
  <c r="L21" i="4"/>
  <c r="H20" i="4"/>
  <c r="D17" i="4"/>
  <c r="Z17" i="4" s="1"/>
  <c r="L16" i="4"/>
  <c r="L15" i="4"/>
  <c r="L14" i="4"/>
  <c r="L13" i="4"/>
  <c r="L12" i="4"/>
  <c r="L11" i="4"/>
  <c r="L10" i="4"/>
  <c r="L9" i="4"/>
  <c r="H8" i="4"/>
  <c r="P178" i="7" l="1"/>
  <c r="P179" i="7" s="1"/>
  <c r="P180" i="7" s="1"/>
  <c r="F208" i="3"/>
  <c r="H204" i="4"/>
  <c r="H205" i="4" s="1"/>
  <c r="H208" i="4" s="1"/>
  <c r="X209" i="4" s="1"/>
  <c r="F77" i="4"/>
  <c r="Z53" i="4"/>
  <c r="F84" i="4"/>
  <c r="Z60" i="4"/>
  <c r="L200" i="4"/>
  <c r="L201" i="4"/>
  <c r="L202" i="4"/>
  <c r="F101" i="4" l="1"/>
  <c r="Z101" i="4" s="1"/>
  <c r="Z77" i="4"/>
  <c r="F108" i="4"/>
  <c r="Z84" i="4"/>
  <c r="F115" i="4" l="1"/>
  <c r="Z108" i="4"/>
  <c r="F134" i="4" l="1"/>
  <c r="Z134" i="4" s="1"/>
  <c r="Z115" i="4"/>
  <c r="Z204" i="4" l="1"/>
  <c r="Z205" i="4" s="1"/>
  <c r="Z209" i="4" s="1"/>
  <c r="F140" i="3" l="1"/>
  <c r="F134" i="3"/>
  <c r="F126" i="3"/>
  <c r="F115" i="3"/>
  <c r="F108" i="3"/>
  <c r="F101" i="3"/>
  <c r="F90" i="3"/>
  <c r="F84" i="3"/>
  <c r="F77" i="3"/>
  <c r="F69" i="3"/>
  <c r="F60" i="3"/>
  <c r="F53" i="3"/>
  <c r="F41" i="3"/>
  <c r="F35" i="3"/>
  <c r="F28" i="3"/>
  <c r="F20" i="3"/>
  <c r="F8" i="3"/>
  <c r="J15" i="3" l="1"/>
  <c r="J14" i="3"/>
  <c r="J13" i="3"/>
  <c r="J12" i="3"/>
  <c r="J11" i="3"/>
  <c r="J10" i="3"/>
  <c r="J9" i="3"/>
  <c r="J145" i="3" l="1"/>
  <c r="J144" i="3"/>
  <c r="J143" i="3"/>
  <c r="J142" i="3"/>
  <c r="J141" i="3"/>
  <c r="J139" i="3"/>
  <c r="J138" i="3"/>
  <c r="J137" i="3"/>
  <c r="J136" i="3"/>
  <c r="J135" i="3"/>
  <c r="J133" i="3"/>
  <c r="J132" i="3"/>
  <c r="J131" i="3"/>
  <c r="J130" i="3"/>
  <c r="J129" i="3"/>
  <c r="J128" i="3"/>
  <c r="J127" i="3"/>
  <c r="J120" i="3"/>
  <c r="J119" i="3"/>
  <c r="J118" i="3"/>
  <c r="J117" i="3"/>
  <c r="J116" i="3"/>
  <c r="J113" i="3"/>
  <c r="J112" i="3"/>
  <c r="J111" i="3"/>
  <c r="J110" i="3"/>
  <c r="J109" i="3"/>
  <c r="J107" i="3"/>
  <c r="J106" i="3"/>
  <c r="J105" i="3"/>
  <c r="J104" i="3"/>
  <c r="J103" i="3"/>
  <c r="J102" i="3"/>
  <c r="J95" i="3"/>
  <c r="J94" i="3"/>
  <c r="J93" i="3"/>
  <c r="J92" i="3"/>
  <c r="J91" i="3"/>
  <c r="J89" i="3"/>
  <c r="J88" i="3"/>
  <c r="J87" i="3"/>
  <c r="J86" i="3"/>
  <c r="J85" i="3"/>
  <c r="J83" i="3"/>
  <c r="J82" i="3"/>
  <c r="J81" i="3"/>
  <c r="J80" i="3"/>
  <c r="J79" i="3"/>
  <c r="J78" i="3"/>
  <c r="J76" i="3"/>
  <c r="J75" i="3"/>
  <c r="J74" i="3"/>
  <c r="J73" i="3"/>
  <c r="J72" i="3"/>
  <c r="J71" i="3"/>
  <c r="J70" i="3"/>
  <c r="J65" i="3"/>
  <c r="J64" i="3"/>
  <c r="J63" i="3"/>
  <c r="J62" i="3"/>
  <c r="J61" i="3"/>
  <c r="J59" i="3"/>
  <c r="J58" i="3"/>
  <c r="J57" i="3"/>
  <c r="J56" i="3"/>
  <c r="J55" i="3"/>
  <c r="J54" i="3"/>
  <c r="J45" i="3"/>
  <c r="J39" i="3"/>
  <c r="J33" i="3"/>
  <c r="J27" i="3"/>
  <c r="J26" i="3"/>
  <c r="D17" i="3" l="1"/>
  <c r="J16" i="3"/>
  <c r="D199" i="3"/>
  <c r="J202" i="3" s="1"/>
  <c r="F204" i="3"/>
  <c r="J163" i="3"/>
  <c r="J162" i="3"/>
  <c r="J161" i="3"/>
  <c r="J160" i="3"/>
  <c r="J159" i="3"/>
  <c r="J158" i="3"/>
  <c r="J157" i="3"/>
  <c r="J156" i="3"/>
  <c r="J155" i="3"/>
  <c r="J192" i="3"/>
  <c r="J191" i="3"/>
  <c r="J190" i="3"/>
  <c r="J189" i="3"/>
  <c r="J188" i="3"/>
  <c r="J187" i="3"/>
  <c r="J186" i="3"/>
  <c r="J185" i="3"/>
  <c r="J184" i="3"/>
  <c r="J169" i="3"/>
  <c r="J182" i="3"/>
  <c r="J181" i="3"/>
  <c r="J180" i="3"/>
  <c r="J179" i="3"/>
  <c r="J178" i="3"/>
  <c r="J177" i="3"/>
  <c r="J176" i="3"/>
  <c r="J175" i="3"/>
  <c r="H183" i="3"/>
  <c r="J173" i="3"/>
  <c r="J172" i="3"/>
  <c r="J171" i="3"/>
  <c r="J170" i="3"/>
  <c r="J200" i="3" l="1"/>
  <c r="J203" i="3"/>
  <c r="J201" i="3"/>
  <c r="L204" i="3" l="1"/>
  <c r="J46" i="3"/>
  <c r="J44" i="3"/>
  <c r="J43" i="3"/>
  <c r="J42" i="3"/>
  <c r="J40" i="3"/>
  <c r="J38" i="3"/>
  <c r="J37" i="3"/>
  <c r="J36" i="3"/>
  <c r="J34" i="3"/>
  <c r="J32" i="3"/>
  <c r="J31" i="3"/>
  <c r="J30" i="3"/>
  <c r="J29" i="3"/>
  <c r="J25" i="3"/>
  <c r="J24" i="3"/>
  <c r="J23" i="3"/>
  <c r="J22" i="3"/>
  <c r="J21" i="3"/>
  <c r="F205" i="3" l="1"/>
  <c r="F206" i="3" l="1"/>
  <c r="F207" i="3" s="1"/>
  <c r="F209" i="3" l="1"/>
  <c r="F210" i="3"/>
  <c r="F212" i="3"/>
</calcChain>
</file>

<file path=xl/sharedStrings.xml><?xml version="1.0" encoding="utf-8"?>
<sst xmlns="http://schemas.openxmlformats.org/spreadsheetml/2006/main" count="2903" uniqueCount="332">
  <si>
    <t>Назва об'єкту будівництва:  «Житлові будинки з об’єктами соціально-культурного призначення  та підземним паркінгом по вул. Сагайдака, 101 в Дніпровському районі м. Києва.» Житловий Будинок №27 з вбудовано прибудованим паркінгом №42</t>
  </si>
  <si>
    <t>Додаток_1_Технічне завдання</t>
  </si>
  <si>
    <t>Влаштування зовнішніх і внутрішніх стін житлового будинку №27 та Паркінга 42</t>
  </si>
  <si>
    <t>№   З/п</t>
  </si>
  <si>
    <t>Найменування робіт</t>
  </si>
  <si>
    <t>Од. вим.</t>
  </si>
  <si>
    <t>Кіл-ть</t>
  </si>
  <si>
    <t>Вартість, грн. один. без ПДВ</t>
  </si>
  <si>
    <t>Вартість,                 грн. без ПДВ</t>
  </si>
  <si>
    <t>Найменування матеріалів</t>
  </si>
  <si>
    <t>Норма витрат</t>
  </si>
  <si>
    <t>Відпускна ціна</t>
  </si>
  <si>
    <t>Вартість,               грн. без ПДВ</t>
  </si>
  <si>
    <t>Секція А</t>
  </si>
  <si>
    <t>Мурування перегородок з цегли т. 120 мм</t>
  </si>
  <si>
    <t>м2</t>
  </si>
  <si>
    <t>Уніфлекс УКП (рубероїд)</t>
  </si>
  <si>
    <t>мат. Замовника</t>
  </si>
  <si>
    <t>Цегла керамічна М100 КЗБМ</t>
  </si>
  <si>
    <t>шт</t>
  </si>
  <si>
    <t>Розчин суміш РК М75 П8</t>
  </si>
  <si>
    <t>м3</t>
  </si>
  <si>
    <t>Сітка армування 50*50 *3</t>
  </si>
  <si>
    <t>Арматура Ø8 А240С</t>
  </si>
  <si>
    <t>т</t>
  </si>
  <si>
    <t>Монтаж перетинок</t>
  </si>
  <si>
    <t>Перетинка брускова 2 ПБ 13-1-п</t>
  </si>
  <si>
    <t>Мурування 1-го поверху</t>
  </si>
  <si>
    <t>Мурування стін з блоку 2NF т. 250 мм</t>
  </si>
  <si>
    <t xml:space="preserve">Блок керамічний базовий 2,12НФ </t>
  </si>
  <si>
    <t>Закладна деталь 150*150*5</t>
  </si>
  <si>
    <t>шт.</t>
  </si>
  <si>
    <t>Анкер клин 6*40</t>
  </si>
  <si>
    <t>Мурування перегородок з блоку 2NF т. 120 мм</t>
  </si>
  <si>
    <t>Мінеральна вата т.20мм</t>
  </si>
  <si>
    <t>Мурування стін з цегли т. 250 мм</t>
  </si>
  <si>
    <t xml:space="preserve">Розчин суміш РК М75 </t>
  </si>
  <si>
    <t>Перетинка брускова 1 ПБ 10-1ПА</t>
  </si>
  <si>
    <t>Перетинка брускова 1 ПБ16-1ПА</t>
  </si>
  <si>
    <t>Перетинка брускова 2 ПБ13-1-п</t>
  </si>
  <si>
    <t>Перетинка брускова 2 ПБ16-2-п</t>
  </si>
  <si>
    <t>Мурування 2-го поверху</t>
  </si>
  <si>
    <t>Перетинка брускова 1 ПБ13-1ПА</t>
  </si>
  <si>
    <t>Мурування 3-го поверху</t>
  </si>
  <si>
    <t>Перетинка брускова 1 ПБ16-1</t>
  </si>
  <si>
    <t>Перетинка брускова 2 ПБ19-3-п</t>
  </si>
  <si>
    <t>Секція Б</t>
  </si>
  <si>
    <t>Перетинка брускова 1 ПБ 13-1ПА</t>
  </si>
  <si>
    <t>Перетинка брускова 2 ПБ 16-2п</t>
  </si>
  <si>
    <t>Перетинка брускова 1 ПБ 16-1</t>
  </si>
  <si>
    <t>Перетинка брускова 1 ПБ 13-1-п</t>
  </si>
  <si>
    <t>Паркінг 42</t>
  </si>
  <si>
    <t>Мурування 1-го рівня</t>
  </si>
  <si>
    <t>Влаштування стін з керамзитобетонного блоку т. 250мм</t>
  </si>
  <si>
    <t>Ц/п розчин РК М75 П8 (вирівнюючий шар 20 мм)</t>
  </si>
  <si>
    <t>Керамзитобетонний блок СБ-ПР 40.25.20 50/850</t>
  </si>
  <si>
    <t>Керамзитобетонний блок СБ-ПР 20.25.20</t>
  </si>
  <si>
    <t>Siltek M-2 Мурувальна суміш для пористих блоків (25кг)</t>
  </si>
  <si>
    <t>кг.</t>
  </si>
  <si>
    <t>Арматура Ø8 А500С</t>
  </si>
  <si>
    <t>т.</t>
  </si>
  <si>
    <t>Мiнвата 30кг/м³ 50мм</t>
  </si>
  <si>
    <t>Закладна деталь ЗД-1</t>
  </si>
  <si>
    <t>Анкер цвях 6/40</t>
  </si>
  <si>
    <t>Перемичка 2 ПБ 13-1-п</t>
  </si>
  <si>
    <t>Перемичка 3 ПБ 39-8-п</t>
  </si>
  <si>
    <t>Мурування 2-го рівня</t>
  </si>
  <si>
    <t xml:space="preserve">Цегла керамічна рядова </t>
  </si>
  <si>
    <t xml:space="preserve">Розчин кладочний </t>
  </si>
  <si>
    <t>Сітка кладочна 50*50 (2*0,25)</t>
  </si>
  <si>
    <t>Влаштування перегородок з керамзитобетонного блоку т. 115мм</t>
  </si>
  <si>
    <t>Керамзитобетонний блок СБ-ПР 50.11.20 50/1100</t>
  </si>
  <si>
    <t>Керамзитобетонний блок СБ-ПР 25.11.20</t>
  </si>
  <si>
    <t>Керамзитобетонний блок СБ-ПР 16.11.20</t>
  </si>
  <si>
    <t>Перемичка 8 ПБ 10-1</t>
  </si>
  <si>
    <t>Перемичка 1 ПБ 13-1</t>
  </si>
  <si>
    <t>Мурування 3-го рівня</t>
  </si>
  <si>
    <t>Разом роботи, грн. без ПДВ</t>
  </si>
  <si>
    <t>Разом матеріали,  грн. без ПДВ</t>
  </si>
  <si>
    <t>Разом вартість матеріалів та будівельних робіт без ПДВ</t>
  </si>
  <si>
    <t>ПДВ 20%</t>
  </si>
  <si>
    <t>Разом вартість матеріалів та будівельних робіт з, грн з ПДВ</t>
  </si>
  <si>
    <t xml:space="preserve"> </t>
  </si>
  <si>
    <t>`</t>
  </si>
  <si>
    <t>діюча</t>
  </si>
  <si>
    <t>збільшення розцники, прибрали розціинку на перетинки, замінили 1 розцінку з цегли на СБ ПР (позиц.1)</t>
  </si>
  <si>
    <t>Мурування в підвалі</t>
  </si>
  <si>
    <t>станом на початок 2024 року</t>
  </si>
  <si>
    <t>останне підписне</t>
  </si>
  <si>
    <t>якшо в діючих цінах</t>
  </si>
  <si>
    <t xml:space="preserve">збільення в порівнянні  з діючими </t>
  </si>
  <si>
    <t>збільення в порівнянні  з першою пропоз</t>
  </si>
  <si>
    <t>якщо   розцінки  1 пропозиціїї  МБІ+ заміна  на СБ ПР перетиники (1 поз)</t>
  </si>
  <si>
    <t>було в першій версі</t>
  </si>
  <si>
    <t>перегородка з цегли 120</t>
  </si>
  <si>
    <t>Примітки</t>
  </si>
  <si>
    <t>Тендерне завдання</t>
  </si>
  <si>
    <t>Мурування підвалу</t>
  </si>
  <si>
    <t>Керамзитобетонний блок перегородковий СБ-ПР 50.11.20 50/1100</t>
  </si>
  <si>
    <t>Керамічна цегла 2 NF M 100</t>
  </si>
  <si>
    <t>Цегла керамічна повнотіла М100</t>
  </si>
  <si>
    <t>1. Строк вик. комплексу робіт з дати підписання договору (роб. днів) -</t>
  </si>
  <si>
    <t xml:space="preserve">2. Умови оплати  (% аванс) - </t>
  </si>
  <si>
    <t xml:space="preserve">3. Вид договірної ціни  (тверда, динамічна) - </t>
  </si>
  <si>
    <t xml:space="preserve">4. Гарантійний  строк  на  виконаний  комплекс робіт  з  моменту  </t>
  </si>
  <si>
    <t xml:space="preserve">  здачі  завершених  будівництвом робіт (місяців)-</t>
  </si>
  <si>
    <t>5. Термін дії тендерної пропозиції до (дата) -</t>
  </si>
  <si>
    <t xml:space="preserve">6. Контактна особа (ПІБ, тел.) - </t>
  </si>
  <si>
    <t>7. Перелік  об’єктів , на яких виконувались аналогічні види робіт:</t>
  </si>
  <si>
    <t>№ п/п</t>
  </si>
  <si>
    <t>Найменування об’єкту</t>
  </si>
  <si>
    <t>Замовник</t>
  </si>
  <si>
    <t>Період
 виконання</t>
  </si>
  <si>
    <t xml:space="preserve"> по муруванню зовнішніх і внутрішніх стін на об'єкті "Будівництво житлових будинків з об’єктами соціально-культурного призначення та підземними паркінгами по вул. Степана Сагайдака, у Дніпровському районі м. Києва." житловий будинок №26 секція Б</t>
  </si>
  <si>
    <t>Вартість,                 грн. разом без ПДВ</t>
  </si>
  <si>
    <t>1.1</t>
  </si>
  <si>
    <t>Муровання  з шлакоблоків бетонних перегородок 115*188*500мм. з заповненням внутрішніх пустот</t>
  </si>
  <si>
    <t>1.1.1</t>
  </si>
  <si>
    <t>1.1.2</t>
  </si>
  <si>
    <t>Клей для блоків Siltek М-3</t>
  </si>
  <si>
    <t>1.1.3</t>
  </si>
  <si>
    <t>Ц/п розчин РК М75 П8</t>
  </si>
  <si>
    <t>1.1.4</t>
  </si>
  <si>
    <t>1.1.5</t>
  </si>
  <si>
    <t>Анкер Ø10 А400С</t>
  </si>
  <si>
    <t>1.1.6</t>
  </si>
  <si>
    <t>Мiнвата 35кг/м³ 50 мм</t>
  </si>
  <si>
    <t>1.2</t>
  </si>
  <si>
    <t xml:space="preserve">Муровання  з шлакоблоків бетонних перегородок 115*188*500мм. </t>
  </si>
  <si>
    <t>1.2.1</t>
  </si>
  <si>
    <t>1.2.2</t>
  </si>
  <si>
    <t>1.2.3</t>
  </si>
  <si>
    <t>1.2.4</t>
  </si>
  <si>
    <t>1.2.5</t>
  </si>
  <si>
    <t>Арматура Ø10 А400С</t>
  </si>
  <si>
    <t>1.2.6</t>
  </si>
  <si>
    <t>1.3</t>
  </si>
  <si>
    <t>Мурування стін t 250 мм. з блоку 2 NF М 100</t>
  </si>
  <si>
    <t>1.3.1</t>
  </si>
  <si>
    <t>1.3.2</t>
  </si>
  <si>
    <t xml:space="preserve">Ц/п розчин РК М75 П8 </t>
  </si>
  <si>
    <t>1.3.3</t>
  </si>
  <si>
    <t xml:space="preserve">Сітка кладочна 50*50 </t>
  </si>
  <si>
    <t>1.3.4</t>
  </si>
  <si>
    <t>Апматура Ø8 А400С</t>
  </si>
  <si>
    <t>1.3.5</t>
  </si>
  <si>
    <t>1.4</t>
  </si>
  <si>
    <t>Монтаж перетинок 1ПБ 13-1, 2ПБ 16-2-п, 3ПБ 13-37-п</t>
  </si>
  <si>
    <t>1.4.1</t>
  </si>
  <si>
    <t>Перемичка 1ПБ 13-1</t>
  </si>
  <si>
    <t>1.4.2</t>
  </si>
  <si>
    <t>Перемичка 2ПБ 16-2-п</t>
  </si>
  <si>
    <t>1.4.3</t>
  </si>
  <si>
    <t>Перемичка 3ПБ 13-37-п</t>
  </si>
  <si>
    <t>2</t>
  </si>
  <si>
    <t xml:space="preserve">Мурування 2-го поверху </t>
  </si>
  <si>
    <t>2.1</t>
  </si>
  <si>
    <t>2.1.1</t>
  </si>
  <si>
    <t>Блок керамічний 2NF М100</t>
  </si>
  <si>
    <t>2.1.2</t>
  </si>
  <si>
    <t>Цегла повнотіла М100</t>
  </si>
  <si>
    <t>2.1.3</t>
  </si>
  <si>
    <t>Розчин цементно-піщаний М75</t>
  </si>
  <si>
    <t>2.1.4</t>
  </si>
  <si>
    <t>Арматура Ø8 А400С</t>
  </si>
  <si>
    <t>2.1.5</t>
  </si>
  <si>
    <t>Сітка Ø3 Вр-1, чар. 50х50 мм</t>
  </si>
  <si>
    <t>2.1.6</t>
  </si>
  <si>
    <t>Мiнвата 35кг/м³ 50мм</t>
  </si>
  <si>
    <t>2.1.7</t>
  </si>
  <si>
    <t>Закладна дет. ∠150 х 100 х 100 х 5 мм</t>
  </si>
  <si>
    <t>2.1.8</t>
  </si>
  <si>
    <t>Анкер клиновий 8 х 80 /М8</t>
  </si>
  <si>
    <t>2.2</t>
  </si>
  <si>
    <t>Мурування перегородок t 120 мм. з блоку 2 NF М 100</t>
  </si>
  <si>
    <t>2.2.1</t>
  </si>
  <si>
    <t>2.2.2</t>
  </si>
  <si>
    <t>2.2.3</t>
  </si>
  <si>
    <t>2.2.4</t>
  </si>
  <si>
    <t>2.2.5</t>
  </si>
  <si>
    <t>2.2.6</t>
  </si>
  <si>
    <t>2.3</t>
  </si>
  <si>
    <t>Мурування стін t 250 мм. з повнотілої цегли М100</t>
  </si>
  <si>
    <t>2.3.1</t>
  </si>
  <si>
    <t>2.3.2</t>
  </si>
  <si>
    <t>2.3.3</t>
  </si>
  <si>
    <t>2.3.4</t>
  </si>
  <si>
    <t>2.3.5</t>
  </si>
  <si>
    <t>2.4</t>
  </si>
  <si>
    <t>Мурування перегородок t 120 мм. з повнотілої цегли М100</t>
  </si>
  <si>
    <t>2.4.1</t>
  </si>
  <si>
    <t>2.4.2</t>
  </si>
  <si>
    <t>2.4.3</t>
  </si>
  <si>
    <t>2.4.4</t>
  </si>
  <si>
    <t>2.4.5</t>
  </si>
  <si>
    <t>2.5</t>
  </si>
  <si>
    <t xml:space="preserve">Монтаж перетинок 1ПБ 10-1, 1ПБ 13-1, 1ПБ 16-1, 2ПБ 17-2-п, 2ПБ 22-3-п, </t>
  </si>
  <si>
    <t>2.5.1</t>
  </si>
  <si>
    <t>Перемичка 1ПБ 10-1</t>
  </si>
  <si>
    <t>2.5.2</t>
  </si>
  <si>
    <t>2.5.3</t>
  </si>
  <si>
    <t>Перемичка 1ПБ 16-1</t>
  </si>
  <si>
    <t>2.5.4</t>
  </si>
  <si>
    <t>Перемичка 2ПБ 17-2-п</t>
  </si>
  <si>
    <t>2.5.5</t>
  </si>
  <si>
    <t>Перемичка 2ПБ 22-3-п</t>
  </si>
  <si>
    <t>2.6</t>
  </si>
  <si>
    <t>Монтаж та виготовлення металевих перетинок ПРМ-1</t>
  </si>
  <si>
    <t>2.6.1</t>
  </si>
  <si>
    <t>Кутик 75 х 75 х 6 мм</t>
  </si>
  <si>
    <t>3</t>
  </si>
  <si>
    <t>Мурування з 3-го</t>
  </si>
  <si>
    <t>3.1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</si>
  <si>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</si>
  <si>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</si>
  <si>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</si>
  <si>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</si>
  <si>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</si>
  <si>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</si>
  <si>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</si>
  <si>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</si>
  <si>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Анкер клиновий 8 х 80 / М8</t>
  </si>
  <si>
    <t>3.2</t>
  </si>
  <si>
    <t>3.2.1</t>
  </si>
  <si>
    <t>3.2.2</t>
  </si>
  <si>
    <t>3.2.3</t>
  </si>
  <si>
    <t>3.2.4</t>
  </si>
  <si>
    <t>3.2.5</t>
  </si>
  <si>
    <t>3.2.6</t>
  </si>
  <si>
    <t>3.3</t>
  </si>
  <si>
    <t>3.3.1</t>
  </si>
  <si>
    <t>3.3.2</t>
  </si>
  <si>
    <t>3.3.3</t>
  </si>
  <si>
    <t>3.3.4</t>
  </si>
  <si>
    <t>3.3.5</t>
  </si>
  <si>
    <t>3.4</t>
  </si>
  <si>
    <t>3.4.1</t>
  </si>
  <si>
    <t xml:space="preserve">Цегла повнотіла М100 </t>
  </si>
  <si>
    <t>3.4.2</t>
  </si>
  <si>
    <t>3.4.3</t>
  </si>
  <si>
    <t>3.4.4</t>
  </si>
  <si>
    <t>3.4.5</t>
  </si>
  <si>
    <t>3.5</t>
  </si>
  <si>
    <t>Монтаж перетинок 1ПБ 10-1, 1ПБ 13-1, 2ПБ 22-3-п</t>
  </si>
  <si>
    <t>3.5.1</t>
  </si>
  <si>
    <t>3.5.2</t>
  </si>
  <si>
    <t>3.5.3</t>
  </si>
  <si>
    <t>3.6</t>
  </si>
  <si>
    <t>Монтаж та виготовлення металевих перетинок ПРМ-1, ПРМ-2, ПРМ-3</t>
  </si>
  <si>
    <t>3.6.1</t>
  </si>
  <si>
    <t>Кутик 125 х 125 х 8 мм</t>
  </si>
  <si>
    <t>3.6.2</t>
  </si>
  <si>
    <t>4</t>
  </si>
  <si>
    <t>Мурування з 4-го по 6-й поверх</t>
  </si>
  <si>
    <t>4.1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</si>
  <si>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</si>
  <si>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</si>
  <si>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</si>
  <si>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</si>
  <si>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</si>
  <si>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</si>
  <si>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</si>
  <si>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</si>
  <si>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4.2</t>
  </si>
  <si>
    <t>4.2.1</t>
  </si>
  <si>
    <t>4.2.2</t>
  </si>
  <si>
    <t>4.2.3</t>
  </si>
  <si>
    <t>4.2.4</t>
  </si>
  <si>
    <t>4.2.5</t>
  </si>
  <si>
    <t>4.2.6</t>
  </si>
  <si>
    <t>4.3</t>
  </si>
  <si>
    <t>4.3.1</t>
  </si>
  <si>
    <t>4.3.2</t>
  </si>
  <si>
    <t>4.3.3</t>
  </si>
  <si>
    <t>4.3.4</t>
  </si>
  <si>
    <t>4.3.5</t>
  </si>
  <si>
    <t>4.4</t>
  </si>
  <si>
    <t>4.4.1</t>
  </si>
  <si>
    <t>4.4.2</t>
  </si>
  <si>
    <t>4.4.3</t>
  </si>
  <si>
    <t>4.4.4</t>
  </si>
  <si>
    <t>4.4.5</t>
  </si>
  <si>
    <t>4.5</t>
  </si>
  <si>
    <t>Монтаж перетинок 1ПБ 10-1, 1ПБ 13-1, 1ПБ 16-1, 2ПБ 17-2-п, 
2ПБ 22-3-п</t>
  </si>
  <si>
    <t>4.5.1</t>
  </si>
  <si>
    <t>Перемичка 1 ПБ 10-1</t>
  </si>
  <si>
    <t>4.5.2</t>
  </si>
  <si>
    <t>4.5.3</t>
  </si>
  <si>
    <t>Перемичка 1 ПБ 16-1</t>
  </si>
  <si>
    <t>4.5.4</t>
  </si>
  <si>
    <t>Перемичка 2 ПБ 17-2-п</t>
  </si>
  <si>
    <t>4.5.5</t>
  </si>
  <si>
    <t>4.6</t>
  </si>
  <si>
    <t>4.6.1</t>
  </si>
  <si>
    <t>5</t>
  </si>
  <si>
    <t>Мурування з 7-го по 15-й поверх</t>
  </si>
  <si>
    <t>5.1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</si>
  <si>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</si>
  <si>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</si>
  <si>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</si>
  <si>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</si>
  <si>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</si>
  <si>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</si>
  <si>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</si>
  <si>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</si>
  <si>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5.2</t>
  </si>
  <si>
    <t>5.2.1</t>
  </si>
  <si>
    <t>5.2.2</t>
  </si>
  <si>
    <t>5.2.3</t>
  </si>
  <si>
    <t>5.2.4</t>
  </si>
  <si>
    <t>5.2.5</t>
  </si>
  <si>
    <t>5.2.6</t>
  </si>
  <si>
    <t>5.3</t>
  </si>
  <si>
    <t>5.3.1</t>
  </si>
  <si>
    <t>5.3.2</t>
  </si>
  <si>
    <t>5.3.3</t>
  </si>
  <si>
    <t>5.3.4</t>
  </si>
  <si>
    <t>5.3.5</t>
  </si>
  <si>
    <t>5.4</t>
  </si>
  <si>
    <t>5.4.1</t>
  </si>
  <si>
    <t>5.4.2</t>
  </si>
  <si>
    <t>5.4.3</t>
  </si>
  <si>
    <t>5.4.4</t>
  </si>
  <si>
    <t>5.4.5</t>
  </si>
  <si>
    <t>5.5</t>
  </si>
  <si>
    <t>5.5.1</t>
  </si>
  <si>
    <t>5.5.2</t>
  </si>
  <si>
    <t>5.5.3</t>
  </si>
  <si>
    <t>5.5.4</t>
  </si>
  <si>
    <t>5.5.5</t>
  </si>
  <si>
    <t>5.6</t>
  </si>
  <si>
    <t>5.6.1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</si>
</sst>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0.0"/>
    <numFmt numFmtId="166" formatCode="0.000"/>
    <numFmt numFmtId="167" formatCode="#,##0.000"/>
    <numFmt numFmtId="168" formatCode="#,##0.00_ ;\-#,##0.00\ "/>
    <numFmt numFmtId="169" formatCode="0.00000"/>
    <numFmt numFmtId="170" formatCode="0.0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Arial"/>
      <family val="2"/>
      <charset val="204"/>
    </font>
    <font>
      <i/>
      <sz val="14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0"/>
      <name val="Tahoma"/>
      <family val="2"/>
      <charset val="204"/>
    </font>
    <font>
      <i/>
      <sz val="14"/>
      <color theme="1"/>
      <name val="Arial"/>
      <family val="2"/>
      <charset val="204"/>
    </font>
    <font>
      <sz val="14"/>
      <color rgb="FFFF0000"/>
      <name val="Arial"/>
      <family val="2"/>
      <charset val="204"/>
    </font>
    <font>
      <b/>
      <i/>
      <sz val="14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  <font>
      <sz val="14"/>
      <color indexed="8"/>
      <name val="Arial"/>
      <family val="2"/>
      <charset val="204"/>
    </font>
    <font>
      <i/>
      <sz val="14"/>
      <color rgb="FF00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sz val="10"/>
      <name val="Arial Cyr"/>
      <charset val="204"/>
    </font>
    <font>
      <b/>
      <sz val="14"/>
      <color rgb="FFFF0000"/>
      <name val="Arial"/>
      <family val="2"/>
      <charset val="204"/>
    </font>
    <font>
      <b/>
      <sz val="24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i/>
      <sz val="14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6" fillId="0" borderId="0"/>
    <xf numFmtId="0" fontId="2" fillId="0" borderId="0"/>
    <xf numFmtId="0" fontId="11" fillId="0" borderId="0">
      <alignment vertical="top"/>
    </xf>
    <xf numFmtId="0" fontId="1" fillId="0" borderId="0"/>
    <xf numFmtId="0" fontId="3" fillId="0" borderId="0"/>
    <xf numFmtId="0" fontId="20" fillId="0" borderId="0"/>
  </cellStyleXfs>
  <cellXfs count="226">
    <xf numFmtId="0" fontId="0" fillId="0" borderId="0" xfId="0"/>
    <xf numFmtId="4" fontId="5" fillId="3" borderId="1" xfId="0" applyNumberFormat="1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left" wrapText="1"/>
    </xf>
    <xf numFmtId="166" fontId="7" fillId="5" borderId="1" xfId="6" applyNumberFormat="1" applyFont="1" applyFill="1" applyBorder="1" applyAlignment="1">
      <alignment horizontal="left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166" fontId="8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/>
    <xf numFmtId="4" fontId="13" fillId="6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9" fillId="0" borderId="0" xfId="8" applyFont="1">
      <alignment vertical="top"/>
    </xf>
    <xf numFmtId="4" fontId="5" fillId="3" borderId="1" xfId="0" applyNumberFormat="1" applyFont="1" applyFill="1" applyBorder="1" applyAlignment="1">
      <alignment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" fontId="5" fillId="4" borderId="1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vertical="center" wrapText="1"/>
    </xf>
    <xf numFmtId="165" fontId="17" fillId="0" borderId="2" xfId="0" applyNumberFormat="1" applyFont="1" applyBorder="1" applyAlignment="1">
      <alignment horizontal="left" vertical="top" wrapText="1"/>
    </xf>
    <xf numFmtId="0" fontId="9" fillId="0" borderId="2" xfId="3" applyFont="1" applyBorder="1" applyAlignment="1">
      <alignment vertical="center" wrapText="1"/>
    </xf>
    <xf numFmtId="0" fontId="13" fillId="0" borderId="0" xfId="3" applyFont="1" applyAlignment="1">
      <alignment vertical="center" wrapText="1"/>
    </xf>
    <xf numFmtId="2" fontId="17" fillId="0" borderId="0" xfId="0" applyNumberFormat="1" applyFont="1" applyAlignment="1">
      <alignment vertical="top" wrapText="1"/>
    </xf>
    <xf numFmtId="165" fontId="17" fillId="0" borderId="0" xfId="0" applyNumberFormat="1" applyFont="1" applyAlignment="1">
      <alignment vertical="top" wrapText="1"/>
    </xf>
    <xf numFmtId="2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8" fillId="5" borderId="1" xfId="6" applyFont="1" applyFill="1" applyBorder="1" applyAlignment="1">
      <alignment horizontal="left" wrapText="1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4" fontId="8" fillId="0" borderId="1" xfId="1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9" fillId="0" borderId="1" xfId="11" applyFont="1" applyBorder="1" applyAlignment="1">
      <alignment horizontal="center" vertical="center"/>
    </xf>
    <xf numFmtId="2" fontId="9" fillId="6" borderId="1" xfId="11" applyNumberFormat="1" applyFont="1" applyFill="1" applyBorder="1" applyAlignment="1">
      <alignment horizontal="center" vertical="center" shrinkToFit="1"/>
    </xf>
    <xf numFmtId="0" fontId="9" fillId="6" borderId="1" xfId="10" applyFont="1" applyFill="1" applyBorder="1" applyAlignment="1">
      <alignment horizontal="center" vertical="center" shrinkToFit="1"/>
    </xf>
    <xf numFmtId="4" fontId="9" fillId="0" borderId="1" xfId="7" applyNumberFormat="1" applyFont="1" applyBorder="1" applyAlignment="1">
      <alignment horizontal="center" vertical="center" wrapText="1"/>
    </xf>
    <xf numFmtId="4" fontId="5" fillId="0" borderId="1" xfId="7" applyNumberFormat="1" applyFont="1" applyBorder="1" applyAlignment="1">
      <alignment horizontal="right" vertical="center" wrapText="1"/>
    </xf>
    <xf numFmtId="167" fontId="8" fillId="6" borderId="1" xfId="11" applyNumberFormat="1" applyFont="1" applyFill="1" applyBorder="1" applyAlignment="1">
      <alignment horizontal="center" vertical="center" shrinkToFit="1"/>
    </xf>
    <xf numFmtId="0" fontId="9" fillId="0" borderId="1" xfId="8" applyFont="1" applyBorder="1">
      <alignment vertical="top"/>
    </xf>
    <xf numFmtId="4" fontId="8" fillId="6" borderId="1" xfId="10" applyNumberFormat="1" applyFont="1" applyFill="1" applyBorder="1" applyAlignment="1">
      <alignment horizontal="left" vertical="center" wrapText="1" shrinkToFi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4" fontId="5" fillId="4" borderId="1" xfId="1" applyNumberFormat="1" applyFont="1" applyFill="1" applyBorder="1" applyAlignment="1">
      <alignment horizontal="left" vertical="center" wrapText="1"/>
    </xf>
    <xf numFmtId="0" fontId="15" fillId="0" borderId="0" xfId="0" applyFont="1"/>
    <xf numFmtId="4" fontId="9" fillId="0" borderId="0" xfId="0" applyNumberFormat="1" applyFont="1" applyAlignment="1">
      <alignment horizontal="left" vertical="center" wrapText="1"/>
    </xf>
    <xf numFmtId="4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wrapText="1"/>
    </xf>
    <xf numFmtId="4" fontId="21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vertical="center" wrapText="1"/>
    </xf>
    <xf numFmtId="4" fontId="13" fillId="0" borderId="0" xfId="3" applyNumberFormat="1" applyFont="1" applyAlignment="1">
      <alignment vertical="center" wrapText="1"/>
    </xf>
    <xf numFmtId="4" fontId="13" fillId="0" borderId="0" xfId="0" applyNumberFormat="1" applyFont="1" applyAlignment="1">
      <alignment horizontal="center" vertical="center" wrapText="1"/>
    </xf>
    <xf numFmtId="4" fontId="9" fillId="7" borderId="0" xfId="0" applyNumberFormat="1" applyFont="1" applyFill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11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5" fillId="0" borderId="0" xfId="0" applyFont="1" applyAlignment="1" applyProtection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4" fontId="27" fillId="0" borderId="0" xfId="0" applyNumberFormat="1" applyFont="1" applyFill="1" applyBorder="1" applyAlignment="1">
      <alignment horizontal="center"/>
    </xf>
    <xf numFmtId="4" fontId="28" fillId="0" borderId="0" xfId="0" applyNumberFormat="1" applyFont="1" applyFill="1" applyBorder="1" applyAlignment="1">
      <alignment horizontal="center"/>
    </xf>
    <xf numFmtId="0" fontId="10" fillId="8" borderId="6" xfId="0" applyFont="1" applyFill="1" applyBorder="1" applyAlignment="1" applyProtection="1">
      <alignment vertical="center" wrapText="1"/>
      <protection locked="0"/>
    </xf>
    <xf numFmtId="0" fontId="10" fillId="8" borderId="4" xfId="0" applyFont="1" applyFill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0" fontId="10" fillId="8" borderId="12" xfId="0" applyFont="1" applyFill="1" applyBorder="1" applyAlignment="1" applyProtection="1">
      <alignment horizontal="center" vertical="center" wrapText="1"/>
      <protection locked="0"/>
    </xf>
    <xf numFmtId="0" fontId="10" fillId="8" borderId="13" xfId="0" applyFont="1" applyFill="1" applyBorder="1" applyAlignment="1" applyProtection="1">
      <alignment horizontal="center" vertical="center" wrapText="1"/>
      <protection locked="0"/>
    </xf>
    <xf numFmtId="0" fontId="10" fillId="8" borderId="14" xfId="0" applyFont="1" applyFill="1" applyBorder="1" applyAlignment="1" applyProtection="1">
      <alignment horizontal="center" vertical="center" wrapText="1"/>
      <protection locked="0"/>
    </xf>
    <xf numFmtId="0" fontId="10" fillId="8" borderId="18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vertical="center" wrapText="1"/>
    </xf>
    <xf numFmtId="4" fontId="5" fillId="4" borderId="1" xfId="1" applyNumberFormat="1" applyFont="1" applyFill="1" applyBorder="1" applyAlignment="1">
      <alignment horizontal="left" vertical="center" wrapText="1"/>
    </xf>
    <xf numFmtId="165" fontId="17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/>
    <xf numFmtId="0" fontId="16" fillId="0" borderId="0" xfId="0" applyFont="1" applyAlignment="1">
      <alignment horizontal="center" vertical="center"/>
    </xf>
    <xf numFmtId="0" fontId="15" fillId="0" borderId="0" xfId="0" applyFont="1" applyAlignment="1"/>
    <xf numFmtId="0" fontId="5" fillId="3" borderId="1" xfId="0" applyFont="1" applyFill="1" applyBorder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9" fillId="7" borderId="0" xfId="0" applyFont="1" applyFill="1" applyAlignment="1">
      <alignment horizontal="right" vertical="center" wrapText="1"/>
    </xf>
    <xf numFmtId="0" fontId="10" fillId="8" borderId="3" xfId="0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8" borderId="3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10" fillId="8" borderId="15" xfId="0" applyFont="1" applyFill="1" applyBorder="1" applyAlignment="1" applyProtection="1">
      <alignment horizontal="center" vertical="center" wrapText="1"/>
      <protection locked="0"/>
    </xf>
    <xf numFmtId="0" fontId="10" fillId="8" borderId="16" xfId="0" applyFont="1" applyFill="1" applyBorder="1" applyAlignment="1" applyProtection="1">
      <alignment horizontal="center" vertical="center" wrapText="1"/>
      <protection locked="0"/>
    </xf>
    <xf numFmtId="0" fontId="10" fillId="8" borderId="15" xfId="0" applyFont="1" applyFill="1" applyBorder="1" applyAlignment="1">
      <alignment horizontal="center"/>
    </xf>
    <xf numFmtId="0" fontId="10" fillId="8" borderId="17" xfId="0" applyFont="1" applyFill="1" applyBorder="1" applyAlignment="1">
      <alignment horizont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left" vertical="center" wrapText="1"/>
    </xf>
    <xf numFmtId="4" fontId="4" fillId="6" borderId="1" xfId="0" applyNumberFormat="1" applyFont="1" applyFill="1" applyBorder="1" applyAlignment="1">
      <alignment horizontal="center" vertical="center" wrapText="1"/>
    </xf>
    <xf numFmtId="166" fontId="4" fillId="6" borderId="1" xfId="0" applyNumberFormat="1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0" fontId="5" fillId="6" borderId="0" xfId="8" applyFont="1" applyFill="1">
      <alignment vertical="top"/>
    </xf>
    <xf numFmtId="0" fontId="5" fillId="6" borderId="0" xfId="8" applyFont="1" applyFill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left" vertical="center" wrapText="1"/>
    </xf>
    <xf numFmtId="4" fontId="8" fillId="6" borderId="1" xfId="11" applyNumberFormat="1" applyFont="1" applyFill="1" applyBorder="1" applyAlignment="1">
      <alignment horizontal="center" vertical="center"/>
    </xf>
    <xf numFmtId="166" fontId="8" fillId="6" borderId="1" xfId="11" applyNumberFormat="1" applyFont="1" applyFill="1" applyBorder="1" applyAlignment="1">
      <alignment horizontal="center" vertical="center"/>
    </xf>
    <xf numFmtId="2" fontId="8" fillId="6" borderId="1" xfId="0" applyNumberFormat="1" applyFont="1" applyFill="1" applyBorder="1" applyAlignment="1">
      <alignment horizontal="center" vertical="center" wrapText="1"/>
    </xf>
    <xf numFmtId="168" fontId="8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 vertical="center" wrapText="1"/>
    </xf>
    <xf numFmtId="0" fontId="9" fillId="6" borderId="0" xfId="8" applyFont="1" applyFill="1">
      <alignment vertical="top"/>
    </xf>
    <xf numFmtId="169" fontId="8" fillId="6" borderId="1" xfId="11" applyNumberFormat="1" applyFont="1" applyFill="1" applyBorder="1" applyAlignment="1">
      <alignment horizontal="center" vertical="center"/>
    </xf>
    <xf numFmtId="166" fontId="8" fillId="6" borderId="1" xfId="0" applyNumberFormat="1" applyFont="1" applyFill="1" applyBorder="1" applyAlignment="1">
      <alignment horizontal="center" vertical="center" wrapText="1"/>
    </xf>
    <xf numFmtId="170" fontId="8" fillId="6" borderId="1" xfId="11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left" vertical="center" wrapText="1"/>
    </xf>
    <xf numFmtId="0" fontId="5" fillId="6" borderId="1" xfId="8" applyFont="1" applyFill="1" applyBorder="1" applyAlignment="1">
      <alignment vertical="center"/>
    </xf>
    <xf numFmtId="166" fontId="5" fillId="6" borderId="1" xfId="8" applyNumberFormat="1" applyFont="1" applyFill="1" applyBorder="1" applyAlignment="1">
      <alignment vertical="center"/>
    </xf>
    <xf numFmtId="2" fontId="5" fillId="6" borderId="1" xfId="8" applyNumberFormat="1" applyFont="1" applyFill="1" applyBorder="1" applyAlignment="1">
      <alignment vertical="center"/>
    </xf>
    <xf numFmtId="168" fontId="5" fillId="6" borderId="1" xfId="8" applyNumberFormat="1" applyFont="1" applyFill="1" applyBorder="1" applyAlignment="1">
      <alignment vertical="center"/>
    </xf>
    <xf numFmtId="0" fontId="29" fillId="6" borderId="0" xfId="0" applyFont="1" applyFill="1"/>
    <xf numFmtId="0" fontId="10" fillId="6" borderId="0" xfId="0" applyFont="1" applyFill="1"/>
    <xf numFmtId="0" fontId="21" fillId="6" borderId="0" xfId="8" applyFont="1" applyFill="1">
      <alignment vertical="top"/>
    </xf>
    <xf numFmtId="4" fontId="4" fillId="6" borderId="1" xfId="10" applyNumberFormat="1" applyFont="1" applyFill="1" applyBorder="1" applyAlignment="1">
      <alignment horizontal="left" vertical="center" wrapText="1" shrinkToFit="1"/>
    </xf>
    <xf numFmtId="4" fontId="4" fillId="6" borderId="1" xfId="11" applyNumberFormat="1" applyFont="1" applyFill="1" applyBorder="1" applyAlignment="1">
      <alignment horizontal="center" vertical="center"/>
    </xf>
    <xf numFmtId="166" fontId="4" fillId="6" borderId="1" xfId="11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 wrapText="1"/>
    </xf>
    <xf numFmtId="164" fontId="8" fillId="6" borderId="1" xfId="1" applyFont="1" applyFill="1" applyBorder="1" applyAlignment="1">
      <alignment horizontal="left" vertical="center"/>
    </xf>
    <xf numFmtId="0" fontId="13" fillId="6" borderId="0" xfId="8" applyFont="1" applyFill="1">
      <alignment vertical="top"/>
    </xf>
    <xf numFmtId="2" fontId="8" fillId="6" borderId="1" xfId="11" applyNumberFormat="1" applyFont="1" applyFill="1" applyBorder="1" applyAlignment="1">
      <alignment horizontal="center" vertical="center"/>
    </xf>
    <xf numFmtId="4" fontId="5" fillId="6" borderId="1" xfId="10" applyNumberFormat="1" applyFont="1" applyFill="1" applyBorder="1" applyAlignment="1">
      <alignment horizontal="left" vertical="center" wrapText="1" shrinkToFit="1"/>
    </xf>
    <xf numFmtId="4" fontId="5" fillId="6" borderId="1" xfId="11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166" fontId="5" fillId="6" borderId="1" xfId="11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 wrapText="1"/>
    </xf>
    <xf numFmtId="168" fontId="5" fillId="6" borderId="1" xfId="0" applyNumberFormat="1" applyFont="1" applyFill="1" applyBorder="1" applyAlignment="1">
      <alignment horizontal="center" vertical="center" wrapText="1"/>
    </xf>
    <xf numFmtId="168" fontId="8" fillId="6" borderId="1" xfId="11" applyNumberFormat="1" applyFont="1" applyFill="1" applyBorder="1" applyAlignment="1">
      <alignment horizontal="center" vertical="center"/>
    </xf>
    <xf numFmtId="164" fontId="8" fillId="6" borderId="1" xfId="1" applyFont="1" applyFill="1" applyBorder="1" applyAlignment="1">
      <alignment horizontal="center" vertical="center"/>
    </xf>
    <xf numFmtId="168" fontId="8" fillId="6" borderId="1" xfId="1" applyNumberFormat="1" applyFont="1" applyFill="1" applyBorder="1" applyAlignment="1">
      <alignment horizontal="center" vertical="center" wrapText="1"/>
    </xf>
    <xf numFmtId="164" fontId="9" fillId="6" borderId="1" xfId="1" applyFont="1" applyFill="1" applyBorder="1" applyAlignment="1">
      <alignment horizontal="left" vertical="center" wrapText="1"/>
    </xf>
    <xf numFmtId="164" fontId="9" fillId="6" borderId="1" xfId="1" applyFont="1" applyFill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center" vertical="center" wrapText="1"/>
    </xf>
    <xf numFmtId="164" fontId="21" fillId="6" borderId="1" xfId="1" applyFont="1" applyFill="1" applyBorder="1" applyAlignment="1">
      <alignment horizontal="center" vertical="center" wrapText="1"/>
    </xf>
    <xf numFmtId="164" fontId="8" fillId="6" borderId="1" xfId="1" applyFont="1" applyFill="1" applyBorder="1" applyAlignment="1">
      <alignment horizontal="center" vertical="center" wrapText="1"/>
    </xf>
    <xf numFmtId="164" fontId="9" fillId="6" borderId="0" xfId="1" applyFont="1" applyFill="1" applyAlignment="1">
      <alignment vertical="top"/>
    </xf>
    <xf numFmtId="164" fontId="5" fillId="3" borderId="1" xfId="1" applyFont="1" applyFill="1" applyBorder="1" applyAlignment="1">
      <alignment horizontal="center" vertical="center" wrapText="1"/>
    </xf>
    <xf numFmtId="164" fontId="9" fillId="3" borderId="1" xfId="1" applyFont="1" applyFill="1" applyBorder="1" applyAlignment="1">
      <alignment horizontal="center" vertical="center"/>
    </xf>
    <xf numFmtId="164" fontId="9" fillId="3" borderId="1" xfId="1" applyFont="1" applyFill="1" applyBorder="1" applyAlignment="1">
      <alignment horizontal="center" vertical="center" wrapText="1"/>
    </xf>
    <xf numFmtId="164" fontId="8" fillId="3" borderId="1" xfId="1" applyFont="1" applyFill="1" applyBorder="1" applyAlignment="1">
      <alignment horizontal="left" vertical="center" wrapText="1"/>
    </xf>
    <xf numFmtId="164" fontId="8" fillId="3" borderId="1" xfId="1" applyFont="1" applyFill="1" applyBorder="1" applyAlignment="1">
      <alignment horizontal="center" vertical="center" wrapText="1"/>
    </xf>
    <xf numFmtId="168" fontId="8" fillId="3" borderId="1" xfId="1" applyNumberFormat="1" applyFont="1" applyFill="1" applyBorder="1" applyAlignment="1">
      <alignment horizontal="center" vertical="center" wrapText="1"/>
    </xf>
    <xf numFmtId="168" fontId="30" fillId="3" borderId="1" xfId="1" applyNumberFormat="1" applyFont="1" applyFill="1" applyBorder="1" applyAlignment="1">
      <alignment horizontal="right" vertical="center" wrapText="1"/>
    </xf>
    <xf numFmtId="164" fontId="10" fillId="6" borderId="0" xfId="1" applyFont="1" applyFill="1"/>
    <xf numFmtId="164" fontId="5" fillId="6" borderId="1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left" vertical="center" wrapText="1"/>
    </xf>
    <xf numFmtId="164" fontId="5" fillId="0" borderId="1" xfId="1" applyFont="1" applyFill="1" applyBorder="1" applyAlignment="1">
      <alignment horizontal="center" vertical="center" wrapText="1"/>
    </xf>
    <xf numFmtId="164" fontId="4" fillId="6" borderId="1" xfId="1" applyFont="1" applyFill="1" applyBorder="1" applyAlignment="1">
      <alignment vertical="center"/>
    </xf>
    <xf numFmtId="164" fontId="4" fillId="6" borderId="5" xfId="1" applyFont="1" applyFill="1" applyBorder="1" applyAlignment="1">
      <alignment horizontal="center" vertical="center"/>
    </xf>
    <xf numFmtId="164" fontId="4" fillId="6" borderId="1" xfId="1" applyFont="1" applyFill="1" applyBorder="1" applyAlignment="1">
      <alignment horizontal="center" vertical="center"/>
    </xf>
    <xf numFmtId="164" fontId="4" fillId="6" borderId="1" xfId="1" applyFont="1" applyFill="1" applyBorder="1" applyAlignment="1">
      <alignment horizontal="center" vertical="center" wrapText="1"/>
    </xf>
    <xf numFmtId="168" fontId="4" fillId="6" borderId="1" xfId="1" applyNumberFormat="1" applyFont="1" applyFill="1" applyBorder="1" applyAlignment="1">
      <alignment horizontal="center" vertical="center" wrapText="1"/>
    </xf>
    <xf numFmtId="164" fontId="5" fillId="6" borderId="0" xfId="1" applyFont="1" applyFill="1" applyAlignment="1">
      <alignment vertical="top"/>
    </xf>
    <xf numFmtId="0" fontId="8" fillId="6" borderId="1" xfId="8" applyFont="1" applyFill="1" applyBorder="1" applyAlignment="1">
      <alignment vertical="center"/>
    </xf>
    <xf numFmtId="4" fontId="8" fillId="6" borderId="5" xfId="1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 wrapText="1"/>
    </xf>
    <xf numFmtId="0" fontId="4" fillId="6" borderId="1" xfId="8" applyFont="1" applyFill="1" applyBorder="1" applyAlignment="1">
      <alignment vertical="center"/>
    </xf>
    <xf numFmtId="4" fontId="4" fillId="6" borderId="5" xfId="11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2" fontId="8" fillId="0" borderId="1" xfId="11" applyNumberFormat="1" applyFont="1" applyFill="1" applyBorder="1" applyAlignment="1">
      <alignment horizontal="center" vertical="center"/>
    </xf>
    <xf numFmtId="4" fontId="21" fillId="6" borderId="1" xfId="0" applyNumberFormat="1" applyFont="1" applyFill="1" applyBorder="1" applyAlignment="1">
      <alignment horizontal="center" vertical="center" wrapText="1"/>
    </xf>
    <xf numFmtId="4" fontId="9" fillId="0" borderId="20" xfId="0" applyNumberFormat="1" applyFont="1" applyFill="1" applyBorder="1" applyAlignment="1">
      <alignment horizontal="left" vertical="center" wrapText="1"/>
    </xf>
    <xf numFmtId="4" fontId="9" fillId="0" borderId="20" xfId="0" applyNumberFormat="1" applyFont="1" applyFill="1" applyBorder="1" applyAlignment="1">
      <alignment horizontal="center" vertical="center" wrapText="1"/>
    </xf>
    <xf numFmtId="166" fontId="8" fillId="0" borderId="20" xfId="0" applyNumberFormat="1" applyFont="1" applyFill="1" applyBorder="1" applyAlignment="1">
      <alignment horizontal="center" vertical="center" wrapText="1"/>
    </xf>
    <xf numFmtId="4" fontId="9" fillId="6" borderId="20" xfId="0" applyNumberFormat="1" applyFont="1" applyFill="1" applyBorder="1" applyAlignment="1">
      <alignment horizontal="center" vertical="center" wrapText="1"/>
    </xf>
    <xf numFmtId="4" fontId="5" fillId="6" borderId="20" xfId="0" applyNumberFormat="1" applyFont="1" applyFill="1" applyBorder="1" applyAlignment="1">
      <alignment horizontal="center" vertical="center" wrapText="1"/>
    </xf>
    <xf numFmtId="4" fontId="8" fillId="6" borderId="20" xfId="11" applyNumberFormat="1" applyFont="1" applyFill="1" applyBorder="1" applyAlignment="1">
      <alignment horizontal="center" vertical="center"/>
    </xf>
    <xf numFmtId="166" fontId="8" fillId="6" borderId="20" xfId="11" applyNumberFormat="1" applyFont="1" applyFill="1" applyBorder="1" applyAlignment="1">
      <alignment horizontal="center" vertical="center"/>
    </xf>
    <xf numFmtId="2" fontId="8" fillId="0" borderId="20" xfId="0" applyNumberFormat="1" applyFont="1" applyFill="1" applyBorder="1" applyAlignment="1">
      <alignment horizontal="center" vertical="center" wrapText="1"/>
    </xf>
    <xf numFmtId="168" fontId="8" fillId="6" borderId="20" xfId="0" applyNumberFormat="1" applyFont="1" applyFill="1" applyBorder="1" applyAlignment="1">
      <alignment horizontal="center" vertical="center" wrapText="1"/>
    </xf>
    <xf numFmtId="4" fontId="8" fillId="6" borderId="20" xfId="0" applyNumberFormat="1" applyFont="1" applyFill="1" applyBorder="1" applyAlignment="1">
      <alignment horizontal="center" vertical="center" wrapText="1"/>
    </xf>
    <xf numFmtId="0" fontId="8" fillId="6" borderId="0" xfId="8" applyFont="1" applyFill="1" applyAlignment="1">
      <alignment vertical="center"/>
    </xf>
    <xf numFmtId="0" fontId="4" fillId="6" borderId="1" xfId="8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169" fontId="8" fillId="0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21" fillId="3" borderId="1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168" fontId="8" fillId="3" borderId="1" xfId="0" applyNumberFormat="1" applyFont="1" applyFill="1" applyBorder="1" applyAlignment="1">
      <alignment horizontal="center" vertical="center" wrapText="1"/>
    </xf>
    <xf numFmtId="168" fontId="30" fillId="3" borderId="1" xfId="0" applyNumberFormat="1" applyFont="1" applyFill="1" applyBorder="1" applyAlignment="1">
      <alignment horizontal="right" vertical="center" wrapText="1"/>
    </xf>
    <xf numFmtId="2" fontId="5" fillId="6" borderId="0" xfId="8" applyNumberFormat="1" applyFont="1" applyFill="1">
      <alignment vertical="top"/>
    </xf>
    <xf numFmtId="0" fontId="8" fillId="6" borderId="1" xfId="8" applyFont="1" applyFill="1" applyBorder="1" applyAlignment="1">
      <alignment horizontal="left" vertical="center"/>
    </xf>
    <xf numFmtId="169" fontId="8" fillId="6" borderId="1" xfId="0" applyNumberFormat="1" applyFont="1" applyFill="1" applyBorder="1" applyAlignment="1">
      <alignment horizontal="center" vertical="center" wrapText="1"/>
    </xf>
    <xf numFmtId="170" fontId="8" fillId="6" borderId="1" xfId="0" applyNumberFormat="1" applyFont="1" applyFill="1" applyBorder="1" applyAlignment="1">
      <alignment horizontal="center" vertical="center" wrapText="1"/>
    </xf>
  </cellXfs>
  <cellStyles count="12">
    <cellStyle name="Звичайний 2" xfId="3"/>
    <cellStyle name="Обычный" xfId="0" builtinId="0"/>
    <cellStyle name="Обычный 13" xfId="9"/>
    <cellStyle name="Обычный 2" xfId="2"/>
    <cellStyle name="Обычный 2 2" xfId="4"/>
    <cellStyle name="Обычный 2 2 2" xfId="10"/>
    <cellStyle name="Обычный 2 3 2" xfId="7"/>
    <cellStyle name="Обычный 3" xfId="8"/>
    <cellStyle name="Обычный 5" xfId="5"/>
    <cellStyle name="Обычный 6" xfId="6"/>
    <cellStyle name="Обычный_Табель" xfId="11"/>
    <cellStyle name="Финансовый" xfId="1" builtinId="3"/>
  </cellStyles>
  <dxfs count="90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5"/>
  <sheetViews>
    <sheetView topLeftCell="A187" zoomScale="70" zoomScaleNormal="70" workbookViewId="0">
      <selection activeCell="F204" sqref="F204"/>
    </sheetView>
  </sheetViews>
  <sheetFormatPr defaultColWidth="9.33203125" defaultRowHeight="18" x14ac:dyDescent="0.3"/>
  <cols>
    <col min="1" max="1" width="8.6640625" style="25" customWidth="1"/>
    <col min="2" max="2" width="88.6640625" style="25" customWidth="1"/>
    <col min="3" max="3" width="12.5546875" style="25" bestFit="1" customWidth="1"/>
    <col min="4" max="4" width="15" style="26" customWidth="1"/>
    <col min="5" max="5" width="18.44140625" style="26" customWidth="1"/>
    <col min="6" max="6" width="23.109375" style="26" customWidth="1"/>
    <col min="7" max="7" width="50.109375" style="41" customWidth="1"/>
    <col min="8" max="8" width="12.5546875" style="26" bestFit="1" customWidth="1"/>
    <col min="9" max="9" width="12.5546875" style="26" customWidth="1"/>
    <col min="10" max="10" width="15.6640625" style="26" customWidth="1"/>
    <col min="11" max="11" width="22.88671875" style="26" customWidth="1"/>
    <col min="12" max="12" width="18.5546875" style="26" customWidth="1"/>
    <col min="13" max="13" width="9.33203125" style="25"/>
    <col min="14" max="14" width="16.44140625" style="25" customWidth="1"/>
    <col min="15" max="16" width="9.33203125" style="25"/>
    <col min="17" max="17" width="9.88671875" style="25" bestFit="1" customWidth="1"/>
    <col min="18" max="16384" width="9.33203125" style="25"/>
  </cols>
  <sheetData>
    <row r="1" spans="1:32" s="19" customFormat="1" ht="48.75" customHeight="1" x14ac:dyDescent="0.3">
      <c r="A1" s="96" t="s">
        <v>0</v>
      </c>
      <c r="B1" s="96"/>
      <c r="C1" s="96"/>
      <c r="D1" s="96"/>
      <c r="E1" s="96"/>
      <c r="F1" s="96"/>
      <c r="G1" s="96"/>
      <c r="H1" s="21"/>
      <c r="I1" s="22"/>
      <c r="J1" s="97" t="s">
        <v>1</v>
      </c>
      <c r="K1" s="97"/>
      <c r="L1" s="97"/>
      <c r="M1" s="23"/>
      <c r="N1" s="24"/>
      <c r="O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s="19" customFormat="1" ht="14.25" customHeight="1" x14ac:dyDescent="0.3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23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s="19" customFormat="1" ht="24" customHeight="1" x14ac:dyDescent="0.3">
      <c r="A3" s="100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23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</row>
    <row r="4" spans="1:32" ht="15" customHeight="1" x14ac:dyDescent="0.3"/>
    <row r="5" spans="1:32" s="18" customFormat="1" ht="64.95" customHeight="1" x14ac:dyDescent="0.3">
      <c r="A5" s="27" t="s">
        <v>3</v>
      </c>
      <c r="B5" s="27" t="s">
        <v>4</v>
      </c>
      <c r="C5" s="27" t="s">
        <v>5</v>
      </c>
      <c r="D5" s="27" t="s">
        <v>6</v>
      </c>
      <c r="E5" s="27" t="s">
        <v>7</v>
      </c>
      <c r="F5" s="27" t="s">
        <v>8</v>
      </c>
      <c r="G5" s="27" t="s">
        <v>9</v>
      </c>
      <c r="H5" s="27" t="s">
        <v>5</v>
      </c>
      <c r="I5" s="27" t="s">
        <v>10</v>
      </c>
      <c r="J5" s="27" t="s">
        <v>6</v>
      </c>
      <c r="K5" s="27" t="s">
        <v>11</v>
      </c>
      <c r="L5" s="27" t="s">
        <v>12</v>
      </c>
    </row>
    <row r="6" spans="1:32" s="19" customFormat="1" x14ac:dyDescent="0.35">
      <c r="A6" s="2"/>
      <c r="B6" s="1" t="s">
        <v>13</v>
      </c>
      <c r="C6" s="2"/>
      <c r="D6" s="2"/>
      <c r="E6" s="2"/>
      <c r="F6" s="2"/>
      <c r="G6" s="42"/>
      <c r="H6" s="2"/>
      <c r="I6" s="2"/>
      <c r="J6" s="3"/>
      <c r="K6" s="4"/>
      <c r="L6" s="16"/>
    </row>
    <row r="7" spans="1:32" s="28" customFormat="1" ht="20.100000000000001" customHeight="1" x14ac:dyDescent="0.3">
      <c r="A7" s="57">
        <v>1</v>
      </c>
      <c r="B7" s="10" t="s">
        <v>14</v>
      </c>
      <c r="C7" s="11" t="s">
        <v>15</v>
      </c>
      <c r="D7" s="11">
        <v>182.27</v>
      </c>
      <c r="E7" s="11">
        <v>495.83</v>
      </c>
      <c r="F7" s="12">
        <f>D7*E7</f>
        <v>90374.934099999999</v>
      </c>
      <c r="G7" s="13"/>
      <c r="H7" s="14"/>
      <c r="I7" s="15"/>
      <c r="J7" s="15"/>
      <c r="K7" s="14"/>
      <c r="L7" s="58"/>
    </row>
    <row r="8" spans="1:32" s="28" customFormat="1" ht="20.100000000000001" customHeight="1" x14ac:dyDescent="0.3">
      <c r="A8" s="57"/>
      <c r="B8" s="10"/>
      <c r="C8" s="11"/>
      <c r="D8" s="11"/>
      <c r="E8" s="11"/>
      <c r="F8" s="12"/>
      <c r="G8" s="55" t="s">
        <v>16</v>
      </c>
      <c r="H8" s="46" t="s">
        <v>15</v>
      </c>
      <c r="I8" s="46">
        <v>0.33</v>
      </c>
      <c r="J8" s="15">
        <f>I8*D7</f>
        <v>60.149100000000004</v>
      </c>
      <c r="K8" s="14" t="s">
        <v>17</v>
      </c>
      <c r="L8" s="58"/>
    </row>
    <row r="9" spans="1:32" s="28" customFormat="1" ht="20.100000000000001" customHeight="1" x14ac:dyDescent="0.3">
      <c r="A9" s="57"/>
      <c r="B9" s="10"/>
      <c r="C9" s="11"/>
      <c r="D9" s="11"/>
      <c r="E9" s="11"/>
      <c r="F9" s="12"/>
      <c r="G9" s="13" t="s">
        <v>18</v>
      </c>
      <c r="H9" s="14" t="s">
        <v>19</v>
      </c>
      <c r="I9" s="15">
        <v>52</v>
      </c>
      <c r="J9" s="15">
        <f>I9*D7</f>
        <v>9478.0400000000009</v>
      </c>
      <c r="K9" s="14" t="s">
        <v>17</v>
      </c>
      <c r="L9" s="58"/>
    </row>
    <row r="10" spans="1:32" s="28" customFormat="1" ht="20.100000000000001" customHeight="1" x14ac:dyDescent="0.3">
      <c r="A10" s="57"/>
      <c r="B10" s="10"/>
      <c r="C10" s="11"/>
      <c r="D10" s="11"/>
      <c r="E10" s="11"/>
      <c r="F10" s="12"/>
      <c r="G10" s="13" t="s">
        <v>20</v>
      </c>
      <c r="H10" s="14" t="s">
        <v>21</v>
      </c>
      <c r="I10" s="15">
        <v>0.03</v>
      </c>
      <c r="J10" s="15">
        <f>I10*D7</f>
        <v>5.4680999999999997</v>
      </c>
      <c r="K10" s="14" t="s">
        <v>17</v>
      </c>
      <c r="L10" s="58"/>
    </row>
    <row r="11" spans="1:32" s="28" customFormat="1" ht="20.100000000000001" customHeight="1" x14ac:dyDescent="0.3">
      <c r="A11" s="57"/>
      <c r="B11" s="10"/>
      <c r="C11" s="11"/>
      <c r="D11" s="11"/>
      <c r="E11" s="11"/>
      <c r="F11" s="12"/>
      <c r="G11" s="13" t="s">
        <v>22</v>
      </c>
      <c r="H11" s="14" t="s">
        <v>15</v>
      </c>
      <c r="I11" s="15">
        <v>0.22</v>
      </c>
      <c r="J11" s="15">
        <f>I11*D7</f>
        <v>40.099400000000003</v>
      </c>
      <c r="K11" s="14" t="s">
        <v>17</v>
      </c>
      <c r="L11" s="58"/>
    </row>
    <row r="12" spans="1:32" s="28" customFormat="1" ht="20.100000000000001" customHeight="1" x14ac:dyDescent="0.3">
      <c r="A12" s="57"/>
      <c r="B12" s="10"/>
      <c r="C12" s="11"/>
      <c r="D12" s="11"/>
      <c r="E12" s="11"/>
      <c r="F12" s="12"/>
      <c r="G12" s="13" t="s">
        <v>23</v>
      </c>
      <c r="H12" s="14" t="s">
        <v>24</v>
      </c>
      <c r="I12" s="15">
        <v>1E-4</v>
      </c>
      <c r="J12" s="15">
        <f>I12*D7</f>
        <v>1.8227000000000004E-2</v>
      </c>
      <c r="K12" s="14" t="s">
        <v>17</v>
      </c>
      <c r="L12" s="58"/>
    </row>
    <row r="13" spans="1:32" s="28" customFormat="1" ht="20.100000000000001" customHeight="1" x14ac:dyDescent="0.3">
      <c r="A13" s="57">
        <v>2</v>
      </c>
      <c r="B13" s="10" t="s">
        <v>25</v>
      </c>
      <c r="C13" s="11" t="s">
        <v>19</v>
      </c>
      <c r="D13" s="11">
        <f>J14</f>
        <v>13</v>
      </c>
      <c r="E13" s="11">
        <v>250</v>
      </c>
      <c r="F13" s="12">
        <f>D13*E13</f>
        <v>3250</v>
      </c>
      <c r="G13" s="13"/>
      <c r="H13" s="14"/>
      <c r="I13" s="15"/>
      <c r="J13" s="15"/>
      <c r="K13" s="14"/>
      <c r="L13" s="58"/>
    </row>
    <row r="14" spans="1:32" s="28" customFormat="1" ht="20.100000000000001" customHeight="1" x14ac:dyDescent="0.3">
      <c r="A14" s="57"/>
      <c r="B14" s="10"/>
      <c r="C14" s="11"/>
      <c r="D14" s="11"/>
      <c r="E14" s="11"/>
      <c r="F14" s="12"/>
      <c r="G14" s="13" t="s">
        <v>26</v>
      </c>
      <c r="H14" s="14" t="s">
        <v>19</v>
      </c>
      <c r="I14" s="15"/>
      <c r="J14" s="15">
        <v>13</v>
      </c>
      <c r="K14" s="14" t="s">
        <v>17</v>
      </c>
      <c r="L14" s="58"/>
    </row>
    <row r="15" spans="1:32" s="19" customFormat="1" ht="20.100000000000001" customHeight="1" x14ac:dyDescent="0.3">
      <c r="A15" s="56"/>
      <c r="B15" s="1" t="s">
        <v>27</v>
      </c>
      <c r="C15" s="5"/>
      <c r="D15" s="6"/>
      <c r="E15" s="7"/>
      <c r="F15" s="1"/>
      <c r="G15" s="8"/>
      <c r="H15" s="4"/>
      <c r="I15" s="9"/>
      <c r="J15" s="9"/>
      <c r="K15" s="4"/>
      <c r="L15" s="16"/>
    </row>
    <row r="16" spans="1:32" s="28" customFormat="1" x14ac:dyDescent="0.3">
      <c r="A16" s="57">
        <v>3</v>
      </c>
      <c r="B16" s="10" t="s">
        <v>28</v>
      </c>
      <c r="C16" s="11" t="s">
        <v>21</v>
      </c>
      <c r="D16" s="11">
        <v>21.48</v>
      </c>
      <c r="E16" s="20">
        <v>1833.33</v>
      </c>
      <c r="F16" s="12">
        <f>D16*E16</f>
        <v>39379.928399999997</v>
      </c>
      <c r="G16" s="13"/>
      <c r="H16" s="14"/>
      <c r="I16" s="15"/>
      <c r="J16" s="15"/>
      <c r="K16" s="14"/>
      <c r="L16" s="58"/>
    </row>
    <row r="17" spans="1:12" s="28" customFormat="1" ht="20.100000000000001" customHeight="1" x14ac:dyDescent="0.3">
      <c r="A17" s="57"/>
      <c r="B17" s="10"/>
      <c r="C17" s="11"/>
      <c r="D17" s="11"/>
      <c r="E17" s="11"/>
      <c r="F17" s="12"/>
      <c r="G17" s="13" t="s">
        <v>29</v>
      </c>
      <c r="H17" s="14" t="s">
        <v>19</v>
      </c>
      <c r="I17" s="15">
        <v>195</v>
      </c>
      <c r="J17" s="15">
        <f>I17*D16</f>
        <v>4188.6000000000004</v>
      </c>
      <c r="K17" s="14" t="s">
        <v>17</v>
      </c>
      <c r="L17" s="58"/>
    </row>
    <row r="18" spans="1:12" s="28" customFormat="1" ht="20.100000000000001" customHeight="1" x14ac:dyDescent="0.3">
      <c r="A18" s="57"/>
      <c r="B18" s="10"/>
      <c r="C18" s="11"/>
      <c r="D18" s="11"/>
      <c r="E18" s="11"/>
      <c r="F18" s="12"/>
      <c r="G18" s="13" t="s">
        <v>18</v>
      </c>
      <c r="H18" s="14" t="s">
        <v>19</v>
      </c>
      <c r="I18" s="15">
        <v>13</v>
      </c>
      <c r="J18" s="15">
        <f>I18*D16</f>
        <v>279.24</v>
      </c>
      <c r="K18" s="14" t="s">
        <v>17</v>
      </c>
      <c r="L18" s="58"/>
    </row>
    <row r="19" spans="1:12" s="28" customFormat="1" ht="20.100000000000001" customHeight="1" x14ac:dyDescent="0.3">
      <c r="A19" s="57"/>
      <c r="B19" s="10"/>
      <c r="C19" s="11"/>
      <c r="D19" s="11"/>
      <c r="E19" s="11"/>
      <c r="F19" s="12"/>
      <c r="G19" s="13" t="s">
        <v>20</v>
      </c>
      <c r="H19" s="14" t="s">
        <v>21</v>
      </c>
      <c r="I19" s="15">
        <v>0.3</v>
      </c>
      <c r="J19" s="15">
        <f>I19*D16</f>
        <v>6.444</v>
      </c>
      <c r="K19" s="14" t="s">
        <v>17</v>
      </c>
      <c r="L19" s="58"/>
    </row>
    <row r="20" spans="1:12" s="28" customFormat="1" ht="20.100000000000001" customHeight="1" x14ac:dyDescent="0.3">
      <c r="A20" s="57"/>
      <c r="B20" s="10"/>
      <c r="C20" s="11"/>
      <c r="D20" s="11"/>
      <c r="E20" s="11"/>
      <c r="F20" s="12"/>
      <c r="G20" s="13" t="s">
        <v>22</v>
      </c>
      <c r="H20" s="14" t="s">
        <v>15</v>
      </c>
      <c r="I20" s="15">
        <v>2</v>
      </c>
      <c r="J20" s="15">
        <f>I20*D16</f>
        <v>42.96</v>
      </c>
      <c r="K20" s="14" t="s">
        <v>17</v>
      </c>
      <c r="L20" s="58"/>
    </row>
    <row r="21" spans="1:12" s="28" customFormat="1" ht="20.100000000000001" customHeight="1" x14ac:dyDescent="0.3">
      <c r="A21" s="57"/>
      <c r="B21" s="10"/>
      <c r="C21" s="11"/>
      <c r="D21" s="11"/>
      <c r="E21" s="11"/>
      <c r="F21" s="12"/>
      <c r="G21" s="13" t="s">
        <v>23</v>
      </c>
      <c r="H21" s="14" t="s">
        <v>24</v>
      </c>
      <c r="I21" s="15">
        <v>2.5000000000000001E-3</v>
      </c>
      <c r="J21" s="15">
        <f>I21*D16</f>
        <v>5.3700000000000005E-2</v>
      </c>
      <c r="K21" s="14" t="s">
        <v>17</v>
      </c>
      <c r="L21" s="58"/>
    </row>
    <row r="22" spans="1:12" s="28" customFormat="1" ht="20.100000000000001" customHeight="1" x14ac:dyDescent="0.3">
      <c r="A22" s="57"/>
      <c r="B22" s="10"/>
      <c r="C22" s="11"/>
      <c r="D22" s="11"/>
      <c r="E22" s="11"/>
      <c r="F22" s="12"/>
      <c r="G22" s="13" t="s">
        <v>30</v>
      </c>
      <c r="H22" s="14" t="s">
        <v>31</v>
      </c>
      <c r="I22" s="15">
        <v>1.05</v>
      </c>
      <c r="J22" s="15">
        <f>I22*D16</f>
        <v>22.554000000000002</v>
      </c>
      <c r="K22" s="14" t="s">
        <v>17</v>
      </c>
      <c r="L22" s="58"/>
    </row>
    <row r="23" spans="1:12" s="28" customFormat="1" ht="20.100000000000001" customHeight="1" x14ac:dyDescent="0.3">
      <c r="A23" s="57"/>
      <c r="B23" s="10"/>
      <c r="C23" s="11"/>
      <c r="D23" s="11"/>
      <c r="E23" s="11"/>
      <c r="F23" s="12"/>
      <c r="G23" s="13" t="s">
        <v>32</v>
      </c>
      <c r="H23" s="14" t="s">
        <v>31</v>
      </c>
      <c r="I23" s="15">
        <v>4.2</v>
      </c>
      <c r="J23" s="15">
        <f>I23*D16</f>
        <v>90.216000000000008</v>
      </c>
      <c r="K23" s="14" t="s">
        <v>17</v>
      </c>
      <c r="L23" s="58"/>
    </row>
    <row r="24" spans="1:12" s="28" customFormat="1" ht="20.100000000000001" customHeight="1" x14ac:dyDescent="0.3">
      <c r="A24" s="57">
        <v>4</v>
      </c>
      <c r="B24" s="10" t="s">
        <v>33</v>
      </c>
      <c r="C24" s="11" t="s">
        <v>15</v>
      </c>
      <c r="D24" s="11">
        <v>41.2</v>
      </c>
      <c r="E24" s="11">
        <v>495.83</v>
      </c>
      <c r="F24" s="12">
        <f>D24*E24</f>
        <v>20428.196</v>
      </c>
      <c r="G24" s="13"/>
      <c r="H24" s="14"/>
      <c r="I24" s="15"/>
      <c r="J24" s="15"/>
      <c r="K24" s="14"/>
      <c r="L24" s="58"/>
    </row>
    <row r="25" spans="1:12" s="28" customFormat="1" ht="20.100000000000001" customHeight="1" x14ac:dyDescent="0.3">
      <c r="A25" s="57"/>
      <c r="B25" s="10"/>
      <c r="C25" s="11"/>
      <c r="D25" s="11"/>
      <c r="E25" s="11"/>
      <c r="F25" s="12"/>
      <c r="G25" s="13" t="s">
        <v>29</v>
      </c>
      <c r="H25" s="14" t="s">
        <v>19</v>
      </c>
      <c r="I25" s="15">
        <v>25</v>
      </c>
      <c r="J25" s="15">
        <f>I25*D24</f>
        <v>1030</v>
      </c>
      <c r="K25" s="14" t="s">
        <v>17</v>
      </c>
      <c r="L25" s="58"/>
    </row>
    <row r="26" spans="1:12" s="28" customFormat="1" ht="20.100000000000001" customHeight="1" x14ac:dyDescent="0.3">
      <c r="A26" s="57"/>
      <c r="B26" s="10"/>
      <c r="C26" s="11"/>
      <c r="D26" s="11"/>
      <c r="E26" s="11"/>
      <c r="F26" s="12"/>
      <c r="G26" s="13" t="s">
        <v>18</v>
      </c>
      <c r="H26" s="14" t="s">
        <v>19</v>
      </c>
      <c r="I26" s="15">
        <v>1.32</v>
      </c>
      <c r="J26" s="15">
        <f>I26*D24</f>
        <v>54.384000000000007</v>
      </c>
      <c r="K26" s="14" t="s">
        <v>17</v>
      </c>
      <c r="L26" s="58"/>
    </row>
    <row r="27" spans="1:12" s="28" customFormat="1" ht="20.100000000000001" customHeight="1" x14ac:dyDescent="0.3">
      <c r="A27" s="57"/>
      <c r="B27" s="10"/>
      <c r="C27" s="11"/>
      <c r="D27" s="11"/>
      <c r="E27" s="11"/>
      <c r="F27" s="12"/>
      <c r="G27" s="13" t="s">
        <v>20</v>
      </c>
      <c r="H27" s="14" t="s">
        <v>21</v>
      </c>
      <c r="I27" s="15">
        <v>3.4000000000000002E-2</v>
      </c>
      <c r="J27" s="15">
        <f>I27*D24</f>
        <v>1.4008000000000003</v>
      </c>
      <c r="K27" s="14" t="s">
        <v>17</v>
      </c>
      <c r="L27" s="58"/>
    </row>
    <row r="28" spans="1:12" s="28" customFormat="1" ht="20.100000000000001" customHeight="1" x14ac:dyDescent="0.3">
      <c r="A28" s="57"/>
      <c r="B28" s="10"/>
      <c r="C28" s="11"/>
      <c r="D28" s="11"/>
      <c r="E28" s="11"/>
      <c r="F28" s="12"/>
      <c r="G28" s="13" t="s">
        <v>22</v>
      </c>
      <c r="H28" s="14" t="s">
        <v>15</v>
      </c>
      <c r="I28" s="15">
        <v>0.22</v>
      </c>
      <c r="J28" s="15">
        <f>I28*D24</f>
        <v>9.0640000000000001</v>
      </c>
      <c r="K28" s="14" t="s">
        <v>17</v>
      </c>
      <c r="L28" s="58"/>
    </row>
    <row r="29" spans="1:12" s="28" customFormat="1" ht="20.100000000000001" customHeight="1" x14ac:dyDescent="0.3">
      <c r="A29" s="57"/>
      <c r="B29" s="10"/>
      <c r="C29" s="11"/>
      <c r="D29" s="11"/>
      <c r="E29" s="11"/>
      <c r="F29" s="12"/>
      <c r="G29" s="13" t="s">
        <v>34</v>
      </c>
      <c r="H29" s="14" t="s">
        <v>15</v>
      </c>
      <c r="I29" s="15">
        <v>4.2999999999999997E-2</v>
      </c>
      <c r="J29" s="15">
        <f>I29*D24</f>
        <v>1.7716000000000001</v>
      </c>
      <c r="K29" s="14" t="s">
        <v>17</v>
      </c>
      <c r="L29" s="58"/>
    </row>
    <row r="30" spans="1:12" s="28" customFormat="1" ht="20.100000000000001" customHeight="1" x14ac:dyDescent="0.3">
      <c r="A30" s="57"/>
      <c r="B30" s="10"/>
      <c r="C30" s="11"/>
      <c r="D30" s="11"/>
      <c r="E30" s="11"/>
      <c r="F30" s="12"/>
      <c r="G30" s="13" t="s">
        <v>23</v>
      </c>
      <c r="H30" s="14" t="s">
        <v>24</v>
      </c>
      <c r="I30" s="15">
        <v>1E-4</v>
      </c>
      <c r="J30" s="15">
        <f>I30*D24</f>
        <v>4.1200000000000004E-3</v>
      </c>
      <c r="K30" s="14" t="s">
        <v>17</v>
      </c>
      <c r="L30" s="58"/>
    </row>
    <row r="31" spans="1:12" s="28" customFormat="1" ht="20.100000000000001" customHeight="1" x14ac:dyDescent="0.3">
      <c r="A31" s="57">
        <v>5</v>
      </c>
      <c r="B31" s="10" t="s">
        <v>14</v>
      </c>
      <c r="C31" s="11" t="s">
        <v>15</v>
      </c>
      <c r="D31" s="11">
        <v>31.24</v>
      </c>
      <c r="E31" s="11">
        <v>495.83</v>
      </c>
      <c r="F31" s="12">
        <f>D31*E31</f>
        <v>15489.729199999998</v>
      </c>
      <c r="G31" s="13"/>
      <c r="H31" s="14"/>
      <c r="I31" s="15"/>
      <c r="J31" s="15"/>
      <c r="K31" s="14"/>
      <c r="L31" s="58"/>
    </row>
    <row r="32" spans="1:12" s="28" customFormat="1" ht="20.100000000000001" customHeight="1" x14ac:dyDescent="0.3">
      <c r="A32" s="57"/>
      <c r="B32" s="10"/>
      <c r="C32" s="11"/>
      <c r="D32" s="11"/>
      <c r="E32" s="11"/>
      <c r="F32" s="12"/>
      <c r="G32" s="13" t="s">
        <v>18</v>
      </c>
      <c r="H32" s="14" t="s">
        <v>19</v>
      </c>
      <c r="I32" s="15">
        <v>52</v>
      </c>
      <c r="J32" s="15">
        <f>I32*D31</f>
        <v>1624.48</v>
      </c>
      <c r="K32" s="14" t="s">
        <v>17</v>
      </c>
      <c r="L32" s="58"/>
    </row>
    <row r="33" spans="1:12" s="28" customFormat="1" ht="20.100000000000001" customHeight="1" x14ac:dyDescent="0.3">
      <c r="A33" s="57"/>
      <c r="B33" s="10"/>
      <c r="C33" s="11"/>
      <c r="D33" s="11"/>
      <c r="E33" s="11"/>
      <c r="F33" s="12"/>
      <c r="G33" s="13" t="s">
        <v>20</v>
      </c>
      <c r="H33" s="14" t="s">
        <v>21</v>
      </c>
      <c r="I33" s="15">
        <v>2.3E-2</v>
      </c>
      <c r="J33" s="15">
        <f>I33*D31</f>
        <v>0.71851999999999994</v>
      </c>
      <c r="K33" s="14" t="s">
        <v>17</v>
      </c>
      <c r="L33" s="58"/>
    </row>
    <row r="34" spans="1:12" s="28" customFormat="1" ht="20.100000000000001" customHeight="1" x14ac:dyDescent="0.3">
      <c r="A34" s="57"/>
      <c r="B34" s="10"/>
      <c r="C34" s="11"/>
      <c r="D34" s="11"/>
      <c r="E34" s="11"/>
      <c r="F34" s="12"/>
      <c r="G34" s="13" t="s">
        <v>22</v>
      </c>
      <c r="H34" s="14" t="s">
        <v>15</v>
      </c>
      <c r="I34" s="15">
        <v>0.22</v>
      </c>
      <c r="J34" s="15">
        <f>I34*D31</f>
        <v>6.8727999999999998</v>
      </c>
      <c r="K34" s="14" t="s">
        <v>17</v>
      </c>
      <c r="L34" s="58"/>
    </row>
    <row r="35" spans="1:12" s="28" customFormat="1" ht="20.100000000000001" customHeight="1" x14ac:dyDescent="0.3">
      <c r="A35" s="57"/>
      <c r="B35" s="10"/>
      <c r="C35" s="11"/>
      <c r="D35" s="11"/>
      <c r="E35" s="11"/>
      <c r="F35" s="12"/>
      <c r="G35" s="13" t="s">
        <v>34</v>
      </c>
      <c r="H35" s="14" t="s">
        <v>15</v>
      </c>
      <c r="I35" s="15">
        <v>4.2999999999999997E-2</v>
      </c>
      <c r="J35" s="15">
        <f>I35*D31</f>
        <v>1.3433199999999998</v>
      </c>
      <c r="K35" s="14" t="s">
        <v>17</v>
      </c>
      <c r="L35" s="58"/>
    </row>
    <row r="36" spans="1:12" s="28" customFormat="1" ht="20.100000000000001" customHeight="1" x14ac:dyDescent="0.3">
      <c r="A36" s="57"/>
      <c r="B36" s="10"/>
      <c r="C36" s="11"/>
      <c r="D36" s="11"/>
      <c r="E36" s="11"/>
      <c r="F36" s="12"/>
      <c r="G36" s="13" t="s">
        <v>23</v>
      </c>
      <c r="H36" s="14" t="s">
        <v>24</v>
      </c>
      <c r="I36" s="15">
        <v>2.9999999999999997E-4</v>
      </c>
      <c r="J36" s="15">
        <f>I36*D31</f>
        <v>9.3719999999999984E-3</v>
      </c>
      <c r="K36" s="14" t="s">
        <v>17</v>
      </c>
      <c r="L36" s="58"/>
    </row>
    <row r="37" spans="1:12" s="28" customFormat="1" ht="20.100000000000001" customHeight="1" x14ac:dyDescent="0.3">
      <c r="A37" s="57">
        <v>6</v>
      </c>
      <c r="B37" s="10" t="s">
        <v>35</v>
      </c>
      <c r="C37" s="11" t="s">
        <v>21</v>
      </c>
      <c r="D37" s="11">
        <v>1.67</v>
      </c>
      <c r="E37" s="20">
        <v>1833.33</v>
      </c>
      <c r="F37" s="12">
        <f>D37*E37</f>
        <v>3061.6610999999998</v>
      </c>
      <c r="G37" s="13"/>
      <c r="H37" s="14"/>
      <c r="I37" s="15"/>
      <c r="J37" s="15"/>
      <c r="K37" s="14"/>
      <c r="L37" s="58"/>
    </row>
    <row r="38" spans="1:12" s="28" customFormat="1" ht="20.100000000000001" customHeight="1" x14ac:dyDescent="0.3">
      <c r="A38" s="57"/>
      <c r="B38" s="10"/>
      <c r="C38" s="11"/>
      <c r="D38" s="11"/>
      <c r="E38" s="11"/>
      <c r="F38" s="12"/>
      <c r="G38" s="13" t="s">
        <v>18</v>
      </c>
      <c r="H38" s="14" t="s">
        <v>19</v>
      </c>
      <c r="I38" s="15">
        <v>395</v>
      </c>
      <c r="J38" s="15">
        <f>I38*D37</f>
        <v>659.65</v>
      </c>
      <c r="K38" s="14" t="s">
        <v>17</v>
      </c>
      <c r="L38" s="58"/>
    </row>
    <row r="39" spans="1:12" s="28" customFormat="1" ht="20.100000000000001" customHeight="1" x14ac:dyDescent="0.3">
      <c r="A39" s="57"/>
      <c r="B39" s="10"/>
      <c r="C39" s="11"/>
      <c r="D39" s="11"/>
      <c r="E39" s="11"/>
      <c r="F39" s="12"/>
      <c r="G39" s="13" t="s">
        <v>36</v>
      </c>
      <c r="H39" s="14" t="s">
        <v>21</v>
      </c>
      <c r="I39" s="15">
        <v>0.3</v>
      </c>
      <c r="J39" s="15">
        <f>I39*D37</f>
        <v>0.501</v>
      </c>
      <c r="K39" s="14" t="s">
        <v>17</v>
      </c>
      <c r="L39" s="58"/>
    </row>
    <row r="40" spans="1:12" s="28" customFormat="1" ht="20.100000000000001" customHeight="1" x14ac:dyDescent="0.3">
      <c r="A40" s="57"/>
      <c r="B40" s="10"/>
      <c r="C40" s="11"/>
      <c r="D40" s="11"/>
      <c r="E40" s="11"/>
      <c r="F40" s="12"/>
      <c r="G40" s="13" t="s">
        <v>22</v>
      </c>
      <c r="H40" s="14" t="s">
        <v>15</v>
      </c>
      <c r="I40" s="15">
        <v>2</v>
      </c>
      <c r="J40" s="15">
        <f>I40*D37</f>
        <v>3.34</v>
      </c>
      <c r="K40" s="14" t="s">
        <v>17</v>
      </c>
      <c r="L40" s="58"/>
    </row>
    <row r="41" spans="1:12" s="28" customFormat="1" ht="20.100000000000001" customHeight="1" x14ac:dyDescent="0.3">
      <c r="A41" s="57"/>
      <c r="B41" s="10"/>
      <c r="C41" s="11"/>
      <c r="D41" s="11"/>
      <c r="E41" s="11"/>
      <c r="F41" s="12"/>
      <c r="G41" s="13" t="s">
        <v>34</v>
      </c>
      <c r="H41" s="14" t="s">
        <v>15</v>
      </c>
      <c r="I41" s="15">
        <v>0.3</v>
      </c>
      <c r="J41" s="15">
        <f>I41*D37</f>
        <v>0.501</v>
      </c>
      <c r="K41" s="14" t="s">
        <v>17</v>
      </c>
      <c r="L41" s="58"/>
    </row>
    <row r="42" spans="1:12" s="28" customFormat="1" ht="20.100000000000001" customHeight="1" x14ac:dyDescent="0.3">
      <c r="A42" s="57"/>
      <c r="B42" s="10"/>
      <c r="C42" s="11"/>
      <c r="D42" s="11"/>
      <c r="E42" s="11"/>
      <c r="F42" s="12"/>
      <c r="G42" s="13" t="s">
        <v>23</v>
      </c>
      <c r="H42" s="14" t="s">
        <v>24</v>
      </c>
      <c r="I42" s="15">
        <v>2.5000000000000001E-3</v>
      </c>
      <c r="J42" s="15">
        <f>I42*D37</f>
        <v>4.1749999999999999E-3</v>
      </c>
      <c r="K42" s="14" t="s">
        <v>17</v>
      </c>
      <c r="L42" s="58"/>
    </row>
    <row r="43" spans="1:12" s="28" customFormat="1" ht="20.100000000000001" customHeight="1" x14ac:dyDescent="0.3">
      <c r="A43" s="57">
        <v>7</v>
      </c>
      <c r="B43" s="10" t="s">
        <v>25</v>
      </c>
      <c r="C43" s="11" t="s">
        <v>19</v>
      </c>
      <c r="D43" s="11">
        <v>19</v>
      </c>
      <c r="E43" s="11">
        <v>250</v>
      </c>
      <c r="F43" s="12">
        <f>D43*E43</f>
        <v>4750</v>
      </c>
      <c r="G43" s="13"/>
      <c r="H43" s="14"/>
      <c r="I43" s="15"/>
      <c r="J43" s="15"/>
      <c r="K43" s="14"/>
      <c r="L43" s="58"/>
    </row>
    <row r="44" spans="1:12" s="28" customFormat="1" ht="20.100000000000001" customHeight="1" x14ac:dyDescent="0.3">
      <c r="A44" s="57"/>
      <c r="B44" s="10"/>
      <c r="C44" s="11"/>
      <c r="D44" s="11"/>
      <c r="E44" s="11"/>
      <c r="F44" s="12"/>
      <c r="G44" s="13" t="s">
        <v>37</v>
      </c>
      <c r="H44" s="14" t="s">
        <v>19</v>
      </c>
      <c r="I44" s="15">
        <v>1</v>
      </c>
      <c r="J44" s="15">
        <v>1</v>
      </c>
      <c r="K44" s="14" t="s">
        <v>17</v>
      </c>
      <c r="L44" s="58"/>
    </row>
    <row r="45" spans="1:12" s="28" customFormat="1" ht="20.100000000000001" customHeight="1" x14ac:dyDescent="0.3">
      <c r="A45" s="57"/>
      <c r="B45" s="10"/>
      <c r="C45" s="11"/>
      <c r="D45" s="11"/>
      <c r="E45" s="11"/>
      <c r="F45" s="12"/>
      <c r="G45" s="13" t="s">
        <v>38</v>
      </c>
      <c r="H45" s="14" t="s">
        <v>19</v>
      </c>
      <c r="I45" s="15">
        <v>1</v>
      </c>
      <c r="J45" s="15">
        <v>2</v>
      </c>
      <c r="K45" s="14" t="s">
        <v>17</v>
      </c>
      <c r="L45" s="58"/>
    </row>
    <row r="46" spans="1:12" s="28" customFormat="1" ht="20.100000000000001" customHeight="1" x14ac:dyDescent="0.3">
      <c r="A46" s="57"/>
      <c r="B46" s="10"/>
      <c r="C46" s="11"/>
      <c r="D46" s="11"/>
      <c r="E46" s="11"/>
      <c r="F46" s="12"/>
      <c r="G46" s="13" t="s">
        <v>39</v>
      </c>
      <c r="H46" s="14" t="s">
        <v>19</v>
      </c>
      <c r="I46" s="15">
        <v>1</v>
      </c>
      <c r="J46" s="15">
        <v>14</v>
      </c>
      <c r="K46" s="14" t="s">
        <v>17</v>
      </c>
      <c r="L46" s="58"/>
    </row>
    <row r="47" spans="1:12" s="28" customFormat="1" ht="20.100000000000001" customHeight="1" x14ac:dyDescent="0.3">
      <c r="A47" s="57"/>
      <c r="B47" s="10"/>
      <c r="C47" s="11"/>
      <c r="D47" s="11"/>
      <c r="E47" s="11"/>
      <c r="F47" s="12"/>
      <c r="G47" s="13" t="s">
        <v>40</v>
      </c>
      <c r="H47" s="14" t="s">
        <v>19</v>
      </c>
      <c r="I47" s="15">
        <v>1</v>
      </c>
      <c r="J47" s="15">
        <v>2</v>
      </c>
      <c r="K47" s="14" t="s">
        <v>17</v>
      </c>
      <c r="L47" s="58"/>
    </row>
    <row r="48" spans="1:12" s="19" customFormat="1" ht="20.100000000000001" customHeight="1" x14ac:dyDescent="0.3">
      <c r="A48" s="56"/>
      <c r="B48" s="1" t="s">
        <v>41</v>
      </c>
      <c r="C48" s="5"/>
      <c r="D48" s="6"/>
      <c r="E48" s="7"/>
      <c r="F48" s="1"/>
      <c r="G48" s="8"/>
      <c r="H48" s="4"/>
      <c r="I48" s="9"/>
      <c r="J48" s="9"/>
      <c r="K48" s="4"/>
      <c r="L48" s="16"/>
    </row>
    <row r="49" spans="1:12" s="28" customFormat="1" ht="20.100000000000001" customHeight="1" x14ac:dyDescent="0.3">
      <c r="A49" s="57">
        <v>8</v>
      </c>
      <c r="B49" s="10" t="s">
        <v>33</v>
      </c>
      <c r="C49" s="11" t="s">
        <v>15</v>
      </c>
      <c r="D49" s="11">
        <v>9.36</v>
      </c>
      <c r="E49" s="11">
        <v>495.83</v>
      </c>
      <c r="F49" s="12">
        <f>D49*E49</f>
        <v>4640.9687999999996</v>
      </c>
      <c r="G49" s="13"/>
      <c r="H49" s="14"/>
      <c r="I49" s="15"/>
      <c r="J49" s="15"/>
      <c r="K49" s="14"/>
      <c r="L49" s="58"/>
    </row>
    <row r="50" spans="1:12" s="28" customFormat="1" ht="20.100000000000001" customHeight="1" x14ac:dyDescent="0.3">
      <c r="A50" s="57"/>
      <c r="B50" s="10"/>
      <c r="C50" s="11"/>
      <c r="D50" s="11"/>
      <c r="E50" s="11"/>
      <c r="F50" s="12"/>
      <c r="G50" s="13" t="s">
        <v>29</v>
      </c>
      <c r="H50" s="14" t="s">
        <v>19</v>
      </c>
      <c r="I50" s="15">
        <v>25</v>
      </c>
      <c r="J50" s="15">
        <f>I50*D49</f>
        <v>234</v>
      </c>
      <c r="K50" s="14" t="s">
        <v>17</v>
      </c>
      <c r="L50" s="58"/>
    </row>
    <row r="51" spans="1:12" s="28" customFormat="1" ht="20.100000000000001" customHeight="1" x14ac:dyDescent="0.3">
      <c r="A51" s="57"/>
      <c r="B51" s="10"/>
      <c r="C51" s="11"/>
      <c r="D51" s="11"/>
      <c r="E51" s="11"/>
      <c r="F51" s="12"/>
      <c r="G51" s="13" t="s">
        <v>18</v>
      </c>
      <c r="H51" s="14" t="s">
        <v>19</v>
      </c>
      <c r="I51" s="15">
        <v>1.32</v>
      </c>
      <c r="J51" s="15">
        <f>I51*D49</f>
        <v>12.3552</v>
      </c>
      <c r="K51" s="14" t="s">
        <v>17</v>
      </c>
      <c r="L51" s="58"/>
    </row>
    <row r="52" spans="1:12" s="28" customFormat="1" ht="20.100000000000001" customHeight="1" x14ac:dyDescent="0.3">
      <c r="A52" s="57"/>
      <c r="B52" s="10"/>
      <c r="C52" s="11"/>
      <c r="D52" s="11"/>
      <c r="E52" s="11"/>
      <c r="F52" s="12"/>
      <c r="G52" s="13" t="s">
        <v>20</v>
      </c>
      <c r="H52" s="14" t="s">
        <v>21</v>
      </c>
      <c r="I52" s="15">
        <v>3.4000000000000002E-2</v>
      </c>
      <c r="J52" s="15">
        <f>I52*D49</f>
        <v>0.31824000000000002</v>
      </c>
      <c r="K52" s="14" t="s">
        <v>17</v>
      </c>
      <c r="L52" s="58"/>
    </row>
    <row r="53" spans="1:12" s="28" customFormat="1" ht="20.100000000000001" customHeight="1" x14ac:dyDescent="0.3">
      <c r="A53" s="57"/>
      <c r="B53" s="10"/>
      <c r="C53" s="11"/>
      <c r="D53" s="11"/>
      <c r="E53" s="11"/>
      <c r="F53" s="12"/>
      <c r="G53" s="13" t="s">
        <v>22</v>
      </c>
      <c r="H53" s="14" t="s">
        <v>15</v>
      </c>
      <c r="I53" s="15">
        <v>0.22</v>
      </c>
      <c r="J53" s="15">
        <f>I53*D49</f>
        <v>2.0591999999999997</v>
      </c>
      <c r="K53" s="14" t="s">
        <v>17</v>
      </c>
      <c r="L53" s="58"/>
    </row>
    <row r="54" spans="1:12" s="28" customFormat="1" ht="20.100000000000001" customHeight="1" x14ac:dyDescent="0.3">
      <c r="A54" s="57"/>
      <c r="B54" s="10"/>
      <c r="C54" s="11"/>
      <c r="D54" s="11"/>
      <c r="E54" s="11"/>
      <c r="F54" s="12"/>
      <c r="G54" s="13" t="s">
        <v>34</v>
      </c>
      <c r="H54" s="14" t="s">
        <v>15</v>
      </c>
      <c r="I54" s="15">
        <v>4.2999999999999997E-2</v>
      </c>
      <c r="J54" s="15">
        <f>I54*D49</f>
        <v>0.40247999999999995</v>
      </c>
      <c r="K54" s="14" t="s">
        <v>17</v>
      </c>
      <c r="L54" s="58"/>
    </row>
    <row r="55" spans="1:12" s="28" customFormat="1" ht="20.100000000000001" customHeight="1" x14ac:dyDescent="0.3">
      <c r="A55" s="57"/>
      <c r="B55" s="10"/>
      <c r="C55" s="11"/>
      <c r="D55" s="11"/>
      <c r="E55" s="11"/>
      <c r="F55" s="12"/>
      <c r="G55" s="13" t="s">
        <v>23</v>
      </c>
      <c r="H55" s="14" t="s">
        <v>24</v>
      </c>
      <c r="I55" s="15">
        <v>1E-4</v>
      </c>
      <c r="J55" s="15">
        <f>I55*D49</f>
        <v>9.3599999999999998E-4</v>
      </c>
      <c r="K55" s="14" t="s">
        <v>17</v>
      </c>
      <c r="L55" s="58"/>
    </row>
    <row r="56" spans="1:12" s="28" customFormat="1" ht="20.100000000000001" customHeight="1" x14ac:dyDescent="0.3">
      <c r="A56" s="57">
        <v>9</v>
      </c>
      <c r="B56" s="10" t="s">
        <v>14</v>
      </c>
      <c r="C56" s="11" t="s">
        <v>15</v>
      </c>
      <c r="D56" s="11">
        <v>31.75</v>
      </c>
      <c r="E56" s="11">
        <v>495.83</v>
      </c>
      <c r="F56" s="12">
        <f>D56*E56</f>
        <v>15742.602499999999</v>
      </c>
      <c r="G56" s="13"/>
      <c r="H56" s="14"/>
      <c r="I56" s="15"/>
      <c r="J56" s="15"/>
      <c r="K56" s="14"/>
      <c r="L56" s="58"/>
    </row>
    <row r="57" spans="1:12" s="28" customFormat="1" ht="20.100000000000001" customHeight="1" x14ac:dyDescent="0.3">
      <c r="A57" s="57"/>
      <c r="B57" s="10"/>
      <c r="C57" s="11"/>
      <c r="D57" s="11"/>
      <c r="E57" s="11"/>
      <c r="F57" s="12"/>
      <c r="G57" s="13" t="s">
        <v>18</v>
      </c>
      <c r="H57" s="14" t="s">
        <v>19</v>
      </c>
      <c r="I57" s="15">
        <v>52</v>
      </c>
      <c r="J57" s="15">
        <f>I57*D56</f>
        <v>1651</v>
      </c>
      <c r="K57" s="14" t="s">
        <v>17</v>
      </c>
      <c r="L57" s="58"/>
    </row>
    <row r="58" spans="1:12" s="28" customFormat="1" ht="20.100000000000001" customHeight="1" x14ac:dyDescent="0.3">
      <c r="A58" s="57"/>
      <c r="B58" s="10"/>
      <c r="C58" s="11"/>
      <c r="D58" s="11"/>
      <c r="E58" s="11"/>
      <c r="F58" s="12"/>
      <c r="G58" s="13" t="s">
        <v>20</v>
      </c>
      <c r="H58" s="14" t="s">
        <v>21</v>
      </c>
      <c r="I58" s="15">
        <v>2.3E-2</v>
      </c>
      <c r="J58" s="15">
        <f>I58*D56</f>
        <v>0.73024999999999995</v>
      </c>
      <c r="K58" s="14" t="s">
        <v>17</v>
      </c>
      <c r="L58" s="58"/>
    </row>
    <row r="59" spans="1:12" s="28" customFormat="1" ht="20.100000000000001" customHeight="1" x14ac:dyDescent="0.3">
      <c r="A59" s="57"/>
      <c r="B59" s="10"/>
      <c r="C59" s="11"/>
      <c r="D59" s="11"/>
      <c r="E59" s="11"/>
      <c r="F59" s="12"/>
      <c r="G59" s="13" t="s">
        <v>22</v>
      </c>
      <c r="H59" s="14" t="s">
        <v>15</v>
      </c>
      <c r="I59" s="15">
        <v>0.22</v>
      </c>
      <c r="J59" s="15">
        <f>I59*D56</f>
        <v>6.9850000000000003</v>
      </c>
      <c r="K59" s="14" t="s">
        <v>17</v>
      </c>
      <c r="L59" s="58"/>
    </row>
    <row r="60" spans="1:12" s="28" customFormat="1" ht="20.100000000000001" customHeight="1" x14ac:dyDescent="0.3">
      <c r="A60" s="57"/>
      <c r="B60" s="10"/>
      <c r="C60" s="11"/>
      <c r="D60" s="11"/>
      <c r="E60" s="11"/>
      <c r="F60" s="12"/>
      <c r="G60" s="13" t="s">
        <v>34</v>
      </c>
      <c r="H60" s="14" t="s">
        <v>15</v>
      </c>
      <c r="I60" s="15">
        <v>4.2999999999999997E-2</v>
      </c>
      <c r="J60" s="15">
        <f>I60*D56</f>
        <v>1.3652499999999999</v>
      </c>
      <c r="K60" s="14" t="s">
        <v>17</v>
      </c>
      <c r="L60" s="58"/>
    </row>
    <row r="61" spans="1:12" s="28" customFormat="1" ht="20.100000000000001" customHeight="1" x14ac:dyDescent="0.3">
      <c r="A61" s="57"/>
      <c r="B61" s="10"/>
      <c r="C61" s="11"/>
      <c r="D61" s="11"/>
      <c r="E61" s="11"/>
      <c r="F61" s="12"/>
      <c r="G61" s="13" t="s">
        <v>23</v>
      </c>
      <c r="H61" s="14" t="s">
        <v>24</v>
      </c>
      <c r="I61" s="15">
        <v>2.9999999999999997E-4</v>
      </c>
      <c r="J61" s="15">
        <f>I61*D56</f>
        <v>9.5249999999999987E-3</v>
      </c>
      <c r="K61" s="14" t="s">
        <v>17</v>
      </c>
      <c r="L61" s="58"/>
    </row>
    <row r="62" spans="1:12" s="28" customFormat="1" ht="20.100000000000001" customHeight="1" x14ac:dyDescent="0.3">
      <c r="A62" s="57">
        <v>10</v>
      </c>
      <c r="B62" s="10" t="s">
        <v>25</v>
      </c>
      <c r="C62" s="11" t="s">
        <v>19</v>
      </c>
      <c r="D62" s="11">
        <v>2</v>
      </c>
      <c r="E62" s="11">
        <v>250</v>
      </c>
      <c r="F62" s="12">
        <f>D62*E62</f>
        <v>500</v>
      </c>
      <c r="G62" s="13"/>
      <c r="H62" s="14"/>
      <c r="I62" s="15"/>
      <c r="J62" s="15"/>
      <c r="K62" s="14"/>
      <c r="L62" s="58"/>
    </row>
    <row r="63" spans="1:12" s="28" customFormat="1" ht="20.100000000000001" customHeight="1" x14ac:dyDescent="0.3">
      <c r="A63" s="57"/>
      <c r="B63" s="10"/>
      <c r="C63" s="11"/>
      <c r="D63" s="11"/>
      <c r="E63" s="11"/>
      <c r="F63" s="12"/>
      <c r="G63" s="13" t="s">
        <v>42</v>
      </c>
      <c r="H63" s="14" t="s">
        <v>19</v>
      </c>
      <c r="I63" s="15">
        <v>1</v>
      </c>
      <c r="J63" s="15">
        <v>2</v>
      </c>
      <c r="K63" s="14" t="s">
        <v>17</v>
      </c>
      <c r="L63" s="58"/>
    </row>
    <row r="64" spans="1:12" s="19" customFormat="1" ht="20.100000000000001" customHeight="1" x14ac:dyDescent="0.3">
      <c r="A64" s="56"/>
      <c r="B64" s="1" t="s">
        <v>43</v>
      </c>
      <c r="C64" s="5"/>
      <c r="D64" s="6"/>
      <c r="E64" s="7"/>
      <c r="F64" s="1"/>
      <c r="G64" s="8"/>
      <c r="H64" s="4"/>
      <c r="I64" s="9"/>
      <c r="J64" s="9"/>
      <c r="K64" s="4"/>
      <c r="L64" s="16"/>
    </row>
    <row r="65" spans="1:12" s="28" customFormat="1" x14ac:dyDescent="0.3">
      <c r="A65" s="57">
        <v>11</v>
      </c>
      <c r="B65" s="10" t="s">
        <v>28</v>
      </c>
      <c r="C65" s="11" t="s">
        <v>21</v>
      </c>
      <c r="D65" s="11">
        <v>1.34</v>
      </c>
      <c r="E65" s="20">
        <v>1833.33</v>
      </c>
      <c r="F65" s="12">
        <f>D65*E65</f>
        <v>2456.6622000000002</v>
      </c>
      <c r="G65" s="13"/>
      <c r="H65" s="14"/>
      <c r="I65" s="15"/>
      <c r="J65" s="15"/>
      <c r="K65" s="14"/>
      <c r="L65" s="58"/>
    </row>
    <row r="66" spans="1:12" s="28" customFormat="1" ht="20.100000000000001" customHeight="1" x14ac:dyDescent="0.3">
      <c r="A66" s="57"/>
      <c r="B66" s="10"/>
      <c r="C66" s="11"/>
      <c r="D66" s="11"/>
      <c r="E66" s="11"/>
      <c r="F66" s="12"/>
      <c r="G66" s="13" t="s">
        <v>29</v>
      </c>
      <c r="H66" s="14" t="s">
        <v>19</v>
      </c>
      <c r="I66" s="15">
        <v>195</v>
      </c>
      <c r="J66" s="15">
        <f>I66*D65</f>
        <v>261.3</v>
      </c>
      <c r="K66" s="14" t="s">
        <v>17</v>
      </c>
      <c r="L66" s="58"/>
    </row>
    <row r="67" spans="1:12" s="28" customFormat="1" ht="20.100000000000001" customHeight="1" x14ac:dyDescent="0.3">
      <c r="A67" s="57"/>
      <c r="B67" s="10"/>
      <c r="C67" s="11"/>
      <c r="D67" s="11"/>
      <c r="E67" s="11"/>
      <c r="F67" s="12"/>
      <c r="G67" s="13" t="s">
        <v>18</v>
      </c>
      <c r="H67" s="14" t="s">
        <v>19</v>
      </c>
      <c r="I67" s="15">
        <v>13</v>
      </c>
      <c r="J67" s="15">
        <f>I67*D65</f>
        <v>17.420000000000002</v>
      </c>
      <c r="K67" s="14" t="s">
        <v>17</v>
      </c>
      <c r="L67" s="58"/>
    </row>
    <row r="68" spans="1:12" s="28" customFormat="1" ht="20.100000000000001" customHeight="1" x14ac:dyDescent="0.3">
      <c r="A68" s="57"/>
      <c r="B68" s="10"/>
      <c r="C68" s="11"/>
      <c r="D68" s="11"/>
      <c r="E68" s="11"/>
      <c r="F68" s="12"/>
      <c r="G68" s="13" t="s">
        <v>20</v>
      </c>
      <c r="H68" s="14" t="s">
        <v>21</v>
      </c>
      <c r="I68" s="15">
        <v>0.3</v>
      </c>
      <c r="J68" s="15">
        <f>I68*D65</f>
        <v>0.40200000000000002</v>
      </c>
      <c r="K68" s="14" t="s">
        <v>17</v>
      </c>
      <c r="L68" s="58"/>
    </row>
    <row r="69" spans="1:12" s="28" customFormat="1" ht="20.100000000000001" customHeight="1" x14ac:dyDescent="0.3">
      <c r="A69" s="57"/>
      <c r="B69" s="10"/>
      <c r="C69" s="11"/>
      <c r="D69" s="11"/>
      <c r="E69" s="11"/>
      <c r="F69" s="12"/>
      <c r="G69" s="13" t="s">
        <v>22</v>
      </c>
      <c r="H69" s="14" t="s">
        <v>15</v>
      </c>
      <c r="I69" s="15">
        <v>2</v>
      </c>
      <c r="J69" s="15">
        <f>I69*D65</f>
        <v>2.68</v>
      </c>
      <c r="K69" s="14" t="s">
        <v>17</v>
      </c>
      <c r="L69" s="58"/>
    </row>
    <row r="70" spans="1:12" s="28" customFormat="1" ht="20.100000000000001" customHeight="1" x14ac:dyDescent="0.3">
      <c r="A70" s="57"/>
      <c r="B70" s="10"/>
      <c r="C70" s="11"/>
      <c r="D70" s="11"/>
      <c r="E70" s="11"/>
      <c r="F70" s="12"/>
      <c r="G70" s="13" t="s">
        <v>23</v>
      </c>
      <c r="H70" s="14" t="s">
        <v>24</v>
      </c>
      <c r="I70" s="15">
        <v>2.5000000000000001E-3</v>
      </c>
      <c r="J70" s="15">
        <f>I70*D65</f>
        <v>3.3500000000000001E-3</v>
      </c>
      <c r="K70" s="14" t="s">
        <v>17</v>
      </c>
      <c r="L70" s="58"/>
    </row>
    <row r="71" spans="1:12" s="28" customFormat="1" ht="20.100000000000001" customHeight="1" x14ac:dyDescent="0.3">
      <c r="A71" s="57"/>
      <c r="B71" s="10"/>
      <c r="C71" s="11"/>
      <c r="D71" s="11"/>
      <c r="E71" s="11"/>
      <c r="F71" s="12"/>
      <c r="G71" s="13" t="s">
        <v>30</v>
      </c>
      <c r="H71" s="14" t="s">
        <v>31</v>
      </c>
      <c r="I71" s="15">
        <v>1.05</v>
      </c>
      <c r="J71" s="15">
        <f>I71*D65</f>
        <v>1.4070000000000003</v>
      </c>
      <c r="K71" s="14" t="s">
        <v>17</v>
      </c>
      <c r="L71" s="58"/>
    </row>
    <row r="72" spans="1:12" s="28" customFormat="1" ht="20.100000000000001" customHeight="1" x14ac:dyDescent="0.3">
      <c r="A72" s="57"/>
      <c r="B72" s="10"/>
      <c r="C72" s="11"/>
      <c r="D72" s="11"/>
      <c r="E72" s="11"/>
      <c r="F72" s="12"/>
      <c r="G72" s="13" t="s">
        <v>32</v>
      </c>
      <c r="H72" s="14" t="s">
        <v>31</v>
      </c>
      <c r="I72" s="15">
        <v>4.2</v>
      </c>
      <c r="J72" s="15">
        <f>I72*D65</f>
        <v>5.628000000000001</v>
      </c>
      <c r="K72" s="14" t="s">
        <v>17</v>
      </c>
      <c r="L72" s="58"/>
    </row>
    <row r="73" spans="1:12" s="28" customFormat="1" ht="20.100000000000001" customHeight="1" x14ac:dyDescent="0.3">
      <c r="A73" s="57">
        <v>12</v>
      </c>
      <c r="B73" s="10" t="s">
        <v>33</v>
      </c>
      <c r="C73" s="11" t="s">
        <v>15</v>
      </c>
      <c r="D73" s="11">
        <v>1.71</v>
      </c>
      <c r="E73" s="11">
        <v>495.83</v>
      </c>
      <c r="F73" s="12">
        <f>D73*E73</f>
        <v>847.86929999999995</v>
      </c>
      <c r="G73" s="13"/>
      <c r="H73" s="14"/>
      <c r="I73" s="15"/>
      <c r="J73" s="15"/>
      <c r="K73" s="14"/>
      <c r="L73" s="58"/>
    </row>
    <row r="74" spans="1:12" s="28" customFormat="1" ht="20.100000000000001" customHeight="1" x14ac:dyDescent="0.3">
      <c r="A74" s="57"/>
      <c r="B74" s="10"/>
      <c r="C74" s="11"/>
      <c r="D74" s="11"/>
      <c r="E74" s="11"/>
      <c r="F74" s="12"/>
      <c r="G74" s="13" t="s">
        <v>29</v>
      </c>
      <c r="H74" s="14" t="s">
        <v>19</v>
      </c>
      <c r="I74" s="15">
        <v>25</v>
      </c>
      <c r="J74" s="15">
        <f>I74*D73</f>
        <v>42.75</v>
      </c>
      <c r="K74" s="14" t="s">
        <v>17</v>
      </c>
      <c r="L74" s="58"/>
    </row>
    <row r="75" spans="1:12" s="28" customFormat="1" ht="20.100000000000001" customHeight="1" x14ac:dyDescent="0.3">
      <c r="A75" s="57"/>
      <c r="B75" s="10"/>
      <c r="C75" s="11"/>
      <c r="D75" s="11"/>
      <c r="E75" s="11"/>
      <c r="F75" s="12"/>
      <c r="G75" s="13" t="s">
        <v>18</v>
      </c>
      <c r="H75" s="14" t="s">
        <v>19</v>
      </c>
      <c r="I75" s="15">
        <v>1.32</v>
      </c>
      <c r="J75" s="15">
        <f>I75*D73</f>
        <v>2.2572000000000001</v>
      </c>
      <c r="K75" s="14" t="s">
        <v>17</v>
      </c>
      <c r="L75" s="58"/>
    </row>
    <row r="76" spans="1:12" s="28" customFormat="1" ht="20.100000000000001" customHeight="1" x14ac:dyDescent="0.3">
      <c r="A76" s="57"/>
      <c r="B76" s="10"/>
      <c r="C76" s="11"/>
      <c r="D76" s="11"/>
      <c r="E76" s="11"/>
      <c r="F76" s="12"/>
      <c r="G76" s="13" t="s">
        <v>20</v>
      </c>
      <c r="H76" s="14" t="s">
        <v>21</v>
      </c>
      <c r="I76" s="15">
        <v>3.4000000000000002E-2</v>
      </c>
      <c r="J76" s="15">
        <f>I76*D73</f>
        <v>5.8140000000000004E-2</v>
      </c>
      <c r="K76" s="14" t="s">
        <v>17</v>
      </c>
      <c r="L76" s="58"/>
    </row>
    <row r="77" spans="1:12" s="28" customFormat="1" ht="20.100000000000001" customHeight="1" x14ac:dyDescent="0.3">
      <c r="A77" s="57"/>
      <c r="B77" s="10"/>
      <c r="C77" s="11"/>
      <c r="D77" s="11"/>
      <c r="E77" s="11"/>
      <c r="F77" s="12"/>
      <c r="G77" s="13" t="s">
        <v>22</v>
      </c>
      <c r="H77" s="14" t="s">
        <v>15</v>
      </c>
      <c r="I77" s="15">
        <v>0.22</v>
      </c>
      <c r="J77" s="15">
        <f>I77*D73</f>
        <v>0.37619999999999998</v>
      </c>
      <c r="K77" s="14" t="s">
        <v>17</v>
      </c>
      <c r="L77" s="58"/>
    </row>
    <row r="78" spans="1:12" s="28" customFormat="1" ht="20.100000000000001" customHeight="1" x14ac:dyDescent="0.3">
      <c r="A78" s="57"/>
      <c r="B78" s="10"/>
      <c r="C78" s="11"/>
      <c r="D78" s="11"/>
      <c r="E78" s="11"/>
      <c r="F78" s="12"/>
      <c r="G78" s="13" t="s">
        <v>34</v>
      </c>
      <c r="H78" s="14" t="s">
        <v>15</v>
      </c>
      <c r="I78" s="15">
        <v>4.2999999999999997E-2</v>
      </c>
      <c r="J78" s="15">
        <f>I78*D73</f>
        <v>7.3529999999999998E-2</v>
      </c>
      <c r="K78" s="14" t="s">
        <v>17</v>
      </c>
      <c r="L78" s="58"/>
    </row>
    <row r="79" spans="1:12" s="28" customFormat="1" ht="20.100000000000001" customHeight="1" x14ac:dyDescent="0.3">
      <c r="A79" s="57"/>
      <c r="B79" s="10"/>
      <c r="C79" s="11"/>
      <c r="D79" s="11"/>
      <c r="E79" s="11"/>
      <c r="F79" s="12"/>
      <c r="G79" s="13" t="s">
        <v>23</v>
      </c>
      <c r="H79" s="14" t="s">
        <v>24</v>
      </c>
      <c r="I79" s="15">
        <v>1E-4</v>
      </c>
      <c r="J79" s="15">
        <f>I79*D73</f>
        <v>1.7100000000000001E-4</v>
      </c>
      <c r="K79" s="14" t="s">
        <v>17</v>
      </c>
      <c r="L79" s="58"/>
    </row>
    <row r="80" spans="1:12" s="28" customFormat="1" ht="20.100000000000001" customHeight="1" x14ac:dyDescent="0.3">
      <c r="A80" s="57">
        <v>13</v>
      </c>
      <c r="B80" s="10" t="s">
        <v>14</v>
      </c>
      <c r="C80" s="11" t="s">
        <v>15</v>
      </c>
      <c r="D80" s="11">
        <v>17.7</v>
      </c>
      <c r="E80" s="11">
        <v>495.83</v>
      </c>
      <c r="F80" s="12">
        <f>D80*E80</f>
        <v>8776.1909999999989</v>
      </c>
      <c r="G80" s="13"/>
      <c r="H80" s="14"/>
      <c r="I80" s="15"/>
      <c r="J80" s="15"/>
      <c r="K80" s="14"/>
      <c r="L80" s="58"/>
    </row>
    <row r="81" spans="1:12" s="28" customFormat="1" ht="20.100000000000001" customHeight="1" x14ac:dyDescent="0.3">
      <c r="A81" s="57"/>
      <c r="B81" s="10"/>
      <c r="C81" s="11"/>
      <c r="D81" s="11"/>
      <c r="E81" s="11"/>
      <c r="F81" s="12"/>
      <c r="G81" s="13" t="s">
        <v>18</v>
      </c>
      <c r="H81" s="14" t="s">
        <v>19</v>
      </c>
      <c r="I81" s="15">
        <v>52</v>
      </c>
      <c r="J81" s="15">
        <f>I81*D80</f>
        <v>920.4</v>
      </c>
      <c r="K81" s="14" t="s">
        <v>17</v>
      </c>
      <c r="L81" s="58"/>
    </row>
    <row r="82" spans="1:12" s="28" customFormat="1" ht="20.100000000000001" customHeight="1" x14ac:dyDescent="0.3">
      <c r="A82" s="57"/>
      <c r="B82" s="10"/>
      <c r="C82" s="11"/>
      <c r="D82" s="11"/>
      <c r="E82" s="11"/>
      <c r="F82" s="12"/>
      <c r="G82" s="13" t="s">
        <v>20</v>
      </c>
      <c r="H82" s="14" t="s">
        <v>21</v>
      </c>
      <c r="I82" s="15">
        <v>2.3E-2</v>
      </c>
      <c r="J82" s="15">
        <f>I82*D80</f>
        <v>0.40709999999999996</v>
      </c>
      <c r="K82" s="14" t="s">
        <v>17</v>
      </c>
      <c r="L82" s="58"/>
    </row>
    <row r="83" spans="1:12" s="28" customFormat="1" ht="20.100000000000001" customHeight="1" x14ac:dyDescent="0.3">
      <c r="A83" s="57"/>
      <c r="B83" s="10"/>
      <c r="C83" s="11"/>
      <c r="D83" s="11"/>
      <c r="E83" s="11"/>
      <c r="F83" s="12"/>
      <c r="G83" s="13" t="s">
        <v>22</v>
      </c>
      <c r="H83" s="14" t="s">
        <v>15</v>
      </c>
      <c r="I83" s="15">
        <v>0.22</v>
      </c>
      <c r="J83" s="15">
        <f>I83*D80</f>
        <v>3.8939999999999997</v>
      </c>
      <c r="K83" s="14" t="s">
        <v>17</v>
      </c>
      <c r="L83" s="58"/>
    </row>
    <row r="84" spans="1:12" s="28" customFormat="1" ht="20.100000000000001" customHeight="1" x14ac:dyDescent="0.3">
      <c r="A84" s="57"/>
      <c r="B84" s="10"/>
      <c r="C84" s="11"/>
      <c r="D84" s="11"/>
      <c r="E84" s="11"/>
      <c r="F84" s="12"/>
      <c r="G84" s="13" t="s">
        <v>34</v>
      </c>
      <c r="H84" s="14" t="s">
        <v>15</v>
      </c>
      <c r="I84" s="15">
        <v>4.2999999999999997E-2</v>
      </c>
      <c r="J84" s="15">
        <f>I84*D80</f>
        <v>0.76109999999999989</v>
      </c>
      <c r="K84" s="14" t="s">
        <v>17</v>
      </c>
      <c r="L84" s="58"/>
    </row>
    <row r="85" spans="1:12" s="28" customFormat="1" ht="20.100000000000001" customHeight="1" x14ac:dyDescent="0.3">
      <c r="A85" s="57"/>
      <c r="B85" s="10"/>
      <c r="C85" s="11"/>
      <c r="D85" s="11"/>
      <c r="E85" s="11"/>
      <c r="F85" s="12"/>
      <c r="G85" s="13" t="s">
        <v>23</v>
      </c>
      <c r="H85" s="14" t="s">
        <v>24</v>
      </c>
      <c r="I85" s="15">
        <v>2.9999999999999997E-4</v>
      </c>
      <c r="J85" s="15">
        <f>I85*D80</f>
        <v>5.3099999999999996E-3</v>
      </c>
      <c r="K85" s="14" t="s">
        <v>17</v>
      </c>
      <c r="L85" s="58"/>
    </row>
    <row r="86" spans="1:12" s="28" customFormat="1" ht="20.100000000000001" customHeight="1" x14ac:dyDescent="0.3">
      <c r="A86" s="57">
        <v>14</v>
      </c>
      <c r="B86" s="10" t="s">
        <v>35</v>
      </c>
      <c r="C86" s="11" t="s">
        <v>21</v>
      </c>
      <c r="D86" s="11">
        <v>0.26</v>
      </c>
      <c r="E86" s="20">
        <v>1833.33</v>
      </c>
      <c r="F86" s="12">
        <f>D86*E86</f>
        <v>476.66579999999999</v>
      </c>
      <c r="G86" s="13"/>
      <c r="H86" s="14"/>
      <c r="I86" s="15"/>
      <c r="J86" s="15"/>
      <c r="K86" s="14"/>
      <c r="L86" s="58"/>
    </row>
    <row r="87" spans="1:12" s="28" customFormat="1" ht="20.100000000000001" customHeight="1" x14ac:dyDescent="0.3">
      <c r="A87" s="57"/>
      <c r="B87" s="10"/>
      <c r="C87" s="11"/>
      <c r="D87" s="11"/>
      <c r="E87" s="11"/>
      <c r="F87" s="12"/>
      <c r="G87" s="13" t="s">
        <v>18</v>
      </c>
      <c r="H87" s="14" t="s">
        <v>19</v>
      </c>
      <c r="I87" s="15">
        <v>395</v>
      </c>
      <c r="J87" s="15">
        <f>I87*D86</f>
        <v>102.7</v>
      </c>
      <c r="K87" s="14" t="s">
        <v>17</v>
      </c>
      <c r="L87" s="58"/>
    </row>
    <row r="88" spans="1:12" s="28" customFormat="1" ht="20.100000000000001" customHeight="1" x14ac:dyDescent="0.3">
      <c r="A88" s="57"/>
      <c r="B88" s="10"/>
      <c r="C88" s="11"/>
      <c r="D88" s="11"/>
      <c r="E88" s="11"/>
      <c r="F88" s="12"/>
      <c r="G88" s="13" t="s">
        <v>36</v>
      </c>
      <c r="H88" s="14" t="s">
        <v>21</v>
      </c>
      <c r="I88" s="15">
        <v>0.3</v>
      </c>
      <c r="J88" s="15">
        <f>I88*D86</f>
        <v>7.8E-2</v>
      </c>
      <c r="K88" s="14" t="s">
        <v>17</v>
      </c>
      <c r="L88" s="58"/>
    </row>
    <row r="89" spans="1:12" s="28" customFormat="1" ht="20.100000000000001" customHeight="1" x14ac:dyDescent="0.3">
      <c r="A89" s="57"/>
      <c r="B89" s="10"/>
      <c r="C89" s="11"/>
      <c r="D89" s="11"/>
      <c r="E89" s="11"/>
      <c r="F89" s="12"/>
      <c r="G89" s="13" t="s">
        <v>22</v>
      </c>
      <c r="H89" s="14" t="s">
        <v>15</v>
      </c>
      <c r="I89" s="15">
        <v>2</v>
      </c>
      <c r="J89" s="15">
        <f>I89*D86</f>
        <v>0.52</v>
      </c>
      <c r="K89" s="14" t="s">
        <v>17</v>
      </c>
      <c r="L89" s="58"/>
    </row>
    <row r="90" spans="1:12" s="28" customFormat="1" ht="20.100000000000001" customHeight="1" x14ac:dyDescent="0.3">
      <c r="A90" s="57"/>
      <c r="B90" s="10"/>
      <c r="C90" s="11"/>
      <c r="D90" s="11"/>
      <c r="E90" s="11"/>
      <c r="F90" s="12"/>
      <c r="G90" s="13" t="s">
        <v>34</v>
      </c>
      <c r="H90" s="14" t="s">
        <v>15</v>
      </c>
      <c r="I90" s="15">
        <v>0.3</v>
      </c>
      <c r="J90" s="15">
        <f>I90*D86</f>
        <v>7.8E-2</v>
      </c>
      <c r="K90" s="14" t="s">
        <v>17</v>
      </c>
      <c r="L90" s="58"/>
    </row>
    <row r="91" spans="1:12" s="28" customFormat="1" ht="20.100000000000001" customHeight="1" x14ac:dyDescent="0.3">
      <c r="A91" s="57"/>
      <c r="B91" s="10"/>
      <c r="C91" s="11"/>
      <c r="D91" s="11"/>
      <c r="E91" s="11"/>
      <c r="F91" s="12"/>
      <c r="G91" s="13" t="s">
        <v>23</v>
      </c>
      <c r="H91" s="14" t="s">
        <v>24</v>
      </c>
      <c r="I91" s="15">
        <v>2.5000000000000001E-3</v>
      </c>
      <c r="J91" s="15">
        <f>I91*D86</f>
        <v>6.5000000000000008E-4</v>
      </c>
      <c r="K91" s="14" t="s">
        <v>17</v>
      </c>
      <c r="L91" s="58"/>
    </row>
    <row r="92" spans="1:12" s="28" customFormat="1" ht="20.100000000000001" customHeight="1" x14ac:dyDescent="0.3">
      <c r="A92" s="57">
        <v>15</v>
      </c>
      <c r="B92" s="10" t="s">
        <v>25</v>
      </c>
      <c r="C92" s="11" t="s">
        <v>19</v>
      </c>
      <c r="D92" s="11">
        <v>4</v>
      </c>
      <c r="E92" s="11">
        <v>480</v>
      </c>
      <c r="F92" s="12">
        <f>D92*E92</f>
        <v>1920</v>
      </c>
      <c r="G92" s="13"/>
      <c r="H92" s="14"/>
      <c r="I92" s="15"/>
      <c r="J92" s="15"/>
      <c r="K92" s="14"/>
      <c r="L92" s="58"/>
    </row>
    <row r="93" spans="1:12" s="28" customFormat="1" ht="20.100000000000001" customHeight="1" x14ac:dyDescent="0.3">
      <c r="A93" s="57"/>
      <c r="B93" s="10"/>
      <c r="C93" s="11"/>
      <c r="D93" s="11"/>
      <c r="E93" s="11"/>
      <c r="F93" s="12"/>
      <c r="G93" s="13" t="s">
        <v>44</v>
      </c>
      <c r="H93" s="14" t="s">
        <v>19</v>
      </c>
      <c r="I93" s="15">
        <v>1</v>
      </c>
      <c r="J93" s="15">
        <v>2</v>
      </c>
      <c r="K93" s="14" t="s">
        <v>17</v>
      </c>
      <c r="L93" s="58"/>
    </row>
    <row r="94" spans="1:12" s="28" customFormat="1" ht="20.100000000000001" customHeight="1" x14ac:dyDescent="0.3">
      <c r="A94" s="57"/>
      <c r="B94" s="10"/>
      <c r="C94" s="11"/>
      <c r="D94" s="11"/>
      <c r="E94" s="11"/>
      <c r="F94" s="12"/>
      <c r="G94" s="13" t="s">
        <v>45</v>
      </c>
      <c r="H94" s="14" t="s">
        <v>19</v>
      </c>
      <c r="I94" s="15">
        <v>1</v>
      </c>
      <c r="J94" s="15">
        <v>2</v>
      </c>
      <c r="K94" s="14" t="s">
        <v>17</v>
      </c>
      <c r="L94" s="58"/>
    </row>
    <row r="95" spans="1:12" s="19" customFormat="1" ht="20.100000000000001" customHeight="1" x14ac:dyDescent="0.3">
      <c r="A95" s="56"/>
      <c r="B95" s="1" t="s">
        <v>46</v>
      </c>
      <c r="C95" s="5"/>
      <c r="D95" s="6"/>
      <c r="E95" s="7"/>
      <c r="F95" s="1"/>
      <c r="G95" s="8"/>
      <c r="H95" s="4"/>
      <c r="I95" s="9"/>
      <c r="J95" s="9"/>
      <c r="K95" s="4"/>
      <c r="L95" s="16"/>
    </row>
    <row r="96" spans="1:12" s="19" customFormat="1" ht="20.100000000000001" customHeight="1" x14ac:dyDescent="0.3">
      <c r="A96" s="56"/>
      <c r="B96" s="1" t="s">
        <v>27</v>
      </c>
      <c r="C96" s="5"/>
      <c r="D96" s="6"/>
      <c r="E96" s="7"/>
      <c r="F96" s="1"/>
      <c r="G96" s="8"/>
      <c r="H96" s="4"/>
      <c r="I96" s="9"/>
      <c r="J96" s="9"/>
      <c r="K96" s="4"/>
      <c r="L96" s="16"/>
    </row>
    <row r="97" spans="1:12" s="28" customFormat="1" ht="20.100000000000001" customHeight="1" x14ac:dyDescent="0.3">
      <c r="A97" s="57">
        <v>16</v>
      </c>
      <c r="B97" s="10" t="s">
        <v>33</v>
      </c>
      <c r="C97" s="11" t="s">
        <v>15</v>
      </c>
      <c r="D97" s="11">
        <v>12.32</v>
      </c>
      <c r="E97" s="11">
        <v>495.83</v>
      </c>
      <c r="F97" s="12">
        <f>D97*E97</f>
        <v>6108.6256000000003</v>
      </c>
      <c r="G97" s="13"/>
      <c r="H97" s="14"/>
      <c r="I97" s="15"/>
      <c r="J97" s="15"/>
      <c r="K97" s="14"/>
      <c r="L97" s="58"/>
    </row>
    <row r="98" spans="1:12" s="28" customFormat="1" ht="20.100000000000001" customHeight="1" x14ac:dyDescent="0.3">
      <c r="A98" s="57"/>
      <c r="B98" s="10"/>
      <c r="C98" s="11"/>
      <c r="D98" s="11"/>
      <c r="E98" s="11"/>
      <c r="F98" s="12"/>
      <c r="G98" s="13" t="s">
        <v>29</v>
      </c>
      <c r="H98" s="14" t="s">
        <v>19</v>
      </c>
      <c r="I98" s="15">
        <v>25</v>
      </c>
      <c r="J98" s="15">
        <f>I98*D97</f>
        <v>308</v>
      </c>
      <c r="K98" s="14" t="s">
        <v>17</v>
      </c>
      <c r="L98" s="58"/>
    </row>
    <row r="99" spans="1:12" s="28" customFormat="1" ht="20.100000000000001" customHeight="1" x14ac:dyDescent="0.3">
      <c r="A99" s="57"/>
      <c r="B99" s="10"/>
      <c r="C99" s="11"/>
      <c r="D99" s="11"/>
      <c r="E99" s="11"/>
      <c r="F99" s="12"/>
      <c r="G99" s="13" t="s">
        <v>18</v>
      </c>
      <c r="H99" s="14" t="s">
        <v>19</v>
      </c>
      <c r="I99" s="15">
        <v>1.32</v>
      </c>
      <c r="J99" s="15">
        <f>I99*D97</f>
        <v>16.2624</v>
      </c>
      <c r="K99" s="14" t="s">
        <v>17</v>
      </c>
      <c r="L99" s="58"/>
    </row>
    <row r="100" spans="1:12" s="28" customFormat="1" ht="20.100000000000001" customHeight="1" x14ac:dyDescent="0.3">
      <c r="A100" s="57"/>
      <c r="B100" s="10"/>
      <c r="C100" s="11"/>
      <c r="D100" s="11"/>
      <c r="E100" s="11"/>
      <c r="F100" s="12"/>
      <c r="G100" s="13" t="s">
        <v>20</v>
      </c>
      <c r="H100" s="14" t="s">
        <v>21</v>
      </c>
      <c r="I100" s="15">
        <v>3.4000000000000002E-2</v>
      </c>
      <c r="J100" s="15">
        <f>I100*D97</f>
        <v>0.41888000000000003</v>
      </c>
      <c r="K100" s="14" t="s">
        <v>17</v>
      </c>
      <c r="L100" s="58"/>
    </row>
    <row r="101" spans="1:12" s="28" customFormat="1" ht="20.100000000000001" customHeight="1" x14ac:dyDescent="0.3">
      <c r="A101" s="57"/>
      <c r="B101" s="10"/>
      <c r="C101" s="11"/>
      <c r="D101" s="11"/>
      <c r="E101" s="11"/>
      <c r="F101" s="12"/>
      <c r="G101" s="13" t="s">
        <v>22</v>
      </c>
      <c r="H101" s="14" t="s">
        <v>15</v>
      </c>
      <c r="I101" s="15">
        <v>0.22</v>
      </c>
      <c r="J101" s="15">
        <f>I101*D97</f>
        <v>2.7103999999999999</v>
      </c>
      <c r="K101" s="14" t="s">
        <v>17</v>
      </c>
      <c r="L101" s="58"/>
    </row>
    <row r="102" spans="1:12" s="28" customFormat="1" ht="20.100000000000001" customHeight="1" x14ac:dyDescent="0.3">
      <c r="A102" s="57"/>
      <c r="B102" s="10"/>
      <c r="C102" s="11"/>
      <c r="D102" s="11"/>
      <c r="E102" s="11"/>
      <c r="F102" s="12"/>
      <c r="G102" s="13" t="s">
        <v>34</v>
      </c>
      <c r="H102" s="14" t="s">
        <v>15</v>
      </c>
      <c r="I102" s="15">
        <v>4.2999999999999997E-2</v>
      </c>
      <c r="J102" s="15">
        <f>I102*D97</f>
        <v>0.52976000000000001</v>
      </c>
      <c r="K102" s="14" t="s">
        <v>17</v>
      </c>
      <c r="L102" s="58"/>
    </row>
    <row r="103" spans="1:12" s="28" customFormat="1" ht="20.100000000000001" customHeight="1" x14ac:dyDescent="0.3">
      <c r="A103" s="57"/>
      <c r="B103" s="10"/>
      <c r="C103" s="11"/>
      <c r="D103" s="11"/>
      <c r="E103" s="11"/>
      <c r="F103" s="12"/>
      <c r="G103" s="13" t="s">
        <v>23</v>
      </c>
      <c r="H103" s="14" t="s">
        <v>24</v>
      </c>
      <c r="I103" s="15">
        <v>1E-4</v>
      </c>
      <c r="J103" s="15">
        <f>I103*D97</f>
        <v>1.232E-3</v>
      </c>
      <c r="K103" s="14" t="s">
        <v>17</v>
      </c>
      <c r="L103" s="58"/>
    </row>
    <row r="104" spans="1:12" s="28" customFormat="1" ht="20.100000000000001" customHeight="1" x14ac:dyDescent="0.3">
      <c r="A104" s="57">
        <v>17</v>
      </c>
      <c r="B104" s="10" t="s">
        <v>14</v>
      </c>
      <c r="C104" s="11" t="s">
        <v>15</v>
      </c>
      <c r="D104" s="11">
        <v>59.46</v>
      </c>
      <c r="E104" s="11">
        <v>495.83</v>
      </c>
      <c r="F104" s="12">
        <f>D104*E104</f>
        <v>29482.051800000001</v>
      </c>
      <c r="G104" s="13"/>
      <c r="H104" s="14"/>
      <c r="I104" s="15"/>
      <c r="J104" s="15"/>
      <c r="K104" s="14"/>
      <c r="L104" s="58"/>
    </row>
    <row r="105" spans="1:12" s="28" customFormat="1" ht="20.100000000000001" customHeight="1" x14ac:dyDescent="0.3">
      <c r="A105" s="57"/>
      <c r="B105" s="10"/>
      <c r="C105" s="11"/>
      <c r="D105" s="11"/>
      <c r="E105" s="11"/>
      <c r="F105" s="12"/>
      <c r="G105" s="13" t="s">
        <v>18</v>
      </c>
      <c r="H105" s="14" t="s">
        <v>19</v>
      </c>
      <c r="I105" s="15">
        <v>52</v>
      </c>
      <c r="J105" s="15">
        <f>I105*D104</f>
        <v>3091.92</v>
      </c>
      <c r="K105" s="14" t="s">
        <v>17</v>
      </c>
      <c r="L105" s="58"/>
    </row>
    <row r="106" spans="1:12" s="28" customFormat="1" ht="20.100000000000001" customHeight="1" x14ac:dyDescent="0.3">
      <c r="A106" s="57"/>
      <c r="B106" s="10"/>
      <c r="C106" s="11"/>
      <c r="D106" s="11"/>
      <c r="E106" s="11"/>
      <c r="F106" s="12"/>
      <c r="G106" s="13" t="s">
        <v>20</v>
      </c>
      <c r="H106" s="14" t="s">
        <v>21</v>
      </c>
      <c r="I106" s="15">
        <v>2.3E-2</v>
      </c>
      <c r="J106" s="15">
        <f>I106*D104</f>
        <v>1.36758</v>
      </c>
      <c r="K106" s="14" t="s">
        <v>17</v>
      </c>
      <c r="L106" s="58"/>
    </row>
    <row r="107" spans="1:12" s="28" customFormat="1" ht="20.100000000000001" customHeight="1" x14ac:dyDescent="0.3">
      <c r="A107" s="57"/>
      <c r="B107" s="10"/>
      <c r="C107" s="11"/>
      <c r="D107" s="11"/>
      <c r="E107" s="11"/>
      <c r="F107" s="12"/>
      <c r="G107" s="13" t="s">
        <v>22</v>
      </c>
      <c r="H107" s="14" t="s">
        <v>15</v>
      </c>
      <c r="I107" s="15">
        <v>0.22</v>
      </c>
      <c r="J107" s="15">
        <f>I107*D104</f>
        <v>13.081200000000001</v>
      </c>
      <c r="K107" s="14" t="s">
        <v>17</v>
      </c>
      <c r="L107" s="58"/>
    </row>
    <row r="108" spans="1:12" s="28" customFormat="1" ht="20.100000000000001" customHeight="1" x14ac:dyDescent="0.3">
      <c r="A108" s="57"/>
      <c r="B108" s="10"/>
      <c r="C108" s="11"/>
      <c r="D108" s="11"/>
      <c r="E108" s="11"/>
      <c r="F108" s="12"/>
      <c r="G108" s="13" t="s">
        <v>34</v>
      </c>
      <c r="H108" s="14" t="s">
        <v>15</v>
      </c>
      <c r="I108" s="15">
        <v>4.2999999999999997E-2</v>
      </c>
      <c r="J108" s="15">
        <f>I108*D104</f>
        <v>2.5567799999999998</v>
      </c>
      <c r="K108" s="14" t="s">
        <v>17</v>
      </c>
      <c r="L108" s="58"/>
    </row>
    <row r="109" spans="1:12" s="28" customFormat="1" ht="20.100000000000001" customHeight="1" x14ac:dyDescent="0.3">
      <c r="A109" s="57"/>
      <c r="B109" s="10"/>
      <c r="C109" s="11"/>
      <c r="D109" s="11"/>
      <c r="E109" s="11"/>
      <c r="F109" s="12"/>
      <c r="G109" s="13" t="s">
        <v>23</v>
      </c>
      <c r="H109" s="14" t="s">
        <v>24</v>
      </c>
      <c r="I109" s="15">
        <v>2.9999999999999997E-4</v>
      </c>
      <c r="J109" s="15">
        <f>I109*D104</f>
        <v>1.7838E-2</v>
      </c>
      <c r="K109" s="14" t="s">
        <v>17</v>
      </c>
      <c r="L109" s="58"/>
    </row>
    <row r="110" spans="1:12" s="28" customFormat="1" ht="20.100000000000001" customHeight="1" x14ac:dyDescent="0.3">
      <c r="A110" s="56"/>
      <c r="B110" s="1" t="s">
        <v>41</v>
      </c>
      <c r="C110" s="5"/>
      <c r="D110" s="6"/>
      <c r="E110" s="7"/>
      <c r="F110" s="1"/>
      <c r="G110" s="8"/>
      <c r="H110" s="4"/>
      <c r="I110" s="9"/>
      <c r="J110" s="9"/>
      <c r="K110" s="4"/>
      <c r="L110" s="16"/>
    </row>
    <row r="111" spans="1:12" s="28" customFormat="1" ht="20.100000000000001" customHeight="1" x14ac:dyDescent="0.3">
      <c r="A111" s="57">
        <v>18</v>
      </c>
      <c r="B111" s="10" t="s">
        <v>14</v>
      </c>
      <c r="C111" s="11" t="s">
        <v>15</v>
      </c>
      <c r="D111" s="11">
        <v>59.58</v>
      </c>
      <c r="E111" s="11">
        <v>495.83</v>
      </c>
      <c r="F111" s="12">
        <f>D111*E111</f>
        <v>29541.551399999997</v>
      </c>
      <c r="G111" s="13"/>
      <c r="H111" s="14"/>
      <c r="I111" s="15"/>
      <c r="J111" s="15"/>
      <c r="K111" s="14"/>
      <c r="L111" s="58"/>
    </row>
    <row r="112" spans="1:12" s="28" customFormat="1" ht="20.100000000000001" customHeight="1" x14ac:dyDescent="0.3">
      <c r="A112" s="57"/>
      <c r="B112" s="10"/>
      <c r="C112" s="11"/>
      <c r="D112" s="11"/>
      <c r="E112" s="11"/>
      <c r="F112" s="12"/>
      <c r="G112" s="13" t="s">
        <v>18</v>
      </c>
      <c r="H112" s="14" t="s">
        <v>19</v>
      </c>
      <c r="I112" s="15">
        <v>52</v>
      </c>
      <c r="J112" s="15">
        <f>I112*D111</f>
        <v>3098.16</v>
      </c>
      <c r="K112" s="14" t="s">
        <v>17</v>
      </c>
      <c r="L112" s="58"/>
    </row>
    <row r="113" spans="1:12" s="28" customFormat="1" ht="20.100000000000001" customHeight="1" x14ac:dyDescent="0.3">
      <c r="A113" s="57"/>
      <c r="B113" s="10"/>
      <c r="C113" s="11"/>
      <c r="D113" s="11"/>
      <c r="E113" s="11"/>
      <c r="F113" s="12"/>
      <c r="G113" s="13" t="s">
        <v>20</v>
      </c>
      <c r="H113" s="14" t="s">
        <v>21</v>
      </c>
      <c r="I113" s="15">
        <v>2.3E-2</v>
      </c>
      <c r="J113" s="15">
        <f>I113*D111</f>
        <v>1.3703399999999999</v>
      </c>
      <c r="K113" s="14" t="s">
        <v>17</v>
      </c>
      <c r="L113" s="58"/>
    </row>
    <row r="114" spans="1:12" s="28" customFormat="1" ht="20.100000000000001" customHeight="1" x14ac:dyDescent="0.3">
      <c r="A114" s="57"/>
      <c r="B114" s="10"/>
      <c r="C114" s="11"/>
      <c r="D114" s="11"/>
      <c r="E114" s="11"/>
      <c r="F114" s="12"/>
      <c r="G114" s="13" t="s">
        <v>22</v>
      </c>
      <c r="H114" s="14" t="s">
        <v>15</v>
      </c>
      <c r="I114" s="15">
        <v>0.22</v>
      </c>
      <c r="J114" s="15">
        <f>I114*D111</f>
        <v>13.1076</v>
      </c>
      <c r="K114" s="14" t="s">
        <v>17</v>
      </c>
      <c r="L114" s="58"/>
    </row>
    <row r="115" spans="1:12" s="28" customFormat="1" ht="20.100000000000001" customHeight="1" x14ac:dyDescent="0.3">
      <c r="A115" s="57"/>
      <c r="B115" s="10"/>
      <c r="C115" s="11"/>
      <c r="D115" s="11"/>
      <c r="E115" s="11"/>
      <c r="F115" s="12"/>
      <c r="G115" s="13" t="s">
        <v>34</v>
      </c>
      <c r="H115" s="14" t="s">
        <v>15</v>
      </c>
      <c r="I115" s="15">
        <v>4.2999999999999997E-2</v>
      </c>
      <c r="J115" s="15">
        <f>I115*D111</f>
        <v>2.5619399999999999</v>
      </c>
      <c r="K115" s="14" t="s">
        <v>17</v>
      </c>
      <c r="L115" s="58"/>
    </row>
    <row r="116" spans="1:12" s="28" customFormat="1" ht="20.100000000000001" customHeight="1" x14ac:dyDescent="0.3">
      <c r="A116" s="57"/>
      <c r="B116" s="10"/>
      <c r="C116" s="11"/>
      <c r="D116" s="11"/>
      <c r="E116" s="11"/>
      <c r="F116" s="12"/>
      <c r="G116" s="13" t="s">
        <v>23</v>
      </c>
      <c r="H116" s="14" t="s">
        <v>24</v>
      </c>
      <c r="I116" s="15">
        <v>2.9999999999999997E-4</v>
      </c>
      <c r="J116" s="15">
        <f>I116*D111</f>
        <v>1.7873999999999998E-2</v>
      </c>
      <c r="K116" s="14" t="s">
        <v>17</v>
      </c>
      <c r="L116" s="58"/>
    </row>
    <row r="117" spans="1:12" s="28" customFormat="1" ht="20.100000000000001" customHeight="1" x14ac:dyDescent="0.3">
      <c r="A117" s="57">
        <v>19</v>
      </c>
      <c r="B117" s="10" t="s">
        <v>25</v>
      </c>
      <c r="C117" s="11" t="s">
        <v>19</v>
      </c>
      <c r="D117" s="11">
        <v>6</v>
      </c>
      <c r="E117" s="11">
        <v>250</v>
      </c>
      <c r="F117" s="12">
        <f>D117*E117</f>
        <v>1500</v>
      </c>
      <c r="G117" s="13"/>
      <c r="H117" s="14"/>
      <c r="I117" s="15"/>
      <c r="J117" s="15"/>
      <c r="K117" s="14"/>
      <c r="L117" s="58"/>
    </row>
    <row r="118" spans="1:12" s="28" customFormat="1" ht="20.100000000000001" customHeight="1" x14ac:dyDescent="0.3">
      <c r="A118" s="57"/>
      <c r="B118" s="10"/>
      <c r="C118" s="11"/>
      <c r="D118" s="11"/>
      <c r="E118" s="11"/>
      <c r="F118" s="12"/>
      <c r="G118" s="13" t="s">
        <v>37</v>
      </c>
      <c r="H118" s="14" t="s">
        <v>19</v>
      </c>
      <c r="I118" s="15">
        <v>1</v>
      </c>
      <c r="J118" s="15">
        <v>2</v>
      </c>
      <c r="K118" s="14" t="s">
        <v>17</v>
      </c>
      <c r="L118" s="58"/>
    </row>
    <row r="119" spans="1:12" s="28" customFormat="1" ht="20.100000000000001" customHeight="1" x14ac:dyDescent="0.3">
      <c r="A119" s="57"/>
      <c r="B119" s="10"/>
      <c r="C119" s="11"/>
      <c r="D119" s="11"/>
      <c r="E119" s="11"/>
      <c r="F119" s="12"/>
      <c r="G119" s="13" t="s">
        <v>47</v>
      </c>
      <c r="H119" s="14" t="s">
        <v>19</v>
      </c>
      <c r="I119" s="15">
        <v>1</v>
      </c>
      <c r="J119" s="15">
        <v>2</v>
      </c>
      <c r="K119" s="14" t="s">
        <v>17</v>
      </c>
      <c r="L119" s="58"/>
    </row>
    <row r="120" spans="1:12" s="28" customFormat="1" ht="20.100000000000001" customHeight="1" x14ac:dyDescent="0.3">
      <c r="A120" s="57"/>
      <c r="B120" s="10"/>
      <c r="C120" s="11"/>
      <c r="D120" s="11"/>
      <c r="E120" s="11"/>
      <c r="F120" s="12"/>
      <c r="G120" s="13" t="s">
        <v>48</v>
      </c>
      <c r="H120" s="14" t="s">
        <v>19</v>
      </c>
      <c r="I120" s="15">
        <v>1</v>
      </c>
      <c r="J120" s="15">
        <v>2</v>
      </c>
      <c r="K120" s="14" t="s">
        <v>17</v>
      </c>
      <c r="L120" s="58"/>
    </row>
    <row r="121" spans="1:12" s="28" customFormat="1" ht="20.100000000000001" customHeight="1" x14ac:dyDescent="0.3">
      <c r="A121" s="56"/>
      <c r="B121" s="1" t="s">
        <v>43</v>
      </c>
      <c r="C121" s="5"/>
      <c r="D121" s="6"/>
      <c r="E121" s="7"/>
      <c r="F121" s="1"/>
      <c r="G121" s="8"/>
      <c r="H121" s="4"/>
      <c r="I121" s="9"/>
      <c r="J121" s="9"/>
      <c r="K121" s="4"/>
      <c r="L121" s="16"/>
    </row>
    <row r="122" spans="1:12" s="28" customFormat="1" x14ac:dyDescent="0.3">
      <c r="A122" s="57">
        <v>20</v>
      </c>
      <c r="B122" s="10" t="s">
        <v>28</v>
      </c>
      <c r="C122" s="11" t="s">
        <v>21</v>
      </c>
      <c r="D122" s="11">
        <v>1.34</v>
      </c>
      <c r="E122" s="20">
        <v>1833.33</v>
      </c>
      <c r="F122" s="12">
        <f>D122*E122</f>
        <v>2456.6622000000002</v>
      </c>
      <c r="G122" s="13"/>
      <c r="H122" s="14"/>
      <c r="I122" s="15"/>
      <c r="J122" s="15"/>
      <c r="K122" s="14"/>
      <c r="L122" s="58"/>
    </row>
    <row r="123" spans="1:12" s="28" customFormat="1" ht="20.100000000000001" customHeight="1" x14ac:dyDescent="0.3">
      <c r="A123" s="57"/>
      <c r="B123" s="10"/>
      <c r="C123" s="11"/>
      <c r="D123" s="11"/>
      <c r="E123" s="11"/>
      <c r="F123" s="12"/>
      <c r="G123" s="13" t="s">
        <v>29</v>
      </c>
      <c r="H123" s="14" t="s">
        <v>19</v>
      </c>
      <c r="I123" s="15">
        <v>195</v>
      </c>
      <c r="J123" s="15">
        <f>I123*D122</f>
        <v>261.3</v>
      </c>
      <c r="K123" s="14" t="s">
        <v>17</v>
      </c>
      <c r="L123" s="58"/>
    </row>
    <row r="124" spans="1:12" s="28" customFormat="1" ht="20.100000000000001" customHeight="1" x14ac:dyDescent="0.3">
      <c r="A124" s="57"/>
      <c r="B124" s="10"/>
      <c r="C124" s="11"/>
      <c r="D124" s="11"/>
      <c r="E124" s="11"/>
      <c r="F124" s="12"/>
      <c r="G124" s="13" t="s">
        <v>18</v>
      </c>
      <c r="H124" s="14" t="s">
        <v>19</v>
      </c>
      <c r="I124" s="15">
        <v>13</v>
      </c>
      <c r="J124" s="15">
        <f>I124*D122</f>
        <v>17.420000000000002</v>
      </c>
      <c r="K124" s="14" t="s">
        <v>17</v>
      </c>
      <c r="L124" s="58"/>
    </row>
    <row r="125" spans="1:12" s="28" customFormat="1" ht="20.100000000000001" customHeight="1" x14ac:dyDescent="0.3">
      <c r="A125" s="57"/>
      <c r="B125" s="10"/>
      <c r="C125" s="11"/>
      <c r="D125" s="11"/>
      <c r="E125" s="11"/>
      <c r="F125" s="12"/>
      <c r="G125" s="13" t="s">
        <v>20</v>
      </c>
      <c r="H125" s="14" t="s">
        <v>21</v>
      </c>
      <c r="I125" s="15">
        <v>0.3</v>
      </c>
      <c r="J125" s="15">
        <f>I125*D122</f>
        <v>0.40200000000000002</v>
      </c>
      <c r="K125" s="14" t="s">
        <v>17</v>
      </c>
      <c r="L125" s="58"/>
    </row>
    <row r="126" spans="1:12" s="28" customFormat="1" ht="20.100000000000001" customHeight="1" x14ac:dyDescent="0.3">
      <c r="A126" s="57"/>
      <c r="B126" s="10"/>
      <c r="C126" s="11"/>
      <c r="D126" s="11"/>
      <c r="E126" s="11"/>
      <c r="F126" s="12"/>
      <c r="G126" s="13" t="s">
        <v>22</v>
      </c>
      <c r="H126" s="14" t="s">
        <v>15</v>
      </c>
      <c r="I126" s="15">
        <v>2</v>
      </c>
      <c r="J126" s="15">
        <f>I126*D122</f>
        <v>2.68</v>
      </c>
      <c r="K126" s="14" t="s">
        <v>17</v>
      </c>
      <c r="L126" s="58"/>
    </row>
    <row r="127" spans="1:12" s="28" customFormat="1" ht="20.100000000000001" customHeight="1" x14ac:dyDescent="0.3">
      <c r="A127" s="57"/>
      <c r="B127" s="10"/>
      <c r="C127" s="11"/>
      <c r="D127" s="11"/>
      <c r="E127" s="11"/>
      <c r="F127" s="12"/>
      <c r="G127" s="13" t="s">
        <v>23</v>
      </c>
      <c r="H127" s="14" t="s">
        <v>24</v>
      </c>
      <c r="I127" s="15">
        <v>2.5000000000000001E-3</v>
      </c>
      <c r="J127" s="15">
        <f>I127*D122</f>
        <v>3.3500000000000001E-3</v>
      </c>
      <c r="K127" s="14" t="s">
        <v>17</v>
      </c>
      <c r="L127" s="58"/>
    </row>
    <row r="128" spans="1:12" s="28" customFormat="1" ht="20.100000000000001" customHeight="1" x14ac:dyDescent="0.3">
      <c r="A128" s="57"/>
      <c r="B128" s="10"/>
      <c r="C128" s="11"/>
      <c r="D128" s="11"/>
      <c r="E128" s="11"/>
      <c r="F128" s="12"/>
      <c r="G128" s="13" t="s">
        <v>30</v>
      </c>
      <c r="H128" s="14" t="s">
        <v>31</v>
      </c>
      <c r="I128" s="15">
        <v>1.05</v>
      </c>
      <c r="J128" s="15">
        <f>I128*D122</f>
        <v>1.4070000000000003</v>
      </c>
      <c r="K128" s="14" t="s">
        <v>17</v>
      </c>
      <c r="L128" s="58"/>
    </row>
    <row r="129" spans="1:12" s="28" customFormat="1" ht="20.100000000000001" customHeight="1" x14ac:dyDescent="0.3">
      <c r="A129" s="57"/>
      <c r="B129" s="10"/>
      <c r="C129" s="11"/>
      <c r="D129" s="11"/>
      <c r="E129" s="11"/>
      <c r="F129" s="12"/>
      <c r="G129" s="13" t="s">
        <v>32</v>
      </c>
      <c r="H129" s="14" t="s">
        <v>31</v>
      </c>
      <c r="I129" s="15">
        <v>4.2</v>
      </c>
      <c r="J129" s="15">
        <f>I129*D122</f>
        <v>5.628000000000001</v>
      </c>
      <c r="K129" s="14" t="s">
        <v>17</v>
      </c>
      <c r="L129" s="58"/>
    </row>
    <row r="130" spans="1:12" s="28" customFormat="1" ht="20.100000000000001" customHeight="1" x14ac:dyDescent="0.3">
      <c r="A130" s="57">
        <v>21</v>
      </c>
      <c r="B130" s="10" t="s">
        <v>14</v>
      </c>
      <c r="C130" s="11" t="s">
        <v>15</v>
      </c>
      <c r="D130" s="11">
        <v>31.08</v>
      </c>
      <c r="E130" s="11">
        <v>495.83</v>
      </c>
      <c r="F130" s="12">
        <f>D130*E130</f>
        <v>15410.396399999998</v>
      </c>
      <c r="G130" s="13"/>
      <c r="H130" s="14"/>
      <c r="I130" s="15"/>
      <c r="J130" s="15"/>
      <c r="K130" s="14"/>
      <c r="L130" s="58"/>
    </row>
    <row r="131" spans="1:12" s="28" customFormat="1" ht="20.100000000000001" customHeight="1" x14ac:dyDescent="0.3">
      <c r="A131" s="57"/>
      <c r="B131" s="10"/>
      <c r="C131" s="11"/>
      <c r="D131" s="11"/>
      <c r="E131" s="11"/>
      <c r="F131" s="12"/>
      <c r="G131" s="13" t="s">
        <v>18</v>
      </c>
      <c r="H131" s="14" t="s">
        <v>19</v>
      </c>
      <c r="I131" s="15">
        <v>52</v>
      </c>
      <c r="J131" s="15">
        <f>I131*D130</f>
        <v>1616.1599999999999</v>
      </c>
      <c r="K131" s="14" t="s">
        <v>17</v>
      </c>
      <c r="L131" s="58"/>
    </row>
    <row r="132" spans="1:12" s="28" customFormat="1" ht="20.100000000000001" customHeight="1" x14ac:dyDescent="0.3">
      <c r="A132" s="57"/>
      <c r="B132" s="10"/>
      <c r="C132" s="11"/>
      <c r="D132" s="11"/>
      <c r="E132" s="11"/>
      <c r="F132" s="12"/>
      <c r="G132" s="13" t="s">
        <v>20</v>
      </c>
      <c r="H132" s="14" t="s">
        <v>21</v>
      </c>
      <c r="I132" s="15">
        <v>2.3E-2</v>
      </c>
      <c r="J132" s="15">
        <f>I132*D130</f>
        <v>0.71483999999999992</v>
      </c>
      <c r="K132" s="14" t="s">
        <v>17</v>
      </c>
      <c r="L132" s="58"/>
    </row>
    <row r="133" spans="1:12" s="28" customFormat="1" ht="20.100000000000001" customHeight="1" x14ac:dyDescent="0.3">
      <c r="A133" s="57"/>
      <c r="B133" s="10"/>
      <c r="C133" s="11"/>
      <c r="D133" s="11"/>
      <c r="E133" s="11"/>
      <c r="F133" s="12"/>
      <c r="G133" s="13" t="s">
        <v>22</v>
      </c>
      <c r="H133" s="14" t="s">
        <v>15</v>
      </c>
      <c r="I133" s="15">
        <v>0.22</v>
      </c>
      <c r="J133" s="15">
        <f>I133*D130</f>
        <v>6.8375999999999992</v>
      </c>
      <c r="K133" s="14" t="s">
        <v>17</v>
      </c>
      <c r="L133" s="58"/>
    </row>
    <row r="134" spans="1:12" s="28" customFormat="1" ht="20.100000000000001" customHeight="1" x14ac:dyDescent="0.3">
      <c r="A134" s="57"/>
      <c r="B134" s="10"/>
      <c r="C134" s="11"/>
      <c r="D134" s="11"/>
      <c r="E134" s="11"/>
      <c r="F134" s="12"/>
      <c r="G134" s="13" t="s">
        <v>34</v>
      </c>
      <c r="H134" s="14" t="s">
        <v>15</v>
      </c>
      <c r="I134" s="15">
        <v>4.2999999999999997E-2</v>
      </c>
      <c r="J134" s="15">
        <f>I134*D130</f>
        <v>1.3364399999999999</v>
      </c>
      <c r="K134" s="14" t="s">
        <v>17</v>
      </c>
      <c r="L134" s="58"/>
    </row>
    <row r="135" spans="1:12" s="28" customFormat="1" ht="20.100000000000001" customHeight="1" x14ac:dyDescent="0.3">
      <c r="A135" s="57"/>
      <c r="B135" s="10"/>
      <c r="C135" s="11"/>
      <c r="D135" s="11"/>
      <c r="E135" s="11"/>
      <c r="F135" s="12"/>
      <c r="G135" s="13" t="s">
        <v>23</v>
      </c>
      <c r="H135" s="14" t="s">
        <v>24</v>
      </c>
      <c r="I135" s="15">
        <v>2.9999999999999997E-4</v>
      </c>
      <c r="J135" s="15">
        <f>I135*D130</f>
        <v>9.323999999999999E-3</v>
      </c>
      <c r="K135" s="14" t="s">
        <v>17</v>
      </c>
      <c r="L135" s="58"/>
    </row>
    <row r="136" spans="1:12" s="28" customFormat="1" ht="20.100000000000001" customHeight="1" x14ac:dyDescent="0.3">
      <c r="A136" s="57">
        <v>22</v>
      </c>
      <c r="B136" s="10" t="s">
        <v>35</v>
      </c>
      <c r="C136" s="11" t="s">
        <v>21</v>
      </c>
      <c r="D136" s="11">
        <v>0.57999999999999996</v>
      </c>
      <c r="E136" s="20">
        <v>1833.33</v>
      </c>
      <c r="F136" s="12">
        <f>D136*E136</f>
        <v>1063.3313999999998</v>
      </c>
      <c r="G136" s="13"/>
      <c r="H136" s="14"/>
      <c r="I136" s="15"/>
      <c r="J136" s="15"/>
      <c r="K136" s="14"/>
      <c r="L136" s="58"/>
    </row>
    <row r="137" spans="1:12" s="28" customFormat="1" ht="20.100000000000001" customHeight="1" x14ac:dyDescent="0.3">
      <c r="A137" s="57"/>
      <c r="B137" s="10"/>
      <c r="C137" s="11"/>
      <c r="D137" s="11"/>
      <c r="E137" s="11"/>
      <c r="F137" s="12"/>
      <c r="G137" s="13" t="s">
        <v>18</v>
      </c>
      <c r="H137" s="14" t="s">
        <v>19</v>
      </c>
      <c r="I137" s="15">
        <v>395</v>
      </c>
      <c r="J137" s="15">
        <f>I137*D136</f>
        <v>229.1</v>
      </c>
      <c r="K137" s="14" t="s">
        <v>17</v>
      </c>
      <c r="L137" s="58"/>
    </row>
    <row r="138" spans="1:12" s="28" customFormat="1" ht="20.100000000000001" customHeight="1" x14ac:dyDescent="0.3">
      <c r="A138" s="57"/>
      <c r="B138" s="10"/>
      <c r="C138" s="11"/>
      <c r="D138" s="11"/>
      <c r="E138" s="11"/>
      <c r="F138" s="12"/>
      <c r="G138" s="13" t="s">
        <v>36</v>
      </c>
      <c r="H138" s="14" t="s">
        <v>21</v>
      </c>
      <c r="I138" s="15">
        <v>0.3</v>
      </c>
      <c r="J138" s="15">
        <f>I138*D136</f>
        <v>0.17399999999999999</v>
      </c>
      <c r="K138" s="14" t="s">
        <v>17</v>
      </c>
      <c r="L138" s="58"/>
    </row>
    <row r="139" spans="1:12" s="28" customFormat="1" ht="20.100000000000001" customHeight="1" x14ac:dyDescent="0.3">
      <c r="A139" s="57"/>
      <c r="B139" s="10"/>
      <c r="C139" s="11"/>
      <c r="D139" s="11"/>
      <c r="E139" s="11"/>
      <c r="F139" s="12"/>
      <c r="G139" s="13" t="s">
        <v>22</v>
      </c>
      <c r="H139" s="14" t="s">
        <v>15</v>
      </c>
      <c r="I139" s="15">
        <v>2</v>
      </c>
      <c r="J139" s="15">
        <f>I139*D136</f>
        <v>1.1599999999999999</v>
      </c>
      <c r="K139" s="14" t="s">
        <v>17</v>
      </c>
      <c r="L139" s="58"/>
    </row>
    <row r="140" spans="1:12" s="28" customFormat="1" ht="20.100000000000001" customHeight="1" x14ac:dyDescent="0.3">
      <c r="A140" s="57"/>
      <c r="B140" s="10"/>
      <c r="C140" s="11"/>
      <c r="D140" s="11"/>
      <c r="E140" s="11"/>
      <c r="F140" s="12"/>
      <c r="G140" s="13" t="s">
        <v>34</v>
      </c>
      <c r="H140" s="14" t="s">
        <v>15</v>
      </c>
      <c r="I140" s="15">
        <v>0.3</v>
      </c>
      <c r="J140" s="15">
        <f>I140*D136</f>
        <v>0.17399999999999999</v>
      </c>
      <c r="K140" s="14" t="s">
        <v>17</v>
      </c>
      <c r="L140" s="58"/>
    </row>
    <row r="141" spans="1:12" s="28" customFormat="1" ht="20.100000000000001" customHeight="1" x14ac:dyDescent="0.3">
      <c r="A141" s="57"/>
      <c r="B141" s="10"/>
      <c r="C141" s="11"/>
      <c r="D141" s="11"/>
      <c r="E141" s="11"/>
      <c r="F141" s="12"/>
      <c r="G141" s="13" t="s">
        <v>23</v>
      </c>
      <c r="H141" s="14" t="s">
        <v>24</v>
      </c>
      <c r="I141" s="15">
        <v>2.5000000000000001E-3</v>
      </c>
      <c r="J141" s="15">
        <f>I141*D136</f>
        <v>1.4499999999999999E-3</v>
      </c>
      <c r="K141" s="14" t="s">
        <v>17</v>
      </c>
      <c r="L141" s="58"/>
    </row>
    <row r="142" spans="1:12" s="28" customFormat="1" ht="20.100000000000001" customHeight="1" x14ac:dyDescent="0.3">
      <c r="A142" s="57">
        <v>23</v>
      </c>
      <c r="B142" s="10" t="s">
        <v>25</v>
      </c>
      <c r="C142" s="11" t="s">
        <v>19</v>
      </c>
      <c r="D142" s="11">
        <v>6</v>
      </c>
      <c r="E142" s="11">
        <v>250</v>
      </c>
      <c r="F142" s="12">
        <f>D142*E142</f>
        <v>1500</v>
      </c>
      <c r="G142" s="13"/>
      <c r="H142" s="14"/>
      <c r="I142" s="15"/>
      <c r="J142" s="15"/>
      <c r="K142" s="14"/>
      <c r="L142" s="58"/>
    </row>
    <row r="143" spans="1:12" s="28" customFormat="1" ht="20.100000000000001" customHeight="1" x14ac:dyDescent="0.3">
      <c r="A143" s="57"/>
      <c r="B143" s="10"/>
      <c r="C143" s="11"/>
      <c r="D143" s="11"/>
      <c r="E143" s="11"/>
      <c r="F143" s="12"/>
      <c r="G143" s="13" t="s">
        <v>37</v>
      </c>
      <c r="H143" s="14" t="s">
        <v>19</v>
      </c>
      <c r="I143" s="15">
        <v>1</v>
      </c>
      <c r="J143" s="15">
        <v>1</v>
      </c>
      <c r="K143" s="14" t="s">
        <v>17</v>
      </c>
      <c r="L143" s="58"/>
    </row>
    <row r="144" spans="1:12" s="28" customFormat="1" ht="20.100000000000001" customHeight="1" x14ac:dyDescent="0.3">
      <c r="A144" s="57"/>
      <c r="B144" s="10"/>
      <c r="C144" s="11"/>
      <c r="D144" s="11"/>
      <c r="E144" s="11"/>
      <c r="F144" s="12"/>
      <c r="G144" s="13" t="s">
        <v>49</v>
      </c>
      <c r="H144" s="14" t="s">
        <v>19</v>
      </c>
      <c r="I144" s="15">
        <v>1</v>
      </c>
      <c r="J144" s="15">
        <v>4</v>
      </c>
      <c r="K144" s="14" t="s">
        <v>17</v>
      </c>
      <c r="L144" s="58"/>
    </row>
    <row r="145" spans="1:12" s="28" customFormat="1" ht="20.100000000000001" customHeight="1" x14ac:dyDescent="0.3">
      <c r="A145" s="57"/>
      <c r="B145" s="10"/>
      <c r="C145" s="11"/>
      <c r="D145" s="11"/>
      <c r="E145" s="11"/>
      <c r="F145" s="12"/>
      <c r="G145" s="13" t="s">
        <v>50</v>
      </c>
      <c r="H145" s="14" t="s">
        <v>19</v>
      </c>
      <c r="I145" s="15">
        <v>1</v>
      </c>
      <c r="J145" s="15">
        <v>1</v>
      </c>
      <c r="K145" s="14" t="s">
        <v>17</v>
      </c>
      <c r="L145" s="58"/>
    </row>
    <row r="146" spans="1:12" s="28" customFormat="1" ht="20.100000000000001" customHeight="1" x14ac:dyDescent="0.3">
      <c r="A146" s="57"/>
      <c r="B146" s="10"/>
      <c r="C146" s="11"/>
      <c r="D146" s="11"/>
      <c r="E146" s="11"/>
      <c r="F146" s="12"/>
      <c r="G146" s="13"/>
      <c r="H146" s="14"/>
      <c r="I146" s="15"/>
      <c r="J146" s="15"/>
      <c r="K146" s="14"/>
      <c r="L146" s="58"/>
    </row>
    <row r="147" spans="1:12" s="28" customFormat="1" ht="20.100000000000001" customHeight="1" x14ac:dyDescent="0.3">
      <c r="A147" s="57"/>
      <c r="B147" s="10"/>
      <c r="C147" s="11"/>
      <c r="D147" s="11"/>
      <c r="E147" s="11"/>
      <c r="F147" s="12"/>
      <c r="G147" s="13"/>
      <c r="H147" s="14"/>
      <c r="I147" s="15"/>
      <c r="J147" s="15"/>
      <c r="K147" s="14"/>
      <c r="L147" s="58"/>
    </row>
    <row r="148" spans="1:12" s="19" customFormat="1" ht="20.100000000000001" customHeight="1" x14ac:dyDescent="0.3">
      <c r="A148" s="56"/>
      <c r="B148" s="1" t="s">
        <v>51</v>
      </c>
      <c r="C148" s="5"/>
      <c r="D148" s="6"/>
      <c r="E148" s="7"/>
      <c r="F148" s="1"/>
      <c r="G148" s="8"/>
      <c r="H148" s="4"/>
      <c r="I148" s="9"/>
      <c r="J148" s="9"/>
      <c r="K148" s="4"/>
      <c r="L148" s="16"/>
    </row>
    <row r="149" spans="1:12" s="19" customFormat="1" ht="20.100000000000001" customHeight="1" x14ac:dyDescent="0.3">
      <c r="A149" s="56"/>
      <c r="B149" s="1" t="s">
        <v>52</v>
      </c>
      <c r="C149" s="5"/>
      <c r="D149" s="6"/>
      <c r="E149" s="7"/>
      <c r="F149" s="1"/>
      <c r="G149" s="8"/>
      <c r="H149" s="4"/>
      <c r="I149" s="9"/>
      <c r="J149" s="9"/>
      <c r="K149" s="4"/>
      <c r="L149" s="16"/>
    </row>
    <row r="150" spans="1:12" s="28" customFormat="1" ht="20.100000000000001" customHeight="1" x14ac:dyDescent="0.3">
      <c r="A150" s="57">
        <v>24</v>
      </c>
      <c r="B150" s="47" t="s">
        <v>53</v>
      </c>
      <c r="C150" s="11" t="s">
        <v>21</v>
      </c>
      <c r="D150" s="11">
        <v>21.57</v>
      </c>
      <c r="E150" s="11"/>
      <c r="F150" s="12"/>
      <c r="G150" s="13"/>
      <c r="H150" s="14"/>
      <c r="I150" s="15"/>
      <c r="J150" s="15"/>
      <c r="K150" s="14"/>
      <c r="L150" s="58"/>
    </row>
    <row r="151" spans="1:12" s="28" customFormat="1" ht="20.100000000000001" customHeight="1" x14ac:dyDescent="0.3">
      <c r="A151" s="57"/>
      <c r="B151" s="10"/>
      <c r="C151" s="11"/>
      <c r="D151" s="11"/>
      <c r="E151" s="11"/>
      <c r="F151" s="12"/>
      <c r="G151" s="55" t="s">
        <v>16</v>
      </c>
      <c r="H151" s="46" t="s">
        <v>15</v>
      </c>
      <c r="I151" s="46">
        <v>0.7</v>
      </c>
      <c r="J151" s="15">
        <f>I151*D150</f>
        <v>15.098999999999998</v>
      </c>
      <c r="K151" s="14" t="s">
        <v>17</v>
      </c>
      <c r="L151" s="58"/>
    </row>
    <row r="152" spans="1:12" s="28" customFormat="1" ht="36" x14ac:dyDescent="0.3">
      <c r="A152" s="57"/>
      <c r="B152" s="10"/>
      <c r="C152" s="11"/>
      <c r="D152" s="11"/>
      <c r="E152" s="11"/>
      <c r="F152" s="12"/>
      <c r="G152" s="55" t="s">
        <v>54</v>
      </c>
      <c r="H152" s="46" t="s">
        <v>21</v>
      </c>
      <c r="I152" s="46">
        <v>7.0000000000000001E-3</v>
      </c>
      <c r="J152" s="15">
        <f>I152*D150</f>
        <v>0.15099000000000001</v>
      </c>
      <c r="K152" s="14" t="s">
        <v>17</v>
      </c>
      <c r="L152" s="58"/>
    </row>
    <row r="153" spans="1:12" s="28" customFormat="1" ht="36" x14ac:dyDescent="0.3">
      <c r="A153" s="57"/>
      <c r="B153" s="10"/>
      <c r="C153" s="11"/>
      <c r="D153" s="11"/>
      <c r="E153" s="11"/>
      <c r="F153" s="12"/>
      <c r="G153" s="55" t="s">
        <v>55</v>
      </c>
      <c r="H153" s="46" t="s">
        <v>31</v>
      </c>
      <c r="I153" s="46">
        <v>52</v>
      </c>
      <c r="J153" s="15">
        <f>I153*D150</f>
        <v>1121.6400000000001</v>
      </c>
      <c r="K153" s="14" t="s">
        <v>17</v>
      </c>
      <c r="L153" s="58"/>
    </row>
    <row r="154" spans="1:12" s="28" customFormat="1" ht="36" x14ac:dyDescent="0.3">
      <c r="A154" s="57"/>
      <c r="B154" s="10"/>
      <c r="C154" s="11"/>
      <c r="D154" s="11"/>
      <c r="E154" s="11"/>
      <c r="F154" s="12"/>
      <c r="G154" s="55" t="s">
        <v>56</v>
      </c>
      <c r="H154" s="46" t="s">
        <v>31</v>
      </c>
      <c r="I154" s="46">
        <v>4</v>
      </c>
      <c r="J154" s="15">
        <f>I154*D150</f>
        <v>86.28</v>
      </c>
      <c r="K154" s="14" t="s">
        <v>17</v>
      </c>
      <c r="L154" s="58"/>
    </row>
    <row r="155" spans="1:12" s="28" customFormat="1" ht="36" x14ac:dyDescent="0.3">
      <c r="A155" s="57"/>
      <c r="B155" s="10"/>
      <c r="C155" s="11"/>
      <c r="D155" s="11"/>
      <c r="E155" s="11"/>
      <c r="F155" s="12"/>
      <c r="G155" s="55" t="s">
        <v>57</v>
      </c>
      <c r="H155" s="46" t="s">
        <v>58</v>
      </c>
      <c r="I155" s="46">
        <v>25</v>
      </c>
      <c r="J155" s="15">
        <f>I155*D150</f>
        <v>539.25</v>
      </c>
      <c r="K155" s="14" t="s">
        <v>17</v>
      </c>
      <c r="L155" s="58"/>
    </row>
    <row r="156" spans="1:12" s="28" customFormat="1" ht="20.100000000000001" customHeight="1" x14ac:dyDescent="0.3">
      <c r="A156" s="57"/>
      <c r="B156" s="10"/>
      <c r="C156" s="11"/>
      <c r="D156" s="11"/>
      <c r="E156" s="11"/>
      <c r="F156" s="12"/>
      <c r="G156" s="55" t="s">
        <v>59</v>
      </c>
      <c r="H156" s="46" t="s">
        <v>60</v>
      </c>
      <c r="I156" s="46">
        <v>1.0999999999999999E-2</v>
      </c>
      <c r="J156" s="15">
        <f>I156*D150</f>
        <v>0.23726999999999998</v>
      </c>
      <c r="K156" s="14" t="s">
        <v>17</v>
      </c>
      <c r="L156" s="58"/>
    </row>
    <row r="157" spans="1:12" s="28" customFormat="1" ht="20.100000000000001" customHeight="1" x14ac:dyDescent="0.3">
      <c r="A157" s="57"/>
      <c r="B157" s="10"/>
      <c r="C157" s="11"/>
      <c r="D157" s="11"/>
      <c r="E157" s="11"/>
      <c r="F157" s="12"/>
      <c r="G157" s="55" t="s">
        <v>61</v>
      </c>
      <c r="H157" s="46" t="s">
        <v>15</v>
      </c>
      <c r="I157" s="46">
        <v>0.3</v>
      </c>
      <c r="J157" s="15">
        <f>I157*D150</f>
        <v>6.4710000000000001</v>
      </c>
      <c r="K157" s="14" t="s">
        <v>17</v>
      </c>
      <c r="L157" s="58"/>
    </row>
    <row r="158" spans="1:12" s="28" customFormat="1" ht="20.100000000000001" customHeight="1" x14ac:dyDescent="0.3">
      <c r="A158" s="57"/>
      <c r="B158" s="10"/>
      <c r="C158" s="11"/>
      <c r="D158" s="11"/>
      <c r="E158" s="11"/>
      <c r="F158" s="12"/>
      <c r="G158" s="55" t="s">
        <v>62</v>
      </c>
      <c r="H158" s="46" t="s">
        <v>31</v>
      </c>
      <c r="I158" s="46">
        <v>1.05</v>
      </c>
      <c r="J158" s="15">
        <f>I158*D150</f>
        <v>22.648500000000002</v>
      </c>
      <c r="K158" s="14" t="s">
        <v>17</v>
      </c>
      <c r="L158" s="58"/>
    </row>
    <row r="159" spans="1:12" s="28" customFormat="1" ht="20.100000000000001" customHeight="1" x14ac:dyDescent="0.3">
      <c r="A159" s="57"/>
      <c r="B159" s="10"/>
      <c r="C159" s="11"/>
      <c r="D159" s="11"/>
      <c r="E159" s="11"/>
      <c r="F159" s="12"/>
      <c r="G159" s="55" t="s">
        <v>63</v>
      </c>
      <c r="H159" s="46" t="s">
        <v>31</v>
      </c>
      <c r="I159" s="46">
        <v>4.2</v>
      </c>
      <c r="J159" s="15">
        <f>I159*D150</f>
        <v>90.594000000000008</v>
      </c>
      <c r="K159" s="14" t="s">
        <v>17</v>
      </c>
      <c r="L159" s="58"/>
    </row>
    <row r="160" spans="1:12" s="28" customFormat="1" ht="20.100000000000001" customHeight="1" x14ac:dyDescent="0.3">
      <c r="A160" s="57">
        <v>25</v>
      </c>
      <c r="B160" s="10" t="s">
        <v>25</v>
      </c>
      <c r="C160" s="11" t="s">
        <v>19</v>
      </c>
      <c r="D160" s="11">
        <v>6</v>
      </c>
      <c r="E160" s="11"/>
      <c r="F160" s="12"/>
      <c r="G160" s="55"/>
      <c r="H160" s="46"/>
      <c r="I160" s="54"/>
      <c r="J160" s="46"/>
      <c r="K160" s="14"/>
      <c r="L160" s="58"/>
    </row>
    <row r="161" spans="1:12" s="28" customFormat="1" ht="20.100000000000001" customHeight="1" x14ac:dyDescent="0.3">
      <c r="A161" s="57"/>
      <c r="B161" s="10"/>
      <c r="C161" s="11"/>
      <c r="D161" s="11"/>
      <c r="E161" s="11"/>
      <c r="F161" s="12"/>
      <c r="G161" s="55" t="s">
        <v>64</v>
      </c>
      <c r="H161" s="46" t="s">
        <v>31</v>
      </c>
      <c r="I161" s="15">
        <v>1</v>
      </c>
      <c r="J161" s="46">
        <v>4</v>
      </c>
      <c r="K161" s="14" t="s">
        <v>17</v>
      </c>
      <c r="L161" s="58"/>
    </row>
    <row r="162" spans="1:12" s="28" customFormat="1" ht="20.100000000000001" customHeight="1" x14ac:dyDescent="0.3">
      <c r="A162" s="57"/>
      <c r="B162" s="10"/>
      <c r="C162" s="11"/>
      <c r="D162" s="11"/>
      <c r="E162" s="11"/>
      <c r="F162" s="12"/>
      <c r="G162" s="55" t="s">
        <v>65</v>
      </c>
      <c r="H162" s="46" t="s">
        <v>31</v>
      </c>
      <c r="I162" s="15">
        <v>1</v>
      </c>
      <c r="J162" s="46">
        <v>2</v>
      </c>
      <c r="K162" s="14" t="s">
        <v>17</v>
      </c>
      <c r="L162" s="58"/>
    </row>
    <row r="163" spans="1:12" s="19" customFormat="1" ht="20.100000000000001" customHeight="1" x14ac:dyDescent="0.3">
      <c r="A163" s="56"/>
      <c r="B163" s="1" t="s">
        <v>66</v>
      </c>
      <c r="C163" s="5"/>
      <c r="D163" s="6"/>
      <c r="E163" s="7"/>
      <c r="F163" s="1"/>
      <c r="G163" s="8"/>
      <c r="H163" s="4"/>
      <c r="I163" s="9"/>
      <c r="J163" s="9"/>
      <c r="K163" s="4"/>
      <c r="L163" s="16"/>
    </row>
    <row r="164" spans="1:12" s="28" customFormat="1" ht="20.100000000000001" customHeight="1" x14ac:dyDescent="0.3">
      <c r="A164" s="57">
        <v>26</v>
      </c>
      <c r="B164" s="10" t="s">
        <v>35</v>
      </c>
      <c r="C164" s="11" t="s">
        <v>21</v>
      </c>
      <c r="D164" s="11">
        <v>8.57</v>
      </c>
      <c r="E164" s="11"/>
      <c r="F164" s="12"/>
      <c r="G164" s="13"/>
      <c r="H164" s="14"/>
      <c r="I164" s="15"/>
      <c r="J164" s="15"/>
      <c r="K164" s="14"/>
      <c r="L164" s="58"/>
    </row>
    <row r="165" spans="1:12" s="28" customFormat="1" ht="20.100000000000001" customHeight="1" x14ac:dyDescent="0.3">
      <c r="A165" s="57"/>
      <c r="B165" s="10"/>
      <c r="C165" s="11"/>
      <c r="D165" s="11"/>
      <c r="E165" s="11"/>
      <c r="F165" s="12"/>
      <c r="G165" s="13" t="s">
        <v>67</v>
      </c>
      <c r="H165" s="14" t="s">
        <v>19</v>
      </c>
      <c r="I165" s="15">
        <v>395</v>
      </c>
      <c r="J165" s="15">
        <f>I165*D164</f>
        <v>3385.15</v>
      </c>
      <c r="K165" s="14" t="s">
        <v>17</v>
      </c>
      <c r="L165" s="58"/>
    </row>
    <row r="166" spans="1:12" s="28" customFormat="1" ht="20.100000000000001" customHeight="1" x14ac:dyDescent="0.3">
      <c r="A166" s="57"/>
      <c r="B166" s="10"/>
      <c r="C166" s="11"/>
      <c r="D166" s="11"/>
      <c r="E166" s="11"/>
      <c r="F166" s="12"/>
      <c r="G166" s="13" t="s">
        <v>68</v>
      </c>
      <c r="H166" s="14" t="s">
        <v>21</v>
      </c>
      <c r="I166" s="15">
        <v>0.3</v>
      </c>
      <c r="J166" s="15">
        <f>I166*D164</f>
        <v>2.5710000000000002</v>
      </c>
      <c r="K166" s="14" t="s">
        <v>17</v>
      </c>
      <c r="L166" s="58"/>
    </row>
    <row r="167" spans="1:12" s="28" customFormat="1" ht="20.100000000000001" customHeight="1" x14ac:dyDescent="0.3">
      <c r="A167" s="57"/>
      <c r="B167" s="10"/>
      <c r="C167" s="11"/>
      <c r="D167" s="11"/>
      <c r="E167" s="11"/>
      <c r="F167" s="12"/>
      <c r="G167" s="13" t="s">
        <v>69</v>
      </c>
      <c r="H167" s="14" t="s">
        <v>15</v>
      </c>
      <c r="I167" s="15">
        <v>2</v>
      </c>
      <c r="J167" s="15">
        <f>I167*D164</f>
        <v>17.14</v>
      </c>
      <c r="K167" s="14" t="s">
        <v>17</v>
      </c>
      <c r="L167" s="58"/>
    </row>
    <row r="168" spans="1:12" s="28" customFormat="1" ht="20.100000000000001" customHeight="1" x14ac:dyDescent="0.3">
      <c r="A168" s="57"/>
      <c r="B168" s="10"/>
      <c r="C168" s="11"/>
      <c r="D168" s="11"/>
      <c r="E168" s="11"/>
      <c r="F168" s="12"/>
      <c r="G168" s="13" t="s">
        <v>34</v>
      </c>
      <c r="H168" s="14" t="s">
        <v>15</v>
      </c>
      <c r="I168" s="15">
        <v>0.3</v>
      </c>
      <c r="J168" s="15">
        <f>I168*D164</f>
        <v>2.5710000000000002</v>
      </c>
      <c r="K168" s="14" t="s">
        <v>17</v>
      </c>
      <c r="L168" s="58"/>
    </row>
    <row r="169" spans="1:12" s="28" customFormat="1" ht="20.100000000000001" customHeight="1" x14ac:dyDescent="0.3">
      <c r="A169" s="57"/>
      <c r="B169" s="10"/>
      <c r="C169" s="11"/>
      <c r="D169" s="11"/>
      <c r="E169" s="11"/>
      <c r="F169" s="12"/>
      <c r="G169" s="13" t="s">
        <v>59</v>
      </c>
      <c r="H169" s="14" t="s">
        <v>24</v>
      </c>
      <c r="I169" s="15">
        <v>2.5000000000000001E-3</v>
      </c>
      <c r="J169" s="15">
        <f>I169*D164</f>
        <v>2.1425E-2</v>
      </c>
      <c r="K169" s="14" t="s">
        <v>17</v>
      </c>
      <c r="L169" s="58"/>
    </row>
    <row r="170" spans="1:12" s="28" customFormat="1" ht="20.100000000000001" customHeight="1" x14ac:dyDescent="0.3">
      <c r="A170" s="57">
        <v>27</v>
      </c>
      <c r="B170" s="47" t="s">
        <v>53</v>
      </c>
      <c r="C170" s="11" t="s">
        <v>21</v>
      </c>
      <c r="D170" s="11">
        <v>67.95</v>
      </c>
      <c r="E170" s="11"/>
      <c r="F170" s="12"/>
      <c r="G170" s="13"/>
      <c r="H170" s="14"/>
      <c r="I170" s="15"/>
      <c r="J170" s="15"/>
      <c r="K170" s="14"/>
      <c r="L170" s="58"/>
    </row>
    <row r="171" spans="1:12" s="28" customFormat="1" ht="36" x14ac:dyDescent="0.3">
      <c r="A171" s="57"/>
      <c r="B171" s="10"/>
      <c r="C171" s="11"/>
      <c r="D171" s="11"/>
      <c r="E171" s="11"/>
      <c r="F171" s="12"/>
      <c r="G171" s="55" t="s">
        <v>54</v>
      </c>
      <c r="H171" s="46" t="s">
        <v>21</v>
      </c>
      <c r="I171" s="46">
        <v>7.0000000000000001E-3</v>
      </c>
      <c r="J171" s="15">
        <f>I171*D170</f>
        <v>0.47565000000000002</v>
      </c>
      <c r="K171" s="14" t="s">
        <v>17</v>
      </c>
      <c r="L171" s="58"/>
    </row>
    <row r="172" spans="1:12" s="28" customFormat="1" ht="36" x14ac:dyDescent="0.3">
      <c r="A172" s="57"/>
      <c r="B172" s="10"/>
      <c r="C172" s="11"/>
      <c r="D172" s="11"/>
      <c r="E172" s="11"/>
      <c r="F172" s="12"/>
      <c r="G172" s="55" t="s">
        <v>55</v>
      </c>
      <c r="H172" s="46" t="s">
        <v>31</v>
      </c>
      <c r="I172" s="46">
        <v>52</v>
      </c>
      <c r="J172" s="15">
        <f>I172*D170</f>
        <v>3533.4</v>
      </c>
      <c r="K172" s="14" t="s">
        <v>17</v>
      </c>
      <c r="L172" s="58"/>
    </row>
    <row r="173" spans="1:12" s="28" customFormat="1" ht="36" x14ac:dyDescent="0.3">
      <c r="A173" s="57"/>
      <c r="B173" s="10"/>
      <c r="C173" s="11"/>
      <c r="D173" s="11"/>
      <c r="E173" s="11"/>
      <c r="F173" s="12"/>
      <c r="G173" s="55" t="s">
        <v>56</v>
      </c>
      <c r="H173" s="46" t="s">
        <v>31</v>
      </c>
      <c r="I173" s="46">
        <v>4</v>
      </c>
      <c r="J173" s="15">
        <f>I173*D170</f>
        <v>271.8</v>
      </c>
      <c r="K173" s="14" t="s">
        <v>17</v>
      </c>
      <c r="L173" s="58"/>
    </row>
    <row r="174" spans="1:12" s="28" customFormat="1" ht="36" x14ac:dyDescent="0.3">
      <c r="A174" s="57"/>
      <c r="B174" s="10"/>
      <c r="C174" s="11"/>
      <c r="D174" s="11"/>
      <c r="E174" s="11"/>
      <c r="F174" s="12"/>
      <c r="G174" s="55" t="s">
        <v>57</v>
      </c>
      <c r="H174" s="46" t="s">
        <v>58</v>
      </c>
      <c r="I174" s="46">
        <v>25</v>
      </c>
      <c r="J174" s="15">
        <f>I174*D170</f>
        <v>1698.75</v>
      </c>
      <c r="K174" s="14" t="s">
        <v>17</v>
      </c>
      <c r="L174" s="58"/>
    </row>
    <row r="175" spans="1:12" s="28" customFormat="1" ht="20.100000000000001" customHeight="1" x14ac:dyDescent="0.3">
      <c r="A175" s="57"/>
      <c r="B175" s="10"/>
      <c r="C175" s="11"/>
      <c r="D175" s="11"/>
      <c r="E175" s="11"/>
      <c r="F175" s="12"/>
      <c r="G175" s="55" t="s">
        <v>59</v>
      </c>
      <c r="H175" s="46" t="s">
        <v>60</v>
      </c>
      <c r="I175" s="46">
        <v>1.0999999999999999E-2</v>
      </c>
      <c r="J175" s="15">
        <f>I175*D170</f>
        <v>0.74744999999999995</v>
      </c>
      <c r="K175" s="14" t="s">
        <v>17</v>
      </c>
      <c r="L175" s="58"/>
    </row>
    <row r="176" spans="1:12" s="28" customFormat="1" ht="20.100000000000001" customHeight="1" x14ac:dyDescent="0.3">
      <c r="A176" s="57"/>
      <c r="B176" s="10"/>
      <c r="C176" s="11"/>
      <c r="D176" s="11"/>
      <c r="E176" s="11"/>
      <c r="F176" s="12"/>
      <c r="G176" s="55" t="s">
        <v>61</v>
      </c>
      <c r="H176" s="46" t="s">
        <v>15</v>
      </c>
      <c r="I176" s="46">
        <v>0.3</v>
      </c>
      <c r="J176" s="15">
        <f>I176*D170</f>
        <v>20.385000000000002</v>
      </c>
      <c r="K176" s="14" t="s">
        <v>17</v>
      </c>
      <c r="L176" s="58"/>
    </row>
    <row r="177" spans="1:12" s="28" customFormat="1" ht="20.100000000000001" customHeight="1" x14ac:dyDescent="0.3">
      <c r="A177" s="57"/>
      <c r="B177" s="10"/>
      <c r="C177" s="11"/>
      <c r="D177" s="11"/>
      <c r="E177" s="11"/>
      <c r="F177" s="12"/>
      <c r="G177" s="55" t="s">
        <v>62</v>
      </c>
      <c r="H177" s="46" t="s">
        <v>31</v>
      </c>
      <c r="I177" s="46">
        <v>1.05</v>
      </c>
      <c r="J177" s="15">
        <f>I177*D170</f>
        <v>71.347500000000011</v>
      </c>
      <c r="K177" s="14" t="s">
        <v>17</v>
      </c>
      <c r="L177" s="58"/>
    </row>
    <row r="178" spans="1:12" s="28" customFormat="1" ht="20.100000000000001" customHeight="1" x14ac:dyDescent="0.3">
      <c r="A178" s="57"/>
      <c r="B178" s="10"/>
      <c r="C178" s="11"/>
      <c r="D178" s="11"/>
      <c r="E178" s="11"/>
      <c r="F178" s="12"/>
      <c r="G178" s="55" t="s">
        <v>63</v>
      </c>
      <c r="H178" s="46" t="s">
        <v>31</v>
      </c>
      <c r="I178" s="46">
        <v>4.2</v>
      </c>
      <c r="J178" s="15">
        <f>I178*D170</f>
        <v>285.39000000000004</v>
      </c>
      <c r="K178" s="14" t="s">
        <v>17</v>
      </c>
      <c r="L178" s="58"/>
    </row>
    <row r="179" spans="1:12" s="28" customFormat="1" ht="20.100000000000001" customHeight="1" x14ac:dyDescent="0.3">
      <c r="A179" s="57">
        <v>28</v>
      </c>
      <c r="B179" s="47" t="s">
        <v>70</v>
      </c>
      <c r="C179" s="48" t="s">
        <v>15</v>
      </c>
      <c r="D179" s="49">
        <v>42.66</v>
      </c>
      <c r="E179" s="50"/>
      <c r="F179" s="50"/>
      <c r="G179" s="51"/>
      <c r="H179" s="52">
        <f t="shared" ref="H179" si="0">D179*G179</f>
        <v>0</v>
      </c>
      <c r="I179" s="55"/>
      <c r="J179" s="46"/>
      <c r="K179" s="46"/>
      <c r="L179" s="53"/>
    </row>
    <row r="180" spans="1:12" s="28" customFormat="1" ht="36" x14ac:dyDescent="0.3">
      <c r="A180" s="57"/>
      <c r="B180" s="47"/>
      <c r="C180" s="48"/>
      <c r="D180" s="49"/>
      <c r="E180" s="50"/>
      <c r="F180" s="50"/>
      <c r="G180" s="55" t="s">
        <v>54</v>
      </c>
      <c r="H180" s="46" t="s">
        <v>21</v>
      </c>
      <c r="I180" s="46">
        <v>1E-3</v>
      </c>
      <c r="J180" s="15">
        <f>I180*D179</f>
        <v>4.2659999999999997E-2</v>
      </c>
      <c r="K180" s="14" t="s">
        <v>17</v>
      </c>
      <c r="L180" s="53"/>
    </row>
    <row r="181" spans="1:12" s="28" customFormat="1" ht="36" x14ac:dyDescent="0.3">
      <c r="A181" s="57"/>
      <c r="B181" s="47"/>
      <c r="C181" s="48"/>
      <c r="D181" s="49"/>
      <c r="E181" s="50"/>
      <c r="F181" s="50"/>
      <c r="G181" s="55" t="s">
        <v>71</v>
      </c>
      <c r="H181" s="46" t="s">
        <v>31</v>
      </c>
      <c r="I181" s="46">
        <v>10.55</v>
      </c>
      <c r="J181" s="15">
        <f>I181*D179</f>
        <v>450.06299999999999</v>
      </c>
      <c r="K181" s="14" t="s">
        <v>17</v>
      </c>
      <c r="L181" s="53"/>
    </row>
    <row r="182" spans="1:12" s="28" customFormat="1" ht="36" x14ac:dyDescent="0.3">
      <c r="A182" s="57"/>
      <c r="B182" s="47"/>
      <c r="C182" s="48"/>
      <c r="D182" s="49"/>
      <c r="E182" s="50"/>
      <c r="F182" s="50"/>
      <c r="G182" s="55" t="s">
        <v>72</v>
      </c>
      <c r="H182" s="46" t="s">
        <v>31</v>
      </c>
      <c r="I182" s="46">
        <v>0.4</v>
      </c>
      <c r="J182" s="15">
        <f>I182*D179</f>
        <v>17.064</v>
      </c>
      <c r="K182" s="14" t="s">
        <v>17</v>
      </c>
      <c r="L182" s="53"/>
    </row>
    <row r="183" spans="1:12" s="28" customFormat="1" ht="36" x14ac:dyDescent="0.3">
      <c r="A183" s="57"/>
      <c r="B183" s="47"/>
      <c r="C183" s="48"/>
      <c r="D183" s="49"/>
      <c r="E183" s="50"/>
      <c r="F183" s="50"/>
      <c r="G183" s="55" t="s">
        <v>73</v>
      </c>
      <c r="H183" s="46" t="s">
        <v>31</v>
      </c>
      <c r="I183" s="46">
        <v>0.6</v>
      </c>
      <c r="J183" s="15">
        <f>I183*D179</f>
        <v>25.595999999999997</v>
      </c>
      <c r="K183" s="14" t="s">
        <v>17</v>
      </c>
      <c r="L183" s="53"/>
    </row>
    <row r="184" spans="1:12" s="28" customFormat="1" ht="36" x14ac:dyDescent="0.3">
      <c r="A184" s="57"/>
      <c r="B184" s="47"/>
      <c r="C184" s="48"/>
      <c r="D184" s="49"/>
      <c r="E184" s="50"/>
      <c r="F184" s="50"/>
      <c r="G184" s="55" t="s">
        <v>57</v>
      </c>
      <c r="H184" s="46" t="s">
        <v>58</v>
      </c>
      <c r="I184" s="46">
        <v>3.5</v>
      </c>
      <c r="J184" s="15">
        <f>I184*D179</f>
        <v>149.31</v>
      </c>
      <c r="K184" s="14" t="s">
        <v>17</v>
      </c>
      <c r="L184" s="53"/>
    </row>
    <row r="185" spans="1:12" s="28" customFormat="1" ht="20.100000000000001" customHeight="1" x14ac:dyDescent="0.3">
      <c r="A185" s="57"/>
      <c r="B185" s="47"/>
      <c r="C185" s="48"/>
      <c r="D185" s="49"/>
      <c r="E185" s="50"/>
      <c r="F185" s="50"/>
      <c r="G185" s="55" t="s">
        <v>59</v>
      </c>
      <c r="H185" s="46" t="s">
        <v>60</v>
      </c>
      <c r="I185" s="46">
        <v>1E-4</v>
      </c>
      <c r="J185" s="15">
        <f>I185*D179</f>
        <v>4.2659999999999998E-3</v>
      </c>
      <c r="K185" s="14" t="s">
        <v>17</v>
      </c>
      <c r="L185" s="53"/>
    </row>
    <row r="186" spans="1:12" s="28" customFormat="1" ht="20.100000000000001" customHeight="1" x14ac:dyDescent="0.3">
      <c r="A186" s="57"/>
      <c r="B186" s="47"/>
      <c r="C186" s="48"/>
      <c r="D186" s="49"/>
      <c r="E186" s="50"/>
      <c r="F186" s="50"/>
      <c r="G186" s="55" t="s">
        <v>61</v>
      </c>
      <c r="H186" s="46" t="s">
        <v>15</v>
      </c>
      <c r="I186" s="46">
        <v>0.3</v>
      </c>
      <c r="J186" s="15">
        <f>I186*D179</f>
        <v>12.797999999999998</v>
      </c>
      <c r="K186" s="14" t="s">
        <v>17</v>
      </c>
      <c r="L186" s="53"/>
    </row>
    <row r="187" spans="1:12" s="28" customFormat="1" ht="20.100000000000001" customHeight="1" x14ac:dyDescent="0.3">
      <c r="A187" s="57"/>
      <c r="B187" s="47"/>
      <c r="C187" s="48"/>
      <c r="D187" s="49"/>
      <c r="E187" s="50"/>
      <c r="F187" s="50"/>
      <c r="G187" s="55" t="s">
        <v>62</v>
      </c>
      <c r="H187" s="46" t="s">
        <v>31</v>
      </c>
      <c r="I187" s="46">
        <v>0.25</v>
      </c>
      <c r="J187" s="15">
        <f>I187*D179</f>
        <v>10.664999999999999</v>
      </c>
      <c r="K187" s="14" t="s">
        <v>17</v>
      </c>
      <c r="L187" s="53"/>
    </row>
    <row r="188" spans="1:12" s="28" customFormat="1" ht="20.100000000000001" customHeight="1" x14ac:dyDescent="0.3">
      <c r="A188" s="57"/>
      <c r="B188" s="47"/>
      <c r="C188" s="48"/>
      <c r="D188" s="49"/>
      <c r="E188" s="50"/>
      <c r="F188" s="50"/>
      <c r="G188" s="55" t="s">
        <v>63</v>
      </c>
      <c r="H188" s="46" t="s">
        <v>31</v>
      </c>
      <c r="I188" s="46">
        <v>1</v>
      </c>
      <c r="J188" s="15">
        <f>I188*D179</f>
        <v>42.66</v>
      </c>
      <c r="K188" s="14" t="s">
        <v>17</v>
      </c>
      <c r="L188" s="53"/>
    </row>
    <row r="189" spans="1:12" s="28" customFormat="1" ht="20.100000000000001" customHeight="1" x14ac:dyDescent="0.3">
      <c r="A189" s="57">
        <v>29</v>
      </c>
      <c r="B189" s="10" t="s">
        <v>25</v>
      </c>
      <c r="C189" s="11" t="s">
        <v>19</v>
      </c>
      <c r="D189" s="11">
        <v>12</v>
      </c>
      <c r="E189" s="11"/>
      <c r="F189" s="12"/>
      <c r="G189" s="55"/>
      <c r="H189" s="46"/>
      <c r="I189" s="54"/>
      <c r="J189" s="46"/>
      <c r="K189" s="14"/>
      <c r="L189" s="58"/>
    </row>
    <row r="190" spans="1:12" s="28" customFormat="1" ht="20.100000000000001" customHeight="1" x14ac:dyDescent="0.3">
      <c r="A190" s="57"/>
      <c r="B190" s="10"/>
      <c r="C190" s="11"/>
      <c r="D190" s="11"/>
      <c r="E190" s="11"/>
      <c r="F190" s="12"/>
      <c r="G190" s="55" t="s">
        <v>74</v>
      </c>
      <c r="H190" s="46" t="s">
        <v>31</v>
      </c>
      <c r="I190" s="46">
        <v>1</v>
      </c>
      <c r="J190" s="46">
        <v>1</v>
      </c>
      <c r="K190" s="14" t="s">
        <v>17</v>
      </c>
      <c r="L190" s="58"/>
    </row>
    <row r="191" spans="1:12" s="28" customFormat="1" ht="20.100000000000001" customHeight="1" x14ac:dyDescent="0.3">
      <c r="A191" s="57"/>
      <c r="B191" s="10"/>
      <c r="C191" s="11"/>
      <c r="D191" s="11"/>
      <c r="E191" s="11"/>
      <c r="F191" s="12"/>
      <c r="G191" s="55" t="s">
        <v>75</v>
      </c>
      <c r="H191" s="46" t="s">
        <v>31</v>
      </c>
      <c r="I191" s="46">
        <v>1</v>
      </c>
      <c r="J191" s="46">
        <v>1</v>
      </c>
      <c r="K191" s="14" t="s">
        <v>17</v>
      </c>
      <c r="L191" s="58"/>
    </row>
    <row r="192" spans="1:12" s="28" customFormat="1" ht="20.100000000000001" customHeight="1" x14ac:dyDescent="0.3">
      <c r="A192" s="57"/>
      <c r="B192" s="10"/>
      <c r="C192" s="11"/>
      <c r="D192" s="11"/>
      <c r="E192" s="11"/>
      <c r="F192" s="12"/>
      <c r="G192" s="55" t="s">
        <v>64</v>
      </c>
      <c r="H192" s="46" t="s">
        <v>31</v>
      </c>
      <c r="I192" s="46">
        <v>1</v>
      </c>
      <c r="J192" s="46">
        <v>8</v>
      </c>
      <c r="K192" s="14" t="s">
        <v>17</v>
      </c>
      <c r="L192" s="58"/>
    </row>
    <row r="193" spans="1:12" s="28" customFormat="1" ht="20.100000000000001" customHeight="1" x14ac:dyDescent="0.3">
      <c r="A193" s="57"/>
      <c r="B193" s="10"/>
      <c r="C193" s="11"/>
      <c r="D193" s="11"/>
      <c r="E193" s="11"/>
      <c r="F193" s="12"/>
      <c r="G193" s="55" t="s">
        <v>65</v>
      </c>
      <c r="H193" s="46" t="s">
        <v>31</v>
      </c>
      <c r="I193" s="46">
        <v>1</v>
      </c>
      <c r="J193" s="46">
        <v>2</v>
      </c>
      <c r="K193" s="14" t="s">
        <v>17</v>
      </c>
      <c r="L193" s="58"/>
    </row>
    <row r="194" spans="1:12" s="19" customFormat="1" ht="20.100000000000001" customHeight="1" x14ac:dyDescent="0.3">
      <c r="A194" s="56"/>
      <c r="B194" s="1" t="s">
        <v>76</v>
      </c>
      <c r="C194" s="5"/>
      <c r="D194" s="6"/>
      <c r="E194" s="7"/>
      <c r="F194" s="1"/>
      <c r="G194" s="8"/>
      <c r="H194" s="4"/>
      <c r="I194" s="9"/>
      <c r="J194" s="9"/>
      <c r="K194" s="4"/>
      <c r="L194" s="16"/>
    </row>
    <row r="195" spans="1:12" s="28" customFormat="1" ht="20.100000000000001" customHeight="1" x14ac:dyDescent="0.3">
      <c r="A195" s="57">
        <v>30</v>
      </c>
      <c r="B195" s="10" t="s">
        <v>35</v>
      </c>
      <c r="C195" s="11" t="s">
        <v>21</v>
      </c>
      <c r="D195" s="11">
        <f>7.2*2</f>
        <v>14.4</v>
      </c>
      <c r="E195" s="11"/>
      <c r="F195" s="12"/>
      <c r="G195" s="13"/>
      <c r="H195" s="14"/>
      <c r="I195" s="15"/>
      <c r="J195" s="15"/>
      <c r="K195" s="14"/>
      <c r="L195" s="58"/>
    </row>
    <row r="196" spans="1:12" s="28" customFormat="1" ht="20.100000000000001" customHeight="1" x14ac:dyDescent="0.3">
      <c r="A196" s="57"/>
      <c r="B196" s="10"/>
      <c r="C196" s="11"/>
      <c r="D196" s="11"/>
      <c r="E196" s="11"/>
      <c r="F196" s="12"/>
      <c r="G196" s="13" t="s">
        <v>67</v>
      </c>
      <c r="H196" s="14" t="s">
        <v>19</v>
      </c>
      <c r="I196" s="15">
        <v>395</v>
      </c>
      <c r="J196" s="15">
        <f>I196*D195</f>
        <v>5688</v>
      </c>
      <c r="K196" s="14" t="s">
        <v>17</v>
      </c>
      <c r="L196" s="58"/>
    </row>
    <row r="197" spans="1:12" s="28" customFormat="1" ht="20.100000000000001" customHeight="1" x14ac:dyDescent="0.3">
      <c r="A197" s="57"/>
      <c r="B197" s="10"/>
      <c r="C197" s="11"/>
      <c r="D197" s="11"/>
      <c r="E197" s="11"/>
      <c r="F197" s="12"/>
      <c r="G197" s="13" t="s">
        <v>68</v>
      </c>
      <c r="H197" s="14" t="s">
        <v>21</v>
      </c>
      <c r="I197" s="15">
        <v>0.3</v>
      </c>
      <c r="J197" s="15">
        <f>I197*D195</f>
        <v>4.32</v>
      </c>
      <c r="K197" s="14" t="s">
        <v>17</v>
      </c>
      <c r="L197" s="58"/>
    </row>
    <row r="198" spans="1:12" s="28" customFormat="1" ht="20.100000000000001" customHeight="1" x14ac:dyDescent="0.3">
      <c r="A198" s="57"/>
      <c r="B198" s="10"/>
      <c r="C198" s="11"/>
      <c r="D198" s="11"/>
      <c r="E198" s="11"/>
      <c r="F198" s="12"/>
      <c r="G198" s="13" t="s">
        <v>69</v>
      </c>
      <c r="H198" s="14" t="s">
        <v>15</v>
      </c>
      <c r="I198" s="15">
        <v>2</v>
      </c>
      <c r="J198" s="15">
        <f>I198*D195</f>
        <v>28.8</v>
      </c>
      <c r="K198" s="14" t="s">
        <v>17</v>
      </c>
      <c r="L198" s="58"/>
    </row>
    <row r="199" spans="1:12" s="28" customFormat="1" ht="20.100000000000001" customHeight="1" x14ac:dyDescent="0.3">
      <c r="A199" s="57"/>
      <c r="B199" s="10"/>
      <c r="C199" s="11"/>
      <c r="D199" s="11"/>
      <c r="E199" s="11"/>
      <c r="F199" s="12"/>
      <c r="G199" s="13" t="s">
        <v>59</v>
      </c>
      <c r="H199" s="14" t="s">
        <v>24</v>
      </c>
      <c r="I199" s="15">
        <v>2.5000000000000001E-3</v>
      </c>
      <c r="J199" s="15">
        <f>I199*D195</f>
        <v>3.6000000000000004E-2</v>
      </c>
      <c r="K199" s="14" t="s">
        <v>17</v>
      </c>
      <c r="L199" s="58"/>
    </row>
    <row r="200" spans="1:12" s="18" customFormat="1" ht="17.399999999999999" x14ac:dyDescent="0.3">
      <c r="A200" s="102" t="s">
        <v>77</v>
      </c>
      <c r="B200" s="102"/>
      <c r="C200" s="102"/>
      <c r="D200" s="1"/>
      <c r="E200" s="29"/>
      <c r="F200" s="16">
        <f>SUM(F6:F199)</f>
        <v>299158.02720000001</v>
      </c>
      <c r="G200" s="31" t="s">
        <v>78</v>
      </c>
      <c r="H200" s="17"/>
      <c r="I200" s="17"/>
      <c r="J200" s="17"/>
      <c r="K200" s="17"/>
      <c r="L200" s="16">
        <f>SUM(L6:L199)</f>
        <v>0</v>
      </c>
    </row>
    <row r="201" spans="1:12" s="18" customFormat="1" ht="17.399999999999999" x14ac:dyDescent="0.3">
      <c r="A201" s="102" t="s">
        <v>79</v>
      </c>
      <c r="B201" s="102"/>
      <c r="C201" s="102"/>
      <c r="D201" s="102"/>
      <c r="E201" s="102"/>
      <c r="F201" s="30">
        <f>F200+L200</f>
        <v>299158.02720000001</v>
      </c>
      <c r="G201" s="43"/>
      <c r="H201" s="30"/>
      <c r="I201" s="30"/>
      <c r="J201" s="30"/>
      <c r="K201" s="30"/>
      <c r="L201" s="30"/>
    </row>
    <row r="202" spans="1:12" s="18" customFormat="1" ht="17.399999999999999" x14ac:dyDescent="0.3">
      <c r="A202" s="93" t="s">
        <v>80</v>
      </c>
      <c r="B202" s="93"/>
      <c r="C202" s="93"/>
      <c r="D202" s="93"/>
      <c r="E202" s="93"/>
      <c r="F202" s="32">
        <f>F201/5</f>
        <v>59831.605439999999</v>
      </c>
      <c r="G202" s="44"/>
      <c r="H202" s="32"/>
      <c r="I202" s="32"/>
      <c r="J202" s="32"/>
      <c r="K202" s="32"/>
      <c r="L202" s="32"/>
    </row>
    <row r="203" spans="1:12" s="18" customFormat="1" ht="17.399999999999999" x14ac:dyDescent="0.3">
      <c r="A203" s="94" t="s">
        <v>81</v>
      </c>
      <c r="B203" s="94"/>
      <c r="C203" s="94"/>
      <c r="D203" s="94"/>
      <c r="E203" s="94"/>
      <c r="F203" s="32">
        <f>F202+F201</f>
        <v>358989.63264000003</v>
      </c>
      <c r="G203" s="44"/>
      <c r="H203" s="32"/>
      <c r="I203" s="32"/>
      <c r="J203" s="32"/>
      <c r="K203" s="32"/>
      <c r="L203" s="32"/>
    </row>
    <row r="204" spans="1:12" s="18" customFormat="1" ht="24" customHeight="1" x14ac:dyDescent="0.3">
      <c r="A204" s="33"/>
      <c r="B204" s="95"/>
      <c r="C204" s="95"/>
      <c r="D204" s="34"/>
      <c r="E204" s="35"/>
      <c r="F204" s="36" t="s">
        <v>82</v>
      </c>
      <c r="G204" s="45"/>
      <c r="H204" s="37"/>
      <c r="I204" s="38"/>
      <c r="J204" s="39"/>
      <c r="K204" s="39"/>
      <c r="L204" s="40"/>
    </row>
    <row r="205" spans="1:12" s="18" customFormat="1" ht="24" customHeight="1" x14ac:dyDescent="0.3">
      <c r="A205" s="25"/>
      <c r="B205" s="25"/>
      <c r="C205" s="25"/>
      <c r="D205" s="26"/>
      <c r="E205" s="26"/>
      <c r="F205" s="26"/>
      <c r="G205" s="41"/>
      <c r="H205" s="26"/>
      <c r="I205" s="26"/>
      <c r="J205" s="26"/>
      <c r="K205" s="26"/>
      <c r="L205" s="26"/>
    </row>
    <row r="206" spans="1:12" s="18" customFormat="1" ht="24" customHeight="1" x14ac:dyDescent="0.3">
      <c r="A206" s="25"/>
      <c r="B206" s="25"/>
      <c r="C206" s="25"/>
      <c r="D206" s="26"/>
      <c r="E206" s="26"/>
      <c r="F206" s="26"/>
      <c r="G206" s="41"/>
      <c r="H206" s="26"/>
      <c r="I206" s="26"/>
      <c r="J206" s="26"/>
      <c r="K206" s="26"/>
      <c r="L206" s="26"/>
    </row>
    <row r="207" spans="1:12" s="18" customFormat="1" ht="24" customHeight="1" x14ac:dyDescent="0.3">
      <c r="A207" s="25"/>
      <c r="B207" s="25"/>
      <c r="C207" s="25"/>
      <c r="D207" s="26"/>
      <c r="E207" s="26"/>
      <c r="F207" s="26"/>
      <c r="G207" s="41"/>
      <c r="H207" s="26"/>
      <c r="I207" s="26"/>
      <c r="J207" s="26"/>
      <c r="K207" s="26"/>
      <c r="L207" s="26"/>
    </row>
    <row r="208" spans="1:12" s="18" customFormat="1" ht="24" customHeight="1" x14ac:dyDescent="0.3">
      <c r="A208" s="25"/>
      <c r="B208" s="25"/>
      <c r="C208" s="25"/>
      <c r="D208" s="26"/>
      <c r="E208" s="26"/>
      <c r="F208" s="26"/>
      <c r="G208" s="41"/>
      <c r="H208" s="26"/>
      <c r="I208" s="26"/>
      <c r="J208" s="26"/>
      <c r="K208" s="26"/>
      <c r="L208" s="26"/>
    </row>
    <row r="209" spans="1:12" s="18" customFormat="1" ht="24" customHeight="1" x14ac:dyDescent="0.3">
      <c r="A209" s="25"/>
      <c r="B209" s="25"/>
      <c r="C209" s="25"/>
      <c r="D209" s="26"/>
      <c r="E209" s="26"/>
      <c r="F209" s="26"/>
      <c r="G209" s="41"/>
      <c r="H209" s="26"/>
      <c r="I209" s="26"/>
      <c r="J209" s="26"/>
      <c r="K209" s="26"/>
      <c r="L209" s="26"/>
    </row>
    <row r="210" spans="1:12" s="18" customFormat="1" ht="35.25" customHeight="1" x14ac:dyDescent="0.3">
      <c r="A210" s="25"/>
      <c r="B210" s="25"/>
      <c r="C210" s="25"/>
      <c r="D210" s="26"/>
      <c r="E210" s="26"/>
      <c r="F210" s="26"/>
      <c r="G210" s="41"/>
      <c r="H210" s="26"/>
      <c r="I210" s="26"/>
      <c r="J210" s="26"/>
      <c r="K210" s="26"/>
      <c r="L210" s="26"/>
    </row>
    <row r="211" spans="1:12" s="18" customFormat="1" ht="24" customHeight="1" x14ac:dyDescent="0.3">
      <c r="A211" s="25"/>
      <c r="B211" s="25"/>
      <c r="C211" s="25"/>
      <c r="D211" s="26"/>
      <c r="E211" s="26"/>
      <c r="F211" s="26"/>
      <c r="G211" s="41"/>
      <c r="H211" s="26"/>
      <c r="I211" s="26"/>
      <c r="J211" s="26"/>
      <c r="K211" s="26"/>
      <c r="L211" s="26"/>
    </row>
    <row r="212" spans="1:12" s="18" customFormat="1" ht="24" customHeight="1" x14ac:dyDescent="0.3">
      <c r="A212" s="25"/>
      <c r="B212" s="25"/>
      <c r="C212" s="25"/>
      <c r="D212" s="26"/>
      <c r="E212" s="26"/>
      <c r="F212" s="26"/>
      <c r="G212" s="41"/>
      <c r="H212" s="26"/>
      <c r="I212" s="26"/>
      <c r="J212" s="26"/>
      <c r="K212" s="26"/>
      <c r="L212" s="26"/>
    </row>
    <row r="213" spans="1:12" s="18" customFormat="1" ht="34.5" customHeight="1" x14ac:dyDescent="0.3">
      <c r="A213" s="25"/>
      <c r="B213" s="25"/>
      <c r="C213" s="25"/>
      <c r="D213" s="26"/>
      <c r="E213" s="26"/>
      <c r="F213" s="26"/>
      <c r="G213" s="41"/>
      <c r="H213" s="26"/>
      <c r="I213" s="26"/>
      <c r="J213" s="26"/>
      <c r="K213" s="26"/>
      <c r="L213" s="26"/>
    </row>
    <row r="214" spans="1:12" s="18" customFormat="1" ht="24" customHeight="1" x14ac:dyDescent="0.3">
      <c r="A214" s="25"/>
      <c r="B214" s="25"/>
      <c r="C214" s="25"/>
      <c r="D214" s="26"/>
      <c r="E214" s="26"/>
      <c r="F214" s="26"/>
      <c r="G214" s="41"/>
      <c r="H214" s="26"/>
      <c r="I214" s="26"/>
      <c r="J214" s="26"/>
      <c r="K214" s="26"/>
      <c r="L214" s="26"/>
    </row>
    <row r="215" spans="1:12" s="18" customFormat="1" ht="24" customHeight="1" x14ac:dyDescent="0.3">
      <c r="A215" s="25"/>
      <c r="B215" s="25"/>
      <c r="C215" s="25"/>
      <c r="D215" s="26"/>
      <c r="E215" s="26"/>
      <c r="F215" s="26"/>
      <c r="G215" s="41"/>
      <c r="H215" s="26"/>
      <c r="I215" s="26"/>
      <c r="J215" s="26"/>
      <c r="K215" s="26"/>
      <c r="L215" s="26"/>
    </row>
    <row r="216" spans="1:12" s="18" customFormat="1" ht="35.25" customHeight="1" x14ac:dyDescent="0.3">
      <c r="A216" s="25"/>
      <c r="B216" s="25"/>
      <c r="C216" s="25"/>
      <c r="D216" s="26"/>
      <c r="E216" s="26"/>
      <c r="F216" s="26"/>
      <c r="G216" s="41"/>
      <c r="H216" s="26"/>
      <c r="I216" s="26"/>
      <c r="J216" s="26"/>
      <c r="K216" s="26"/>
      <c r="L216" s="26"/>
    </row>
    <row r="217" spans="1:12" s="18" customFormat="1" ht="24" customHeight="1" x14ac:dyDescent="0.3">
      <c r="A217" s="25"/>
      <c r="B217" s="25"/>
      <c r="C217" s="25"/>
      <c r="D217" s="26"/>
      <c r="E217" s="26"/>
      <c r="F217" s="26"/>
      <c r="G217" s="41"/>
      <c r="H217" s="26"/>
      <c r="I217" s="26"/>
      <c r="J217" s="26"/>
      <c r="K217" s="26"/>
      <c r="L217" s="26"/>
    </row>
    <row r="218" spans="1:12" s="18" customFormat="1" ht="24" customHeight="1" x14ac:dyDescent="0.3">
      <c r="A218" s="25"/>
      <c r="B218" s="25"/>
      <c r="C218" s="25"/>
      <c r="D218" s="26"/>
      <c r="E218" s="26"/>
      <c r="F218" s="26"/>
      <c r="G218" s="41"/>
      <c r="H218" s="26"/>
      <c r="I218" s="26"/>
      <c r="J218" s="26"/>
      <c r="K218" s="26"/>
      <c r="L218" s="26"/>
    </row>
    <row r="219" spans="1:12" s="18" customFormat="1" ht="36" customHeight="1" x14ac:dyDescent="0.3">
      <c r="A219" s="25"/>
      <c r="B219" s="25"/>
      <c r="C219" s="25"/>
      <c r="D219" s="26"/>
      <c r="E219" s="26"/>
      <c r="F219" s="26"/>
      <c r="G219" s="41"/>
      <c r="H219" s="26"/>
      <c r="I219" s="26"/>
      <c r="J219" s="26"/>
      <c r="K219" s="26"/>
      <c r="L219" s="26"/>
    </row>
    <row r="220" spans="1:12" s="18" customFormat="1" ht="24" customHeight="1" x14ac:dyDescent="0.3">
      <c r="A220" s="25"/>
      <c r="B220" s="25"/>
      <c r="C220" s="25"/>
      <c r="D220" s="26"/>
      <c r="E220" s="26"/>
      <c r="F220" s="26"/>
      <c r="G220" s="41"/>
      <c r="H220" s="26"/>
      <c r="I220" s="26"/>
      <c r="J220" s="26"/>
      <c r="K220" s="26"/>
      <c r="L220" s="26"/>
    </row>
    <row r="221" spans="1:12" s="18" customFormat="1" ht="24" customHeight="1" x14ac:dyDescent="0.3">
      <c r="A221" s="25"/>
      <c r="B221" s="25"/>
      <c r="C221" s="25"/>
      <c r="D221" s="26"/>
      <c r="E221" s="26"/>
      <c r="F221" s="26"/>
      <c r="G221" s="41"/>
      <c r="H221" s="26"/>
      <c r="I221" s="26"/>
      <c r="J221" s="26"/>
      <c r="K221" s="26"/>
      <c r="L221" s="26"/>
    </row>
    <row r="222" spans="1:12" s="18" customFormat="1" ht="35.25" customHeight="1" x14ac:dyDescent="0.3">
      <c r="A222" s="25"/>
      <c r="B222" s="25"/>
      <c r="C222" s="25"/>
      <c r="D222" s="26"/>
      <c r="E222" s="26"/>
      <c r="F222" s="26"/>
      <c r="G222" s="41"/>
      <c r="H222" s="26"/>
      <c r="I222" s="26"/>
      <c r="J222" s="26"/>
      <c r="K222" s="26"/>
      <c r="L222" s="26"/>
    </row>
    <row r="223" spans="1:12" s="18" customFormat="1" ht="24" customHeight="1" x14ac:dyDescent="0.3">
      <c r="A223" s="25"/>
      <c r="B223" s="25"/>
      <c r="C223" s="25"/>
      <c r="D223" s="26"/>
      <c r="E223" s="26"/>
      <c r="F223" s="26"/>
      <c r="G223" s="41"/>
      <c r="H223" s="26"/>
      <c r="I223" s="26"/>
      <c r="J223" s="26"/>
      <c r="K223" s="26"/>
      <c r="L223" s="26"/>
    </row>
    <row r="224" spans="1:12" s="18" customFormat="1" ht="24" customHeight="1" x14ac:dyDescent="0.3">
      <c r="A224" s="25"/>
      <c r="B224" s="25"/>
      <c r="C224" s="25"/>
      <c r="D224" s="26"/>
      <c r="E224" s="26"/>
      <c r="F224" s="26"/>
      <c r="G224" s="41"/>
      <c r="H224" s="26"/>
      <c r="I224" s="26"/>
      <c r="J224" s="26"/>
      <c r="K224" s="26"/>
      <c r="L224" s="26"/>
    </row>
    <row r="225" spans="1:12" s="18" customFormat="1" ht="27.75" customHeight="1" x14ac:dyDescent="0.3">
      <c r="A225" s="25"/>
      <c r="B225" s="25"/>
      <c r="C225" s="25"/>
      <c r="D225" s="26"/>
      <c r="E225" s="26"/>
      <c r="F225" s="26"/>
      <c r="G225" s="41"/>
      <c r="H225" s="26"/>
      <c r="I225" s="26"/>
      <c r="J225" s="26"/>
      <c r="K225" s="26"/>
      <c r="L225" s="26"/>
    </row>
    <row r="226" spans="1:12" s="18" customFormat="1" ht="24" customHeight="1" x14ac:dyDescent="0.3">
      <c r="A226" s="25"/>
      <c r="B226" s="25"/>
      <c r="C226" s="25"/>
      <c r="D226" s="26"/>
      <c r="E226" s="26"/>
      <c r="F226" s="26"/>
      <c r="G226" s="41"/>
      <c r="H226" s="26"/>
      <c r="I226" s="26"/>
      <c r="J226" s="26"/>
      <c r="K226" s="26"/>
      <c r="L226" s="26"/>
    </row>
    <row r="227" spans="1:12" s="18" customFormat="1" ht="24" customHeight="1" x14ac:dyDescent="0.3">
      <c r="A227" s="25"/>
      <c r="B227" s="25"/>
      <c r="C227" s="25"/>
      <c r="D227" s="26"/>
      <c r="E227" s="26"/>
      <c r="F227" s="26"/>
      <c r="G227" s="41"/>
      <c r="H227" s="26"/>
      <c r="I227" s="26"/>
      <c r="J227" s="26"/>
      <c r="K227" s="26"/>
      <c r="L227" s="26"/>
    </row>
    <row r="228" spans="1:12" s="18" customFormat="1" ht="35.25" customHeight="1" x14ac:dyDescent="0.3">
      <c r="A228" s="25"/>
      <c r="B228" s="25"/>
      <c r="C228" s="25"/>
      <c r="D228" s="26"/>
      <c r="E228" s="26"/>
      <c r="F228" s="26"/>
      <c r="G228" s="41"/>
      <c r="H228" s="26"/>
      <c r="I228" s="26"/>
      <c r="J228" s="26"/>
      <c r="K228" s="26"/>
      <c r="L228" s="26"/>
    </row>
    <row r="229" spans="1:12" s="18" customFormat="1" ht="24" customHeight="1" x14ac:dyDescent="0.3">
      <c r="A229" s="25"/>
      <c r="B229" s="25"/>
      <c r="C229" s="25"/>
      <c r="D229" s="26"/>
      <c r="E229" s="26"/>
      <c r="F229" s="26"/>
      <c r="G229" s="41"/>
      <c r="H229" s="26"/>
      <c r="I229" s="26"/>
      <c r="J229" s="26"/>
      <c r="K229" s="26"/>
      <c r="L229" s="26"/>
    </row>
    <row r="230" spans="1:12" s="18" customFormat="1" ht="24" customHeight="1" x14ac:dyDescent="0.3">
      <c r="A230" s="25"/>
      <c r="B230" s="25"/>
      <c r="C230" s="25"/>
      <c r="D230" s="26"/>
      <c r="E230" s="26"/>
      <c r="F230" s="26"/>
      <c r="G230" s="41"/>
      <c r="H230" s="26"/>
      <c r="I230" s="26"/>
      <c r="J230" s="26"/>
      <c r="K230" s="26"/>
      <c r="L230" s="26"/>
    </row>
    <row r="231" spans="1:12" s="18" customFormat="1" ht="35.25" customHeight="1" x14ac:dyDescent="0.3">
      <c r="A231" s="25"/>
      <c r="B231" s="25"/>
      <c r="C231" s="25"/>
      <c r="D231" s="26"/>
      <c r="E231" s="26"/>
      <c r="F231" s="26"/>
      <c r="G231" s="41"/>
      <c r="H231" s="26"/>
      <c r="I231" s="26"/>
      <c r="J231" s="26"/>
      <c r="K231" s="26"/>
      <c r="L231" s="26"/>
    </row>
    <row r="232" spans="1:12" s="18" customFormat="1" ht="24" customHeight="1" x14ac:dyDescent="0.3">
      <c r="A232" s="25"/>
      <c r="B232" s="25"/>
      <c r="C232" s="25"/>
      <c r="D232" s="26"/>
      <c r="E232" s="26"/>
      <c r="F232" s="26"/>
      <c r="G232" s="41"/>
      <c r="H232" s="26"/>
      <c r="I232" s="26"/>
      <c r="J232" s="26"/>
      <c r="K232" s="26"/>
      <c r="L232" s="26"/>
    </row>
    <row r="233" spans="1:12" s="18" customFormat="1" ht="24" customHeight="1" x14ac:dyDescent="0.3">
      <c r="A233" s="25"/>
      <c r="B233" s="25"/>
      <c r="C233" s="25"/>
      <c r="D233" s="26"/>
      <c r="E233" s="26"/>
      <c r="F233" s="26"/>
      <c r="G233" s="41"/>
      <c r="H233" s="26"/>
      <c r="I233" s="26"/>
      <c r="J233" s="26"/>
      <c r="K233" s="26"/>
      <c r="L233" s="26"/>
    </row>
    <row r="234" spans="1:12" s="18" customFormat="1" ht="35.25" customHeight="1" x14ac:dyDescent="0.3">
      <c r="A234" s="25"/>
      <c r="B234" s="25"/>
      <c r="C234" s="25"/>
      <c r="D234" s="26"/>
      <c r="E234" s="26"/>
      <c r="F234" s="26"/>
      <c r="G234" s="41"/>
      <c r="H234" s="26"/>
      <c r="I234" s="26"/>
      <c r="J234" s="26"/>
      <c r="K234" s="26"/>
      <c r="L234" s="26"/>
    </row>
    <row r="235" spans="1:12" s="18" customFormat="1" ht="24" customHeight="1" x14ac:dyDescent="0.3">
      <c r="A235" s="25"/>
      <c r="B235" s="25"/>
      <c r="C235" s="25"/>
      <c r="D235" s="26"/>
      <c r="E235" s="26"/>
      <c r="F235" s="26"/>
      <c r="G235" s="41"/>
      <c r="H235" s="26"/>
      <c r="I235" s="26"/>
      <c r="J235" s="26"/>
      <c r="K235" s="26"/>
      <c r="L235" s="26"/>
    </row>
    <row r="236" spans="1:12" s="18" customFormat="1" ht="24" customHeight="1" x14ac:dyDescent="0.3">
      <c r="A236" s="25"/>
      <c r="B236" s="25"/>
      <c r="C236" s="25"/>
      <c r="D236" s="26"/>
      <c r="E236" s="26"/>
      <c r="F236" s="26"/>
      <c r="G236" s="41"/>
      <c r="H236" s="26"/>
      <c r="I236" s="26"/>
      <c r="J236" s="26"/>
      <c r="K236" s="26"/>
      <c r="L236" s="26"/>
    </row>
    <row r="237" spans="1:12" s="18" customFormat="1" ht="35.25" customHeight="1" x14ac:dyDescent="0.3">
      <c r="A237" s="25"/>
      <c r="B237" s="25"/>
      <c r="C237" s="25"/>
      <c r="D237" s="26"/>
      <c r="E237" s="26"/>
      <c r="F237" s="26"/>
      <c r="G237" s="41"/>
      <c r="H237" s="26"/>
      <c r="I237" s="26"/>
      <c r="J237" s="26"/>
      <c r="K237" s="26"/>
      <c r="L237" s="26"/>
    </row>
    <row r="238" spans="1:12" s="18" customFormat="1" ht="24" customHeight="1" x14ac:dyDescent="0.3">
      <c r="A238" s="25"/>
      <c r="B238" s="25"/>
      <c r="C238" s="25"/>
      <c r="D238" s="26"/>
      <c r="E238" s="26"/>
      <c r="F238" s="26"/>
      <c r="G238" s="41"/>
      <c r="H238" s="26"/>
      <c r="I238" s="26"/>
      <c r="J238" s="26"/>
      <c r="K238" s="26"/>
      <c r="L238" s="26"/>
    </row>
    <row r="239" spans="1:12" s="18" customFormat="1" ht="24" customHeight="1" x14ac:dyDescent="0.3">
      <c r="A239" s="25"/>
      <c r="B239" s="25"/>
      <c r="C239" s="25"/>
      <c r="D239" s="26"/>
      <c r="E239" s="26"/>
      <c r="F239" s="26"/>
      <c r="G239" s="41"/>
      <c r="H239" s="26"/>
      <c r="I239" s="26"/>
      <c r="J239" s="26"/>
      <c r="K239" s="26"/>
      <c r="L239" s="26"/>
    </row>
    <row r="240" spans="1:12" s="18" customFormat="1" ht="35.25" customHeight="1" x14ac:dyDescent="0.3">
      <c r="A240" s="25"/>
      <c r="B240" s="25"/>
      <c r="C240" s="25"/>
      <c r="D240" s="26"/>
      <c r="E240" s="26"/>
      <c r="F240" s="26"/>
      <c r="G240" s="41"/>
      <c r="H240" s="26"/>
      <c r="I240" s="26"/>
      <c r="J240" s="26"/>
      <c r="K240" s="26"/>
      <c r="L240" s="26"/>
    </row>
    <row r="241" spans="1:12" s="18" customFormat="1" ht="24" customHeight="1" x14ac:dyDescent="0.3">
      <c r="A241" s="25"/>
      <c r="B241" s="25"/>
      <c r="C241" s="25"/>
      <c r="D241" s="26"/>
      <c r="E241" s="26"/>
      <c r="F241" s="26"/>
      <c r="G241" s="41"/>
      <c r="H241" s="26"/>
      <c r="I241" s="26"/>
      <c r="J241" s="26"/>
      <c r="K241" s="26"/>
      <c r="L241" s="26"/>
    </row>
    <row r="242" spans="1:12" s="18" customFormat="1" ht="24" customHeight="1" x14ac:dyDescent="0.3">
      <c r="A242" s="25"/>
      <c r="B242" s="25"/>
      <c r="C242" s="25"/>
      <c r="D242" s="26"/>
      <c r="E242" s="26"/>
      <c r="F242" s="26"/>
      <c r="G242" s="41"/>
      <c r="H242" s="26"/>
      <c r="I242" s="26"/>
      <c r="J242" s="26"/>
      <c r="K242" s="26"/>
      <c r="L242" s="26"/>
    </row>
    <row r="243" spans="1:12" s="18" customFormat="1" ht="24" customHeight="1" x14ac:dyDescent="0.3">
      <c r="A243" s="25"/>
      <c r="B243" s="25"/>
      <c r="C243" s="25"/>
      <c r="D243" s="26"/>
      <c r="E243" s="26"/>
      <c r="F243" s="26"/>
      <c r="G243" s="41"/>
      <c r="H243" s="26"/>
      <c r="I243" s="26"/>
      <c r="J243" s="26"/>
      <c r="K243" s="26"/>
      <c r="L243" s="26"/>
    </row>
    <row r="244" spans="1:12" s="18" customFormat="1" ht="24" customHeight="1" x14ac:dyDescent="0.3">
      <c r="A244" s="25"/>
      <c r="B244" s="25"/>
      <c r="C244" s="25"/>
      <c r="D244" s="26"/>
      <c r="E244" s="26"/>
      <c r="F244" s="26"/>
      <c r="G244" s="41"/>
      <c r="H244" s="26"/>
      <c r="I244" s="26"/>
      <c r="J244" s="26"/>
      <c r="K244" s="26"/>
      <c r="L244" s="26"/>
    </row>
    <row r="245" spans="1:12" s="18" customFormat="1" ht="24" customHeight="1" x14ac:dyDescent="0.3">
      <c r="A245" s="25"/>
      <c r="B245" s="25"/>
      <c r="C245" s="25"/>
      <c r="D245" s="26"/>
      <c r="E245" s="26"/>
      <c r="F245" s="26"/>
      <c r="G245" s="41"/>
      <c r="H245" s="26"/>
      <c r="I245" s="26"/>
      <c r="J245" s="26"/>
      <c r="K245" s="26"/>
      <c r="L245" s="26"/>
    </row>
    <row r="246" spans="1:12" s="19" customFormat="1" ht="20.100000000000001" customHeight="1" x14ac:dyDescent="0.3">
      <c r="A246" s="25"/>
      <c r="B246" s="25"/>
      <c r="C246" s="25"/>
      <c r="D246" s="26"/>
      <c r="E246" s="26"/>
      <c r="F246" s="26"/>
      <c r="G246" s="41"/>
      <c r="H246" s="26"/>
      <c r="I246" s="26"/>
      <c r="J246" s="26"/>
      <c r="K246" s="26"/>
      <c r="L246" s="26"/>
    </row>
    <row r="247" spans="1:12" s="18" customFormat="1" ht="35.25" customHeight="1" x14ac:dyDescent="0.3">
      <c r="A247" s="25"/>
      <c r="B247" s="25"/>
      <c r="C247" s="25"/>
      <c r="D247" s="26"/>
      <c r="E247" s="26"/>
      <c r="F247" s="26"/>
      <c r="G247" s="41"/>
      <c r="H247" s="26"/>
      <c r="I247" s="26"/>
      <c r="J247" s="26"/>
      <c r="K247" s="26"/>
      <c r="L247" s="26"/>
    </row>
    <row r="248" spans="1:12" s="18" customFormat="1" ht="24" customHeight="1" x14ac:dyDescent="0.3">
      <c r="A248" s="25"/>
      <c r="B248" s="25"/>
      <c r="C248" s="25"/>
      <c r="D248" s="26"/>
      <c r="E248" s="26"/>
      <c r="F248" s="26"/>
      <c r="G248" s="41"/>
      <c r="H248" s="26"/>
      <c r="I248" s="26"/>
      <c r="J248" s="26"/>
      <c r="K248" s="26"/>
      <c r="L248" s="26"/>
    </row>
    <row r="249" spans="1:12" s="18" customFormat="1" ht="24" customHeight="1" x14ac:dyDescent="0.3">
      <c r="A249" s="25"/>
      <c r="B249" s="25"/>
      <c r="C249" s="25"/>
      <c r="D249" s="26"/>
      <c r="E249" s="26"/>
      <c r="F249" s="26"/>
      <c r="G249" s="41"/>
      <c r="H249" s="26"/>
      <c r="I249" s="26"/>
      <c r="J249" s="26"/>
      <c r="K249" s="26"/>
      <c r="L249" s="26"/>
    </row>
    <row r="250" spans="1:12" s="18" customFormat="1" ht="34.5" customHeight="1" x14ac:dyDescent="0.3">
      <c r="A250" s="25"/>
      <c r="B250" s="25"/>
      <c r="C250" s="25"/>
      <c r="D250" s="26"/>
      <c r="E250" s="26"/>
      <c r="F250" s="26"/>
      <c r="G250" s="41"/>
      <c r="H250" s="26"/>
      <c r="I250" s="26"/>
      <c r="J250" s="26"/>
      <c r="K250" s="26"/>
      <c r="L250" s="26"/>
    </row>
    <row r="251" spans="1:12" s="18" customFormat="1" ht="24" customHeight="1" x14ac:dyDescent="0.3">
      <c r="A251" s="25"/>
      <c r="B251" s="25"/>
      <c r="C251" s="25"/>
      <c r="D251" s="26"/>
      <c r="E251" s="26"/>
      <c r="F251" s="26"/>
      <c r="G251" s="41"/>
      <c r="H251" s="26"/>
      <c r="I251" s="26"/>
      <c r="J251" s="26"/>
      <c r="K251" s="26"/>
      <c r="L251" s="26"/>
    </row>
    <row r="252" spans="1:12" s="18" customFormat="1" ht="24" customHeight="1" x14ac:dyDescent="0.3">
      <c r="A252" s="25"/>
      <c r="B252" s="25"/>
      <c r="C252" s="25"/>
      <c r="D252" s="26"/>
      <c r="E252" s="26"/>
      <c r="F252" s="26"/>
      <c r="G252" s="41"/>
      <c r="H252" s="26"/>
      <c r="I252" s="26"/>
      <c r="J252" s="26"/>
      <c r="K252" s="26"/>
      <c r="L252" s="26"/>
    </row>
    <row r="253" spans="1:12" s="18" customFormat="1" ht="37.5" customHeight="1" x14ac:dyDescent="0.3">
      <c r="A253" s="25"/>
      <c r="B253" s="25"/>
      <c r="C253" s="25"/>
      <c r="D253" s="26"/>
      <c r="E253" s="26"/>
      <c r="F253" s="26"/>
      <c r="G253" s="41"/>
      <c r="H253" s="26"/>
      <c r="I253" s="26"/>
      <c r="J253" s="26"/>
      <c r="K253" s="26"/>
      <c r="L253" s="26"/>
    </row>
    <row r="254" spans="1:12" s="18" customFormat="1" ht="24" customHeight="1" x14ac:dyDescent="0.3">
      <c r="A254" s="25"/>
      <c r="B254" s="25"/>
      <c r="C254" s="25"/>
      <c r="D254" s="26"/>
      <c r="E254" s="26"/>
      <c r="F254" s="26"/>
      <c r="G254" s="41"/>
      <c r="H254" s="26"/>
      <c r="I254" s="26"/>
      <c r="J254" s="26"/>
      <c r="K254" s="26"/>
      <c r="L254" s="26"/>
    </row>
    <row r="255" spans="1:12" s="18" customFormat="1" ht="24" customHeight="1" x14ac:dyDescent="0.3">
      <c r="A255" s="25"/>
      <c r="B255" s="25"/>
      <c r="C255" s="25"/>
      <c r="D255" s="26"/>
      <c r="E255" s="26"/>
      <c r="F255" s="26"/>
      <c r="G255" s="41"/>
      <c r="H255" s="26"/>
      <c r="I255" s="26"/>
      <c r="J255" s="26"/>
      <c r="K255" s="26"/>
      <c r="L255" s="26"/>
    </row>
    <row r="256" spans="1:12" s="18" customFormat="1" ht="35.25" customHeight="1" x14ac:dyDescent="0.3">
      <c r="A256" s="25"/>
      <c r="B256" s="25"/>
      <c r="C256" s="25"/>
      <c r="D256" s="26"/>
      <c r="E256" s="26"/>
      <c r="F256" s="26"/>
      <c r="G256" s="41"/>
      <c r="H256" s="26"/>
      <c r="I256" s="26"/>
      <c r="J256" s="26"/>
      <c r="K256" s="26"/>
      <c r="L256" s="26"/>
    </row>
    <row r="257" spans="1:20" s="18" customFormat="1" ht="24" customHeight="1" x14ac:dyDescent="0.3">
      <c r="A257" s="25"/>
      <c r="B257" s="25"/>
      <c r="C257" s="25"/>
      <c r="D257" s="26"/>
      <c r="E257" s="26"/>
      <c r="F257" s="26"/>
      <c r="G257" s="41"/>
      <c r="H257" s="26"/>
      <c r="I257" s="26"/>
      <c r="J257" s="26"/>
      <c r="K257" s="26"/>
      <c r="L257" s="26"/>
    </row>
    <row r="258" spans="1:20" s="18" customFormat="1" ht="24" customHeight="1" x14ac:dyDescent="0.3">
      <c r="A258" s="25"/>
      <c r="B258" s="25"/>
      <c r="C258" s="25"/>
      <c r="D258" s="26"/>
      <c r="E258" s="26"/>
      <c r="F258" s="26"/>
      <c r="G258" s="41"/>
      <c r="H258" s="26"/>
      <c r="I258" s="26"/>
      <c r="J258" s="26"/>
      <c r="K258" s="26"/>
      <c r="L258" s="26"/>
    </row>
    <row r="259" spans="1:20" s="18" customFormat="1" ht="24" customHeight="1" x14ac:dyDescent="0.3">
      <c r="A259" s="25"/>
      <c r="B259" s="25"/>
      <c r="C259" s="25"/>
      <c r="D259" s="26"/>
      <c r="E259" s="26"/>
      <c r="F259" s="26"/>
      <c r="G259" s="41"/>
      <c r="H259" s="26"/>
      <c r="I259" s="26"/>
      <c r="J259" s="26"/>
      <c r="K259" s="26"/>
      <c r="L259" s="26"/>
    </row>
    <row r="260" spans="1:20" s="18" customFormat="1" ht="24" customHeight="1" x14ac:dyDescent="0.3">
      <c r="A260" s="25"/>
      <c r="B260" s="25"/>
      <c r="C260" s="25"/>
      <c r="D260" s="26"/>
      <c r="E260" s="26"/>
      <c r="F260" s="26"/>
      <c r="G260" s="41"/>
      <c r="H260" s="26"/>
      <c r="I260" s="26"/>
      <c r="J260" s="26"/>
      <c r="K260" s="26"/>
      <c r="L260" s="26"/>
    </row>
    <row r="261" spans="1:20" s="18" customFormat="1" ht="24" customHeight="1" x14ac:dyDescent="0.3">
      <c r="A261" s="25"/>
      <c r="B261" s="25"/>
      <c r="C261" s="25"/>
      <c r="D261" s="26"/>
      <c r="E261" s="26"/>
      <c r="F261" s="26"/>
      <c r="G261" s="41"/>
      <c r="H261" s="26"/>
      <c r="I261" s="26"/>
      <c r="J261" s="26"/>
      <c r="K261" s="26"/>
      <c r="L261" s="26"/>
    </row>
    <row r="262" spans="1:20" s="18" customFormat="1" ht="24" customHeight="1" x14ac:dyDescent="0.3">
      <c r="A262" s="25"/>
      <c r="B262" s="25"/>
      <c r="C262" s="25"/>
      <c r="D262" s="26"/>
      <c r="E262" s="26"/>
      <c r="F262" s="26"/>
      <c r="G262" s="41"/>
      <c r="H262" s="26"/>
      <c r="I262" s="26"/>
      <c r="J262" s="26"/>
      <c r="K262" s="26"/>
      <c r="L262" s="26"/>
    </row>
    <row r="263" spans="1:20" s="18" customFormat="1" ht="24" customHeight="1" x14ac:dyDescent="0.3">
      <c r="A263" s="25"/>
      <c r="B263" s="25"/>
      <c r="C263" s="25"/>
      <c r="D263" s="26"/>
      <c r="E263" s="26"/>
      <c r="F263" s="26"/>
      <c r="G263" s="41"/>
      <c r="H263" s="26"/>
      <c r="I263" s="26"/>
      <c r="J263" s="26"/>
      <c r="K263" s="26"/>
      <c r="L263" s="26"/>
    </row>
    <row r="264" spans="1:20" s="18" customFormat="1" ht="24" customHeight="1" x14ac:dyDescent="0.3">
      <c r="A264" s="25"/>
      <c r="B264" s="25"/>
      <c r="C264" s="25"/>
      <c r="D264" s="26"/>
      <c r="E264" s="26"/>
      <c r="F264" s="26"/>
      <c r="G264" s="41"/>
      <c r="H264" s="26"/>
      <c r="I264" s="26"/>
      <c r="J264" s="26"/>
      <c r="K264" s="26"/>
      <c r="L264" s="26"/>
    </row>
    <row r="265" spans="1:20" s="18" customFormat="1" ht="24" customHeight="1" x14ac:dyDescent="0.3">
      <c r="A265" s="25"/>
      <c r="B265" s="25"/>
      <c r="C265" s="25"/>
      <c r="D265" s="26"/>
      <c r="E265" s="26"/>
      <c r="F265" s="26"/>
      <c r="G265" s="41"/>
      <c r="H265" s="26"/>
      <c r="I265" s="26"/>
      <c r="J265" s="26"/>
      <c r="K265" s="26"/>
      <c r="L265" s="26"/>
    </row>
    <row r="266" spans="1:20" s="18" customFormat="1" ht="24" customHeight="1" x14ac:dyDescent="0.3">
      <c r="A266" s="25"/>
      <c r="B266" s="25"/>
      <c r="C266" s="25"/>
      <c r="D266" s="26"/>
      <c r="E266" s="26"/>
      <c r="F266" s="26"/>
      <c r="G266" s="41"/>
      <c r="H266" s="26"/>
      <c r="I266" s="26"/>
      <c r="J266" s="26"/>
      <c r="K266" s="26"/>
      <c r="L266" s="26"/>
    </row>
    <row r="267" spans="1:20" s="18" customFormat="1" ht="24" customHeight="1" x14ac:dyDescent="0.3">
      <c r="A267" s="25"/>
      <c r="B267" s="25"/>
      <c r="C267" s="25"/>
      <c r="D267" s="26"/>
      <c r="E267" s="26"/>
      <c r="F267" s="26"/>
      <c r="G267" s="41"/>
      <c r="H267" s="26"/>
      <c r="I267" s="26"/>
      <c r="J267" s="26"/>
      <c r="K267" s="26"/>
      <c r="L267" s="26"/>
    </row>
    <row r="268" spans="1:20" s="18" customFormat="1" ht="24" customHeight="1" x14ac:dyDescent="0.3">
      <c r="A268" s="25"/>
      <c r="B268" s="25"/>
      <c r="C268" s="25"/>
      <c r="D268" s="26"/>
      <c r="E268" s="26"/>
      <c r="F268" s="26"/>
      <c r="G268" s="41"/>
      <c r="H268" s="26"/>
      <c r="I268" s="26"/>
      <c r="J268" s="26"/>
      <c r="K268" s="26"/>
      <c r="L268" s="26"/>
      <c r="T268" s="18" t="s">
        <v>83</v>
      </c>
    </row>
    <row r="269" spans="1:20" s="18" customFormat="1" ht="30" customHeight="1" x14ac:dyDescent="0.3">
      <c r="A269" s="25"/>
      <c r="B269" s="25"/>
      <c r="C269" s="25"/>
      <c r="D269" s="26"/>
      <c r="E269" s="26"/>
      <c r="F269" s="26"/>
      <c r="G269" s="41"/>
      <c r="H269" s="26"/>
      <c r="I269" s="26"/>
      <c r="J269" s="26"/>
      <c r="K269" s="26"/>
      <c r="L269" s="26"/>
    </row>
    <row r="270" spans="1:20" s="18" customFormat="1" ht="29.4" customHeight="1" x14ac:dyDescent="0.3">
      <c r="A270" s="25"/>
      <c r="B270" s="25"/>
      <c r="C270" s="25"/>
      <c r="D270" s="26"/>
      <c r="E270" s="26"/>
      <c r="F270" s="26"/>
      <c r="G270" s="41"/>
      <c r="H270" s="26"/>
      <c r="I270" s="26"/>
      <c r="J270" s="26"/>
      <c r="K270" s="26"/>
      <c r="L270" s="26"/>
    </row>
    <row r="271" spans="1:20" s="33" customFormat="1" ht="23.4" customHeight="1" x14ac:dyDescent="0.3">
      <c r="A271" s="25"/>
      <c r="B271" s="25"/>
      <c r="C271" s="25"/>
      <c r="D271" s="26"/>
      <c r="E271" s="26"/>
      <c r="F271" s="26"/>
      <c r="G271" s="41"/>
      <c r="H271" s="26"/>
      <c r="I271" s="26"/>
      <c r="J271" s="26"/>
      <c r="K271" s="26"/>
      <c r="L271" s="26"/>
    </row>
    <row r="272" spans="1:20" s="33" customFormat="1" ht="23.4" customHeight="1" x14ac:dyDescent="0.3">
      <c r="A272" s="25"/>
      <c r="B272" s="25"/>
      <c r="C272" s="25"/>
      <c r="D272" s="26"/>
      <c r="E272" s="26"/>
      <c r="F272" s="26"/>
      <c r="G272" s="41"/>
      <c r="H272" s="26"/>
      <c r="I272" s="26"/>
      <c r="J272" s="26"/>
      <c r="K272" s="26"/>
      <c r="L272" s="26"/>
    </row>
    <row r="273" spans="1:13" s="33" customFormat="1" ht="32.25" customHeight="1" x14ac:dyDescent="0.3">
      <c r="A273" s="25"/>
      <c r="B273" s="25"/>
      <c r="C273" s="25"/>
      <c r="D273" s="26"/>
      <c r="E273" s="26"/>
      <c r="F273" s="26"/>
      <c r="G273" s="41"/>
      <c r="H273" s="26"/>
      <c r="I273" s="26"/>
      <c r="J273" s="26"/>
      <c r="K273" s="26"/>
      <c r="L273" s="26"/>
    </row>
    <row r="275" spans="1:13" x14ac:dyDescent="0.3">
      <c r="M275" s="25" t="s">
        <v>82</v>
      </c>
    </row>
  </sheetData>
  <mergeCells count="9">
    <mergeCell ref="A202:E202"/>
    <mergeCell ref="A203:E203"/>
    <mergeCell ref="B204:C204"/>
    <mergeCell ref="A1:G1"/>
    <mergeCell ref="J1:L1"/>
    <mergeCell ref="A2:M2"/>
    <mergeCell ref="A3:M3"/>
    <mergeCell ref="A200:C200"/>
    <mergeCell ref="A201:E201"/>
  </mergeCells>
  <conditionalFormatting sqref="B20:B34 A150:A159 A180:E188 G180:G188 G170:I179 A171:E178 G150:I159 A195:E199 G195:I199 B36:B40 A42:E47 G42:I47 G49:I59 A62:E63 G62:I63 A91:E94 G91:I94 G117:I120 A117:E120 A124:E133 G124:I133 A161:A162 G160:H160 J160 A190:E193 A170 A179 A49:E59">
    <cfRule type="cellIs" dxfId="902" priority="170" operator="equal">
      <formula>0</formula>
    </cfRule>
  </conditionalFormatting>
  <conditionalFormatting sqref="G32:G34 G38:G40 G36 G42">
    <cfRule type="cellIs" dxfId="901" priority="166" operator="equal">
      <formula>0</formula>
    </cfRule>
  </conditionalFormatting>
  <conditionalFormatting sqref="C20:E23 C25:E26 C24:D24">
    <cfRule type="cellIs" dxfId="900" priority="163" operator="equal">
      <formula>0</formula>
    </cfRule>
  </conditionalFormatting>
  <conditionalFormatting sqref="B6">
    <cfRule type="cellIs" dxfId="899" priority="169" operator="equal">
      <formula>0</formula>
    </cfRule>
  </conditionalFormatting>
  <conditionalFormatting sqref="A16:E16 A18:E23 A151:E159 A150 D150:E150 A161:E162 E160 A36:E40 A32:E34 A31:D31 A25:E30 A24:D24">
    <cfRule type="cellIs" dxfId="898" priority="165" operator="equal">
      <formula>0</formula>
    </cfRule>
  </conditionalFormatting>
  <conditionalFormatting sqref="B15">
    <cfRule type="cellIs" dxfId="897" priority="161" operator="equal">
      <formula>0</formula>
    </cfRule>
  </conditionalFormatting>
  <conditionalFormatting sqref="G27:G30">
    <cfRule type="cellIs" dxfId="896" priority="167" operator="equal">
      <formula>0</formula>
    </cfRule>
  </conditionalFormatting>
  <conditionalFormatting sqref="A15 C15:E15 G15:I15">
    <cfRule type="cellIs" dxfId="895" priority="160" operator="equal">
      <formula>0</formula>
    </cfRule>
  </conditionalFormatting>
  <conditionalFormatting sqref="A20:A26 H16:I16 G18:I34 G36:I40">
    <cfRule type="cellIs" dxfId="894" priority="168" operator="equal">
      <formula>0</formula>
    </cfRule>
  </conditionalFormatting>
  <conditionalFormatting sqref="E37">
    <cfRule type="cellIs" dxfId="893" priority="164" operator="equal">
      <formula>0</formula>
    </cfRule>
  </conditionalFormatting>
  <conditionalFormatting sqref="G16">
    <cfRule type="cellIs" dxfId="892" priority="162" operator="equal">
      <formula>0</formula>
    </cfRule>
  </conditionalFormatting>
  <conditionalFormatting sqref="B151:B159 B161:B162">
    <cfRule type="cellIs" dxfId="891" priority="159" operator="equal">
      <formula>0</formula>
    </cfRule>
  </conditionalFormatting>
  <conditionalFormatting sqref="C151:E159 D150:E150 C161:E162 E160">
    <cfRule type="cellIs" dxfId="890" priority="158" operator="equal">
      <formula>0</formula>
    </cfRule>
  </conditionalFormatting>
  <conditionalFormatting sqref="G17:I17">
    <cfRule type="cellIs" dxfId="889" priority="157" operator="equal">
      <formula>0</formula>
    </cfRule>
  </conditionalFormatting>
  <conditionalFormatting sqref="A17:E17">
    <cfRule type="cellIs" dxfId="888" priority="156" operator="equal">
      <formula>0</formula>
    </cfRule>
  </conditionalFormatting>
  <conditionalFormatting sqref="A48 C48:E48 G48:I48">
    <cfRule type="cellIs" dxfId="887" priority="155" operator="equal">
      <formula>0</formula>
    </cfRule>
  </conditionalFormatting>
  <conditionalFormatting sqref="B95">
    <cfRule type="cellIs" dxfId="886" priority="153" operator="equal">
      <formula>0</formula>
    </cfRule>
  </conditionalFormatting>
  <conditionalFormatting sqref="A95 C95:E95 G95:I95">
    <cfRule type="cellIs" dxfId="885" priority="152" operator="equal">
      <formula>0</formula>
    </cfRule>
  </conditionalFormatting>
  <conditionalFormatting sqref="A64 C64:E64 G64:I64">
    <cfRule type="cellIs" dxfId="884" priority="154" operator="equal">
      <formula>0</formula>
    </cfRule>
  </conditionalFormatting>
  <conditionalFormatting sqref="A110 C110:E110 G110:I110">
    <cfRule type="cellIs" dxfId="883" priority="147" operator="equal">
      <formula>0</formula>
    </cfRule>
  </conditionalFormatting>
  <conditionalFormatting sqref="B48">
    <cfRule type="cellIs" dxfId="882" priority="151" operator="equal">
      <formula>0</formula>
    </cfRule>
  </conditionalFormatting>
  <conditionalFormatting sqref="B64">
    <cfRule type="cellIs" dxfId="881" priority="150" operator="equal">
      <formula>0</formula>
    </cfRule>
  </conditionalFormatting>
  <conditionalFormatting sqref="A96 C96:E96 G96:I96">
    <cfRule type="cellIs" dxfId="880" priority="148" operator="equal">
      <formula>0</formula>
    </cfRule>
  </conditionalFormatting>
  <conditionalFormatting sqref="B96">
    <cfRule type="cellIs" dxfId="879" priority="149" operator="equal">
      <formula>0</formula>
    </cfRule>
  </conditionalFormatting>
  <conditionalFormatting sqref="B149">
    <cfRule type="cellIs" dxfId="878" priority="141" operator="equal">
      <formula>0</formula>
    </cfRule>
  </conditionalFormatting>
  <conditionalFormatting sqref="A170 D170:E170 A179 D179:E179">
    <cfRule type="cellIs" dxfId="877" priority="136" operator="equal">
      <formula>0</formula>
    </cfRule>
  </conditionalFormatting>
  <conditionalFormatting sqref="A121 C121:E121 G121:I121">
    <cfRule type="cellIs" dxfId="876" priority="146" operator="equal">
      <formula>0</formula>
    </cfRule>
  </conditionalFormatting>
  <conditionalFormatting sqref="B110">
    <cfRule type="cellIs" dxfId="875" priority="145" operator="equal">
      <formula>0</formula>
    </cfRule>
  </conditionalFormatting>
  <conditionalFormatting sqref="B121">
    <cfRule type="cellIs" dxfId="874" priority="144" operator="equal">
      <formula>0</formula>
    </cfRule>
  </conditionalFormatting>
  <conditionalFormatting sqref="B150">
    <cfRule type="cellIs" dxfId="873" priority="139" operator="equal">
      <formula>0</formula>
    </cfRule>
  </conditionalFormatting>
  <conditionalFormatting sqref="A149 C149:E149 G149:I149">
    <cfRule type="cellIs" dxfId="872" priority="140" operator="equal">
      <formula>0</formula>
    </cfRule>
  </conditionalFormatting>
  <conditionalFormatting sqref="A148 C148:E148 G148:I148">
    <cfRule type="cellIs" dxfId="871" priority="142" operator="equal">
      <formula>0</formula>
    </cfRule>
  </conditionalFormatting>
  <conditionalFormatting sqref="B148">
    <cfRule type="cellIs" dxfId="870" priority="143" operator="equal">
      <formula>0</formula>
    </cfRule>
  </conditionalFormatting>
  <conditionalFormatting sqref="B150">
    <cfRule type="cellIs" dxfId="869" priority="138" operator="equal">
      <formula>0</formula>
    </cfRule>
  </conditionalFormatting>
  <conditionalFormatting sqref="C150">
    <cfRule type="cellIs" dxfId="868" priority="137" operator="equal">
      <formula>0</formula>
    </cfRule>
  </conditionalFormatting>
  <conditionalFormatting sqref="D170:E170 D179:E179">
    <cfRule type="cellIs" dxfId="867" priority="135" operator="equal">
      <formula>0</formula>
    </cfRule>
  </conditionalFormatting>
  <conditionalFormatting sqref="G164:I169">
    <cfRule type="cellIs" dxfId="866" priority="130" operator="equal">
      <formula>0</formula>
    </cfRule>
  </conditionalFormatting>
  <conditionalFormatting sqref="A164:E169">
    <cfRule type="cellIs" dxfId="865" priority="129" operator="equal">
      <formula>0</formula>
    </cfRule>
  </conditionalFormatting>
  <conditionalFormatting sqref="A163 C163:E163 G163:I163">
    <cfRule type="cellIs" dxfId="864" priority="133" operator="equal">
      <formula>0</formula>
    </cfRule>
  </conditionalFormatting>
  <conditionalFormatting sqref="B164:B169">
    <cfRule type="cellIs" dxfId="863" priority="132" operator="equal">
      <formula>0</formula>
    </cfRule>
  </conditionalFormatting>
  <conditionalFormatting sqref="B163">
    <cfRule type="cellIs" dxfId="862" priority="134" operator="equal">
      <formula>0</formula>
    </cfRule>
  </conditionalFormatting>
  <conditionalFormatting sqref="E164">
    <cfRule type="cellIs" dxfId="861" priority="131" operator="equal">
      <formula>0</formula>
    </cfRule>
  </conditionalFormatting>
  <conditionalFormatting sqref="B170">
    <cfRule type="cellIs" dxfId="860" priority="127" operator="equal">
      <formula>0</formula>
    </cfRule>
  </conditionalFormatting>
  <conditionalFormatting sqref="B170">
    <cfRule type="cellIs" dxfId="859" priority="128" operator="equal">
      <formula>0</formula>
    </cfRule>
  </conditionalFormatting>
  <conditionalFormatting sqref="C170">
    <cfRule type="cellIs" dxfId="858" priority="126" operator="equal">
      <formula>0</formula>
    </cfRule>
  </conditionalFormatting>
  <conditionalFormatting sqref="B179">
    <cfRule type="cellIs" dxfId="857" priority="125" operator="equal">
      <formula>0</formula>
    </cfRule>
  </conditionalFormatting>
  <conditionalFormatting sqref="B179">
    <cfRule type="cellIs" dxfId="856" priority="124" operator="equal">
      <formula>0</formula>
    </cfRule>
  </conditionalFormatting>
  <conditionalFormatting sqref="C179">
    <cfRule type="cellIs" dxfId="855" priority="123" operator="equal">
      <formula>0</formula>
    </cfRule>
  </conditionalFormatting>
  <conditionalFormatting sqref="A194 C194:E194 G194:I194">
    <cfRule type="cellIs" dxfId="854" priority="121" operator="equal">
      <formula>0</formula>
    </cfRule>
  </conditionalFormatting>
  <conditionalFormatting sqref="B194">
    <cfRule type="cellIs" dxfId="853" priority="122" operator="equal">
      <formula>0</formula>
    </cfRule>
  </conditionalFormatting>
  <conditionalFormatting sqref="E195">
    <cfRule type="cellIs" dxfId="852" priority="120" operator="equal">
      <formula>0</formula>
    </cfRule>
  </conditionalFormatting>
  <conditionalFormatting sqref="B7:B12 B14">
    <cfRule type="cellIs" dxfId="851" priority="119" operator="equal">
      <formula>0</formula>
    </cfRule>
  </conditionalFormatting>
  <conditionalFormatting sqref="E8">
    <cfRule type="cellIs" dxfId="850" priority="115" operator="equal">
      <formula>0</formula>
    </cfRule>
  </conditionalFormatting>
  <conditionalFormatting sqref="G9:G12">
    <cfRule type="cellIs" dxfId="849" priority="117" operator="equal">
      <formula>0</formula>
    </cfRule>
  </conditionalFormatting>
  <conditionalFormatting sqref="A8:E12 A14:E14 A7:D7">
    <cfRule type="cellIs" dxfId="848" priority="116" operator="equal">
      <formula>0</formula>
    </cfRule>
  </conditionalFormatting>
  <conditionalFormatting sqref="G7:I7 G9:I12">
    <cfRule type="cellIs" dxfId="847" priority="118" operator="equal">
      <formula>0</formula>
    </cfRule>
  </conditionalFormatting>
  <conditionalFormatting sqref="G8:I8">
    <cfRule type="cellIs" dxfId="846" priority="114" operator="equal">
      <formula>0</formula>
    </cfRule>
  </conditionalFormatting>
  <conditionalFormatting sqref="H14">
    <cfRule type="cellIs" dxfId="845" priority="108" operator="equal">
      <formula>0</formula>
    </cfRule>
  </conditionalFormatting>
  <conditionalFormatting sqref="B13">
    <cfRule type="cellIs" dxfId="844" priority="113" operator="equal">
      <formula>0</formula>
    </cfRule>
  </conditionalFormatting>
  <conditionalFormatting sqref="A13:E13">
    <cfRule type="cellIs" dxfId="843" priority="111" operator="equal">
      <formula>0</formula>
    </cfRule>
  </conditionalFormatting>
  <conditionalFormatting sqref="G13:I13">
    <cfRule type="cellIs" dxfId="842" priority="112" operator="equal">
      <formula>0</formula>
    </cfRule>
  </conditionalFormatting>
  <conditionalFormatting sqref="I14">
    <cfRule type="cellIs" dxfId="841" priority="110" operator="equal">
      <formula>0</formula>
    </cfRule>
  </conditionalFormatting>
  <conditionalFormatting sqref="G14">
    <cfRule type="cellIs" dxfId="840" priority="109" operator="equal">
      <formula>0</formula>
    </cfRule>
  </conditionalFormatting>
  <conditionalFormatting sqref="B35">
    <cfRule type="cellIs" dxfId="839" priority="107" operator="equal">
      <formula>0</formula>
    </cfRule>
  </conditionalFormatting>
  <conditionalFormatting sqref="A35:E35">
    <cfRule type="cellIs" dxfId="838" priority="104" operator="equal">
      <formula>0</formula>
    </cfRule>
  </conditionalFormatting>
  <conditionalFormatting sqref="G35">
    <cfRule type="cellIs" dxfId="837" priority="105" operator="equal">
      <formula>0</formula>
    </cfRule>
  </conditionalFormatting>
  <conditionalFormatting sqref="G35:I35">
    <cfRule type="cellIs" dxfId="836" priority="106" operator="equal">
      <formula>0</formula>
    </cfRule>
  </conditionalFormatting>
  <conditionalFormatting sqref="B41">
    <cfRule type="cellIs" dxfId="835" priority="103" operator="equal">
      <formula>0</formula>
    </cfRule>
  </conditionalFormatting>
  <conditionalFormatting sqref="A41:E41">
    <cfRule type="cellIs" dxfId="834" priority="100" operator="equal">
      <formula>0</formula>
    </cfRule>
  </conditionalFormatting>
  <conditionalFormatting sqref="G41">
    <cfRule type="cellIs" dxfId="833" priority="101" operator="equal">
      <formula>0</formula>
    </cfRule>
  </conditionalFormatting>
  <conditionalFormatting sqref="G41:I41">
    <cfRule type="cellIs" dxfId="832" priority="102" operator="equal">
      <formula>0</formula>
    </cfRule>
  </conditionalFormatting>
  <conditionalFormatting sqref="B61">
    <cfRule type="cellIs" dxfId="831" priority="99" operator="equal">
      <formula>0</formula>
    </cfRule>
  </conditionalFormatting>
  <conditionalFormatting sqref="E56">
    <cfRule type="cellIs" dxfId="830" priority="94" operator="equal">
      <formula>0</formula>
    </cfRule>
  </conditionalFormatting>
  <conditionalFormatting sqref="G57:G59 G61">
    <cfRule type="cellIs" dxfId="829" priority="96" operator="equal">
      <formula>0</formula>
    </cfRule>
  </conditionalFormatting>
  <conditionalFormatting sqref="A61:E61">
    <cfRule type="cellIs" dxfId="828" priority="95" operator="equal">
      <formula>0</formula>
    </cfRule>
  </conditionalFormatting>
  <conditionalFormatting sqref="G52:G55">
    <cfRule type="cellIs" dxfId="827" priority="97" operator="equal">
      <formula>0</formula>
    </cfRule>
  </conditionalFormatting>
  <conditionalFormatting sqref="G61:I61">
    <cfRule type="cellIs" dxfId="826" priority="98" operator="equal">
      <formula>0</formula>
    </cfRule>
  </conditionalFormatting>
  <conditionalFormatting sqref="B60">
    <cfRule type="cellIs" dxfId="825" priority="93" operator="equal">
      <formula>0</formula>
    </cfRule>
  </conditionalFormatting>
  <conditionalFormatting sqref="A60:E60">
    <cfRule type="cellIs" dxfId="824" priority="90" operator="equal">
      <formula>0</formula>
    </cfRule>
  </conditionalFormatting>
  <conditionalFormatting sqref="G60">
    <cfRule type="cellIs" dxfId="823" priority="91" operator="equal">
      <formula>0</formula>
    </cfRule>
  </conditionalFormatting>
  <conditionalFormatting sqref="G60:I60">
    <cfRule type="cellIs" dxfId="822" priority="92" operator="equal">
      <formula>0</formula>
    </cfRule>
  </conditionalFormatting>
  <conditionalFormatting sqref="B69:B83 B85:B89">
    <cfRule type="cellIs" dxfId="821" priority="89" operator="equal">
      <formula>0</formula>
    </cfRule>
  </conditionalFormatting>
  <conditionalFormatting sqref="G81:G83 G87:G89 G85 G91">
    <cfRule type="cellIs" dxfId="820" priority="86" operator="equal">
      <formula>0</formula>
    </cfRule>
  </conditionalFormatting>
  <conditionalFormatting sqref="C69:E72 C74:E75 C73:D73">
    <cfRule type="cellIs" dxfId="819" priority="84" operator="equal">
      <formula>0</formula>
    </cfRule>
  </conditionalFormatting>
  <conditionalFormatting sqref="A65:D65 A67:E72 A85:E85 A87:E89 A86:D86 A81:E83 A80:D80 A74:E79 A73:D73">
    <cfRule type="cellIs" dxfId="818" priority="85" operator="equal">
      <formula>0</formula>
    </cfRule>
  </conditionalFormatting>
  <conditionalFormatting sqref="G76:G79">
    <cfRule type="cellIs" dxfId="817" priority="87" operator="equal">
      <formula>0</formula>
    </cfRule>
  </conditionalFormatting>
  <conditionalFormatting sqref="A69:A75 H65:I65 G67:I83 G85:I89">
    <cfRule type="cellIs" dxfId="816" priority="88" operator="equal">
      <formula>0</formula>
    </cfRule>
  </conditionalFormatting>
  <conditionalFormatting sqref="G65">
    <cfRule type="cellIs" dxfId="815" priority="83" operator="equal">
      <formula>0</formula>
    </cfRule>
  </conditionalFormatting>
  <conditionalFormatting sqref="G66:I66">
    <cfRule type="cellIs" dxfId="814" priority="82" operator="equal">
      <formula>0</formula>
    </cfRule>
  </conditionalFormatting>
  <conditionalFormatting sqref="A66:E66">
    <cfRule type="cellIs" dxfId="813" priority="81" operator="equal">
      <formula>0</formula>
    </cfRule>
  </conditionalFormatting>
  <conditionalFormatting sqref="B84">
    <cfRule type="cellIs" dxfId="812" priority="80" operator="equal">
      <formula>0</formula>
    </cfRule>
  </conditionalFormatting>
  <conditionalFormatting sqref="A84:E84">
    <cfRule type="cellIs" dxfId="811" priority="77" operator="equal">
      <formula>0</formula>
    </cfRule>
  </conditionalFormatting>
  <conditionalFormatting sqref="G84">
    <cfRule type="cellIs" dxfId="810" priority="78" operator="equal">
      <formula>0</formula>
    </cfRule>
  </conditionalFormatting>
  <conditionalFormatting sqref="G84:I84">
    <cfRule type="cellIs" dxfId="809" priority="79" operator="equal">
      <formula>0</formula>
    </cfRule>
  </conditionalFormatting>
  <conditionalFormatting sqref="B90">
    <cfRule type="cellIs" dxfId="808" priority="76" operator="equal">
      <formula>0</formula>
    </cfRule>
  </conditionalFormatting>
  <conditionalFormatting sqref="A90:E90">
    <cfRule type="cellIs" dxfId="807" priority="73" operator="equal">
      <formula>0</formula>
    </cfRule>
  </conditionalFormatting>
  <conditionalFormatting sqref="G90">
    <cfRule type="cellIs" dxfId="806" priority="74" operator="equal">
      <formula>0</formula>
    </cfRule>
  </conditionalFormatting>
  <conditionalFormatting sqref="G90:I90">
    <cfRule type="cellIs" dxfId="805" priority="75" operator="equal">
      <formula>0</formula>
    </cfRule>
  </conditionalFormatting>
  <conditionalFormatting sqref="B97:B107 B109">
    <cfRule type="cellIs" dxfId="804" priority="72" operator="equal">
      <formula>0</formula>
    </cfRule>
  </conditionalFormatting>
  <conditionalFormatting sqref="G105:G107 G109">
    <cfRule type="cellIs" dxfId="803" priority="69" operator="equal">
      <formula>0</formula>
    </cfRule>
  </conditionalFormatting>
  <conditionalFormatting sqref="C98:E99 C97:D97">
    <cfRule type="cellIs" dxfId="802" priority="67" operator="equal">
      <formula>0</formula>
    </cfRule>
  </conditionalFormatting>
  <conditionalFormatting sqref="A98:E103 A109:E109 A105:E107 A104:D104 A97:D97">
    <cfRule type="cellIs" dxfId="801" priority="68" operator="equal">
      <formula>0</formula>
    </cfRule>
  </conditionalFormatting>
  <conditionalFormatting sqref="G100:G103">
    <cfRule type="cellIs" dxfId="800" priority="70" operator="equal">
      <formula>0</formula>
    </cfRule>
  </conditionalFormatting>
  <conditionalFormatting sqref="A97:A99 G97:I107 G109:I109">
    <cfRule type="cellIs" dxfId="799" priority="71" operator="equal">
      <formula>0</formula>
    </cfRule>
  </conditionalFormatting>
  <conditionalFormatting sqref="B108">
    <cfRule type="cellIs" dxfId="798" priority="66" operator="equal">
      <formula>0</formula>
    </cfRule>
  </conditionalFormatting>
  <conditionalFormatting sqref="A108:E108">
    <cfRule type="cellIs" dxfId="797" priority="63" operator="equal">
      <formula>0</formula>
    </cfRule>
  </conditionalFormatting>
  <conditionalFormatting sqref="G108">
    <cfRule type="cellIs" dxfId="796" priority="64" operator="equal">
      <formula>0</formula>
    </cfRule>
  </conditionalFormatting>
  <conditionalFormatting sqref="G108:I108">
    <cfRule type="cellIs" dxfId="795" priority="65" operator="equal">
      <formula>0</formula>
    </cfRule>
  </conditionalFormatting>
  <conditionalFormatting sqref="B111:B114 B116">
    <cfRule type="cellIs" dxfId="794" priority="62" operator="equal">
      <formula>0</formula>
    </cfRule>
  </conditionalFormatting>
  <conditionalFormatting sqref="G112:G114 G116">
    <cfRule type="cellIs" dxfId="793" priority="60" operator="equal">
      <formula>0</formula>
    </cfRule>
  </conditionalFormatting>
  <conditionalFormatting sqref="A112:E114 A116:E116 A111:D111">
    <cfRule type="cellIs" dxfId="792" priority="59" operator="equal">
      <formula>0</formula>
    </cfRule>
  </conditionalFormatting>
  <conditionalFormatting sqref="G111:I114 G116:I116">
    <cfRule type="cellIs" dxfId="791" priority="61" operator="equal">
      <formula>0</formula>
    </cfRule>
  </conditionalFormatting>
  <conditionalFormatting sqref="B115">
    <cfRule type="cellIs" dxfId="790" priority="58" operator="equal">
      <formula>0</formula>
    </cfRule>
  </conditionalFormatting>
  <conditionalFormatting sqref="A115:E115">
    <cfRule type="cellIs" dxfId="789" priority="55" operator="equal">
      <formula>0</formula>
    </cfRule>
  </conditionalFormatting>
  <conditionalFormatting sqref="G115">
    <cfRule type="cellIs" dxfId="788" priority="56" operator="equal">
      <formula>0</formula>
    </cfRule>
  </conditionalFormatting>
  <conditionalFormatting sqref="G115:I115">
    <cfRule type="cellIs" dxfId="787" priority="57" operator="equal">
      <formula>0</formula>
    </cfRule>
  </conditionalFormatting>
  <conditionalFormatting sqref="A141:E147 G141:I142 G146:I147 H143:I144">
    <cfRule type="cellIs" dxfId="786" priority="54" operator="equal">
      <formula>0</formula>
    </cfRule>
  </conditionalFormatting>
  <conditionalFormatting sqref="B135:B139">
    <cfRule type="cellIs" dxfId="785" priority="53" operator="equal">
      <formula>0</formula>
    </cfRule>
  </conditionalFormatting>
  <conditionalFormatting sqref="E130">
    <cfRule type="cellIs" dxfId="784" priority="48" operator="equal">
      <formula>0</formula>
    </cfRule>
  </conditionalFormatting>
  <conditionalFormatting sqref="G131:G133 G137:G139 G135 G141">
    <cfRule type="cellIs" dxfId="783" priority="51" operator="equal">
      <formula>0</formula>
    </cfRule>
  </conditionalFormatting>
  <conditionalFormatting sqref="C126:E129">
    <cfRule type="cellIs" dxfId="782" priority="49" operator="equal">
      <formula>0</formula>
    </cfRule>
  </conditionalFormatting>
  <conditionalFormatting sqref="A122:D122 A135:E135 A137:E139 A136:D136">
    <cfRule type="cellIs" dxfId="781" priority="50" operator="equal">
      <formula>0</formula>
    </cfRule>
  </conditionalFormatting>
  <conditionalFormatting sqref="A126:A129 H122:I122 G135:I139">
    <cfRule type="cellIs" dxfId="780" priority="52" operator="equal">
      <formula>0</formula>
    </cfRule>
  </conditionalFormatting>
  <conditionalFormatting sqref="G122">
    <cfRule type="cellIs" dxfId="779" priority="47" operator="equal">
      <formula>0</formula>
    </cfRule>
  </conditionalFormatting>
  <conditionalFormatting sqref="G123:I123">
    <cfRule type="cellIs" dxfId="778" priority="46" operator="equal">
      <formula>0</formula>
    </cfRule>
  </conditionalFormatting>
  <conditionalFormatting sqref="A123:E123">
    <cfRule type="cellIs" dxfId="777" priority="45" operator="equal">
      <formula>0</formula>
    </cfRule>
  </conditionalFormatting>
  <conditionalFormatting sqref="B134">
    <cfRule type="cellIs" dxfId="776" priority="44" operator="equal">
      <formula>0</formula>
    </cfRule>
  </conditionalFormatting>
  <conditionalFormatting sqref="A134:E134">
    <cfRule type="cellIs" dxfId="775" priority="41" operator="equal">
      <formula>0</formula>
    </cfRule>
  </conditionalFormatting>
  <conditionalFormatting sqref="G134">
    <cfRule type="cellIs" dxfId="774" priority="42" operator="equal">
      <formula>0</formula>
    </cfRule>
  </conditionalFormatting>
  <conditionalFormatting sqref="G134:I134">
    <cfRule type="cellIs" dxfId="773" priority="43" operator="equal">
      <formula>0</formula>
    </cfRule>
  </conditionalFormatting>
  <conditionalFormatting sqref="B140">
    <cfRule type="cellIs" dxfId="772" priority="40" operator="equal">
      <formula>0</formula>
    </cfRule>
  </conditionalFormatting>
  <conditionalFormatting sqref="A140:E140">
    <cfRule type="cellIs" dxfId="771" priority="37" operator="equal">
      <formula>0</formula>
    </cfRule>
  </conditionalFormatting>
  <conditionalFormatting sqref="G140">
    <cfRule type="cellIs" dxfId="770" priority="38" operator="equal">
      <formula>0</formula>
    </cfRule>
  </conditionalFormatting>
  <conditionalFormatting sqref="G140:I140">
    <cfRule type="cellIs" dxfId="769" priority="39" operator="equal">
      <formula>0</formula>
    </cfRule>
  </conditionalFormatting>
  <conditionalFormatting sqref="G143">
    <cfRule type="cellIs" dxfId="768" priority="36" operator="equal">
      <formula>0</formula>
    </cfRule>
  </conditionalFormatting>
  <conditionalFormatting sqref="H145:I145">
    <cfRule type="cellIs" dxfId="767" priority="33" operator="equal">
      <formula>0</formula>
    </cfRule>
  </conditionalFormatting>
  <conditionalFormatting sqref="G144">
    <cfRule type="cellIs" dxfId="766" priority="35" operator="equal">
      <formula>0</formula>
    </cfRule>
  </conditionalFormatting>
  <conditionalFormatting sqref="G145">
    <cfRule type="cellIs" dxfId="765" priority="34" operator="equal">
      <formula>0</formula>
    </cfRule>
  </conditionalFormatting>
  <conditionalFormatting sqref="A160:D160">
    <cfRule type="cellIs" dxfId="764" priority="32" operator="equal">
      <formula>0</formula>
    </cfRule>
  </conditionalFormatting>
  <conditionalFormatting sqref="G161:H162 J161:J162">
    <cfRule type="cellIs" dxfId="763" priority="31" operator="equal">
      <formula>0</formula>
    </cfRule>
  </conditionalFormatting>
  <conditionalFormatting sqref="I161:I162">
    <cfRule type="cellIs" dxfId="762" priority="30" operator="equal">
      <formula>0</formula>
    </cfRule>
  </conditionalFormatting>
  <conditionalFormatting sqref="G189:H189 J189">
    <cfRule type="cellIs" dxfId="761" priority="29" operator="equal">
      <formula>0</formula>
    </cfRule>
  </conditionalFormatting>
  <conditionalFormatting sqref="E189">
    <cfRule type="cellIs" dxfId="760" priority="28" operator="equal">
      <formula>0</formula>
    </cfRule>
  </conditionalFormatting>
  <conditionalFormatting sqref="E189">
    <cfRule type="cellIs" dxfId="759" priority="27" operator="equal">
      <formula>0</formula>
    </cfRule>
  </conditionalFormatting>
  <conditionalFormatting sqref="A189:D189">
    <cfRule type="cellIs" dxfId="758" priority="26" operator="equal">
      <formula>0</formula>
    </cfRule>
  </conditionalFormatting>
  <conditionalFormatting sqref="G190">
    <cfRule type="cellIs" dxfId="757" priority="25" operator="equal">
      <formula>0</formula>
    </cfRule>
  </conditionalFormatting>
  <conditionalFormatting sqref="G191">
    <cfRule type="cellIs" dxfId="756" priority="24" operator="equal">
      <formula>0</formula>
    </cfRule>
  </conditionalFormatting>
  <conditionalFormatting sqref="G192:H193 J192:J193">
    <cfRule type="cellIs" dxfId="755" priority="23" operator="equal">
      <formula>0</formula>
    </cfRule>
  </conditionalFormatting>
  <conditionalFormatting sqref="E65">
    <cfRule type="cellIs" dxfId="754" priority="22" operator="equal">
      <formula>0</formula>
    </cfRule>
  </conditionalFormatting>
  <conditionalFormatting sqref="E86">
    <cfRule type="cellIs" dxfId="753" priority="21" operator="equal">
      <formula>0</formula>
    </cfRule>
  </conditionalFormatting>
  <conditionalFormatting sqref="E122">
    <cfRule type="cellIs" dxfId="752" priority="20" operator="equal">
      <formula>0</formula>
    </cfRule>
  </conditionalFormatting>
  <conditionalFormatting sqref="E136">
    <cfRule type="cellIs" dxfId="751" priority="19" operator="equal">
      <formula>0</formula>
    </cfRule>
  </conditionalFormatting>
  <conditionalFormatting sqref="E111">
    <cfRule type="cellIs" dxfId="750" priority="18" operator="equal">
      <formula>0</formula>
    </cfRule>
  </conditionalFormatting>
  <conditionalFormatting sqref="E111">
    <cfRule type="cellIs" dxfId="749" priority="17" operator="equal">
      <formula>0</formula>
    </cfRule>
  </conditionalFormatting>
  <conditionalFormatting sqref="E104">
    <cfRule type="cellIs" dxfId="748" priority="16" operator="equal">
      <formula>0</formula>
    </cfRule>
  </conditionalFormatting>
  <conditionalFormatting sqref="E104">
    <cfRule type="cellIs" dxfId="747" priority="15" operator="equal">
      <formula>0</formula>
    </cfRule>
  </conditionalFormatting>
  <conditionalFormatting sqref="E97">
    <cfRule type="cellIs" dxfId="746" priority="14" operator="equal">
      <formula>0</formula>
    </cfRule>
  </conditionalFormatting>
  <conditionalFormatting sqref="E97">
    <cfRule type="cellIs" dxfId="745" priority="13" operator="equal">
      <formula>0</formula>
    </cfRule>
  </conditionalFormatting>
  <conditionalFormatting sqref="E80">
    <cfRule type="cellIs" dxfId="744" priority="12" operator="equal">
      <formula>0</formula>
    </cfRule>
  </conditionalFormatting>
  <conditionalFormatting sqref="E80">
    <cfRule type="cellIs" dxfId="743" priority="11" operator="equal">
      <formula>0</formula>
    </cfRule>
  </conditionalFormatting>
  <conditionalFormatting sqref="E73">
    <cfRule type="cellIs" dxfId="742" priority="10" operator="equal">
      <formula>0</formula>
    </cfRule>
  </conditionalFormatting>
  <conditionalFormatting sqref="E73">
    <cfRule type="cellIs" dxfId="741" priority="9" operator="equal">
      <formula>0</formula>
    </cfRule>
  </conditionalFormatting>
  <conditionalFormatting sqref="E56">
    <cfRule type="cellIs" dxfId="740" priority="8" operator="equal">
      <formula>0</formula>
    </cfRule>
  </conditionalFormatting>
  <conditionalFormatting sqref="E49">
    <cfRule type="cellIs" dxfId="739" priority="7" operator="equal">
      <formula>0</formula>
    </cfRule>
  </conditionalFormatting>
  <conditionalFormatting sqref="E31">
    <cfRule type="cellIs" dxfId="738" priority="6" operator="equal">
      <formula>0</formula>
    </cfRule>
  </conditionalFormatting>
  <conditionalFormatting sqref="E31">
    <cfRule type="cellIs" dxfId="737" priority="5" operator="equal">
      <formula>0</formula>
    </cfRule>
  </conditionalFormatting>
  <conditionalFormatting sqref="E24">
    <cfRule type="cellIs" dxfId="736" priority="4" operator="equal">
      <formula>0</formula>
    </cfRule>
  </conditionalFormatting>
  <conditionalFormatting sqref="E24">
    <cfRule type="cellIs" dxfId="735" priority="3" operator="equal">
      <formula>0</formula>
    </cfRule>
  </conditionalFormatting>
  <conditionalFormatting sqref="E7">
    <cfRule type="cellIs" dxfId="734" priority="2" operator="equal">
      <formula>0</formula>
    </cfRule>
  </conditionalFormatting>
  <conditionalFormatting sqref="E7">
    <cfRule type="cellIs" dxfId="733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78"/>
  <sheetViews>
    <sheetView showZeros="0" topLeftCell="A118" zoomScale="70" zoomScaleNormal="70" workbookViewId="0">
      <selection activeCell="B210" sqref="B210:E210"/>
    </sheetView>
  </sheetViews>
  <sheetFormatPr defaultColWidth="9.33203125" defaultRowHeight="18" x14ac:dyDescent="0.3"/>
  <cols>
    <col min="1" max="1" width="8.6640625" style="25" customWidth="1"/>
    <col min="2" max="2" width="88.6640625" style="25" customWidth="1"/>
    <col min="3" max="3" width="12.5546875" style="25" bestFit="1" customWidth="1"/>
    <col min="4" max="4" width="15" style="26" customWidth="1"/>
    <col min="5" max="5" width="18.44140625" style="26" customWidth="1"/>
    <col min="6" max="6" width="23.109375" style="26" customWidth="1"/>
    <col min="7" max="7" width="50.109375" style="41" customWidth="1"/>
    <col min="8" max="8" width="12.5546875" style="26" bestFit="1" customWidth="1"/>
    <col min="9" max="9" width="12.5546875" style="26" customWidth="1"/>
    <col min="10" max="10" width="15.6640625" style="26" customWidth="1"/>
    <col min="11" max="11" width="22.88671875" style="26" customWidth="1"/>
    <col min="12" max="12" width="18.5546875" style="26" customWidth="1"/>
    <col min="13" max="13" width="9.33203125" style="25"/>
    <col min="14" max="14" width="18.44140625" style="26" customWidth="1"/>
    <col min="15" max="15" width="9.33203125" style="25"/>
    <col min="16" max="16" width="14.88671875" style="25" customWidth="1"/>
    <col min="17" max="17" width="9.88671875" style="25" bestFit="1" customWidth="1"/>
    <col min="18" max="16384" width="9.33203125" style="25"/>
  </cols>
  <sheetData>
    <row r="1" spans="1:32" s="19" customFormat="1" ht="48.75" customHeight="1" x14ac:dyDescent="0.3">
      <c r="A1" s="96" t="s">
        <v>0</v>
      </c>
      <c r="B1" s="96"/>
      <c r="C1" s="96"/>
      <c r="D1" s="96"/>
      <c r="E1" s="96"/>
      <c r="F1" s="96"/>
      <c r="G1" s="96"/>
      <c r="H1" s="21"/>
      <c r="I1" s="22"/>
      <c r="J1" s="97" t="s">
        <v>1</v>
      </c>
      <c r="K1" s="97"/>
      <c r="L1" s="97"/>
      <c r="M1" s="23"/>
      <c r="N1" s="23"/>
      <c r="O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s="19" customFormat="1" ht="14.25" customHeight="1" x14ac:dyDescent="0.3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s="19" customFormat="1" ht="24" customHeight="1" x14ac:dyDescent="0.3">
      <c r="A3" s="100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62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</row>
    <row r="4" spans="1:32" ht="15" customHeight="1" x14ac:dyDescent="0.3"/>
    <row r="5" spans="1:32" s="18" customFormat="1" ht="64.95" customHeight="1" x14ac:dyDescent="0.3">
      <c r="A5" s="27" t="s">
        <v>3</v>
      </c>
      <c r="B5" s="27" t="s">
        <v>4</v>
      </c>
      <c r="C5" s="27" t="s">
        <v>5</v>
      </c>
      <c r="D5" s="27" t="s">
        <v>6</v>
      </c>
      <c r="E5" s="27" t="s">
        <v>7</v>
      </c>
      <c r="F5" s="27" t="s">
        <v>8</v>
      </c>
      <c r="G5" s="27" t="s">
        <v>9</v>
      </c>
      <c r="H5" s="27" t="s">
        <v>5</v>
      </c>
      <c r="I5" s="27" t="s">
        <v>10</v>
      </c>
      <c r="J5" s="27" t="s">
        <v>6</v>
      </c>
      <c r="K5" s="27" t="s">
        <v>11</v>
      </c>
      <c r="L5" s="27" t="s">
        <v>12</v>
      </c>
      <c r="N5" s="27" t="s">
        <v>84</v>
      </c>
    </row>
    <row r="6" spans="1:32" s="19" customFormat="1" x14ac:dyDescent="0.35">
      <c r="A6" s="2"/>
      <c r="B6" s="1" t="s">
        <v>13</v>
      </c>
      <c r="C6" s="2"/>
      <c r="D6" s="2"/>
      <c r="E6" s="2"/>
      <c r="F6" s="2"/>
      <c r="G6" s="42"/>
      <c r="H6" s="2"/>
      <c r="I6" s="2"/>
      <c r="J6" s="3"/>
      <c r="K6" s="4"/>
      <c r="L6" s="16"/>
      <c r="N6" s="2"/>
      <c r="O6" s="104" t="s">
        <v>85</v>
      </c>
      <c r="P6" s="104"/>
      <c r="Q6" s="104"/>
      <c r="R6" s="104"/>
    </row>
    <row r="7" spans="1:32" s="19" customFormat="1" x14ac:dyDescent="0.35">
      <c r="A7" s="2"/>
      <c r="B7" s="1" t="s">
        <v>86</v>
      </c>
      <c r="C7" s="2"/>
      <c r="D7" s="2"/>
      <c r="E7" s="2"/>
      <c r="F7" s="2"/>
      <c r="G7" s="42"/>
      <c r="H7" s="2"/>
      <c r="I7" s="2"/>
      <c r="J7" s="3"/>
      <c r="K7" s="4"/>
      <c r="L7" s="16"/>
      <c r="N7" s="2"/>
    </row>
    <row r="8" spans="1:32" s="28" customFormat="1" ht="20.100000000000001" customHeight="1" x14ac:dyDescent="0.3">
      <c r="A8" s="57">
        <v>1</v>
      </c>
      <c r="B8" s="65" t="s">
        <v>70</v>
      </c>
      <c r="C8" s="11" t="s">
        <v>15</v>
      </c>
      <c r="D8" s="11">
        <v>182.27</v>
      </c>
      <c r="E8" s="11">
        <v>600</v>
      </c>
      <c r="F8" s="12">
        <f>D8*E8</f>
        <v>109362</v>
      </c>
      <c r="G8" s="13"/>
      <c r="H8" s="14"/>
      <c r="I8" s="15"/>
      <c r="J8" s="15"/>
      <c r="K8" s="14"/>
      <c r="L8" s="58"/>
      <c r="N8" s="64">
        <v>375</v>
      </c>
      <c r="O8" s="28" t="s">
        <v>87</v>
      </c>
    </row>
    <row r="9" spans="1:32" s="28" customFormat="1" ht="36" x14ac:dyDescent="0.3">
      <c r="A9" s="57"/>
      <c r="B9" s="10"/>
      <c r="C9" s="11"/>
      <c r="D9" s="11"/>
      <c r="E9" s="11"/>
      <c r="F9" s="12"/>
      <c r="G9" s="55" t="s">
        <v>54</v>
      </c>
      <c r="H9" s="46" t="s">
        <v>21</v>
      </c>
      <c r="I9" s="46">
        <v>1E-3</v>
      </c>
      <c r="J9" s="15">
        <f>I9*D8</f>
        <v>0.18227000000000002</v>
      </c>
      <c r="K9" s="14" t="s">
        <v>17</v>
      </c>
      <c r="L9" s="58"/>
      <c r="N9" s="11"/>
    </row>
    <row r="10" spans="1:32" s="28" customFormat="1" ht="36" x14ac:dyDescent="0.3">
      <c r="A10" s="57"/>
      <c r="B10" s="10"/>
      <c r="C10" s="11"/>
      <c r="D10" s="11"/>
      <c r="E10" s="11"/>
      <c r="F10" s="12"/>
      <c r="G10" s="55" t="s">
        <v>71</v>
      </c>
      <c r="H10" s="46" t="s">
        <v>31</v>
      </c>
      <c r="I10" s="46">
        <v>10.55</v>
      </c>
      <c r="J10" s="15">
        <f>I10*D8</f>
        <v>1922.9485000000002</v>
      </c>
      <c r="K10" s="14" t="s">
        <v>17</v>
      </c>
      <c r="L10" s="58"/>
      <c r="N10" s="11"/>
    </row>
    <row r="11" spans="1:32" s="28" customFormat="1" ht="36" x14ac:dyDescent="0.3">
      <c r="A11" s="57"/>
      <c r="B11" s="10"/>
      <c r="C11" s="11"/>
      <c r="D11" s="11"/>
      <c r="E11" s="11"/>
      <c r="F11" s="12"/>
      <c r="G11" s="55" t="s">
        <v>72</v>
      </c>
      <c r="H11" s="46" t="s">
        <v>31</v>
      </c>
      <c r="I11" s="46">
        <v>0.4</v>
      </c>
      <c r="J11" s="15">
        <f>I11*D8</f>
        <v>72.908000000000001</v>
      </c>
      <c r="K11" s="14" t="s">
        <v>17</v>
      </c>
      <c r="L11" s="58"/>
      <c r="N11" s="11"/>
    </row>
    <row r="12" spans="1:32" s="28" customFormat="1" ht="36" x14ac:dyDescent="0.3">
      <c r="A12" s="57"/>
      <c r="B12" s="10"/>
      <c r="C12" s="11"/>
      <c r="D12" s="11"/>
      <c r="E12" s="11"/>
      <c r="F12" s="12"/>
      <c r="G12" s="55" t="s">
        <v>73</v>
      </c>
      <c r="H12" s="46" t="s">
        <v>31</v>
      </c>
      <c r="I12" s="46">
        <v>0.6</v>
      </c>
      <c r="J12" s="15">
        <f>I12*D8</f>
        <v>109.36200000000001</v>
      </c>
      <c r="K12" s="14" t="s">
        <v>17</v>
      </c>
      <c r="L12" s="58"/>
      <c r="N12" s="11"/>
    </row>
    <row r="13" spans="1:32" s="28" customFormat="1" ht="36" x14ac:dyDescent="0.3">
      <c r="A13" s="57"/>
      <c r="B13" s="10"/>
      <c r="C13" s="11"/>
      <c r="D13" s="11"/>
      <c r="E13" s="11"/>
      <c r="F13" s="12"/>
      <c r="G13" s="55" t="s">
        <v>57</v>
      </c>
      <c r="H13" s="46" t="s">
        <v>58</v>
      </c>
      <c r="I13" s="46">
        <v>3.5</v>
      </c>
      <c r="J13" s="15">
        <f>I13*D8</f>
        <v>637.94500000000005</v>
      </c>
      <c r="K13" s="14" t="s">
        <v>17</v>
      </c>
      <c r="L13" s="58"/>
      <c r="N13" s="11"/>
    </row>
    <row r="14" spans="1:32" s="28" customFormat="1" x14ac:dyDescent="0.3">
      <c r="A14" s="57"/>
      <c r="B14" s="10"/>
      <c r="C14" s="11"/>
      <c r="D14" s="11"/>
      <c r="E14" s="11"/>
      <c r="F14" s="12"/>
      <c r="G14" s="55" t="s">
        <v>59</v>
      </c>
      <c r="H14" s="46" t="s">
        <v>60</v>
      </c>
      <c r="I14" s="46">
        <v>1E-4</v>
      </c>
      <c r="J14" s="15">
        <f>I14*D8</f>
        <v>1.8227000000000004E-2</v>
      </c>
      <c r="K14" s="14" t="s">
        <v>17</v>
      </c>
      <c r="L14" s="58"/>
      <c r="N14" s="11"/>
    </row>
    <row r="15" spans="1:32" s="28" customFormat="1" ht="20.100000000000001" customHeight="1" x14ac:dyDescent="0.3">
      <c r="A15" s="57"/>
      <c r="B15" s="10"/>
      <c r="C15" s="11"/>
      <c r="D15" s="11"/>
      <c r="E15" s="11"/>
      <c r="F15" s="12"/>
      <c r="G15" s="55" t="s">
        <v>61</v>
      </c>
      <c r="H15" s="46" t="s">
        <v>15</v>
      </c>
      <c r="I15" s="46">
        <v>0.3</v>
      </c>
      <c r="J15" s="15">
        <f>I15*D8</f>
        <v>54.681000000000004</v>
      </c>
      <c r="K15" s="14" t="s">
        <v>17</v>
      </c>
      <c r="L15" s="58"/>
      <c r="N15" s="11"/>
    </row>
    <row r="16" spans="1:32" s="28" customFormat="1" ht="20.100000000000001" customHeight="1" x14ac:dyDescent="0.3">
      <c r="A16" s="57"/>
      <c r="B16" s="10"/>
      <c r="C16" s="11"/>
      <c r="D16" s="11"/>
      <c r="E16" s="11"/>
      <c r="F16" s="12"/>
      <c r="G16" s="55" t="s">
        <v>16</v>
      </c>
      <c r="H16" s="46" t="s">
        <v>15</v>
      </c>
      <c r="I16" s="46">
        <v>0.33</v>
      </c>
      <c r="J16" s="15">
        <f>I16*D8</f>
        <v>60.149100000000004</v>
      </c>
      <c r="K16" s="14" t="s">
        <v>17</v>
      </c>
      <c r="L16" s="58"/>
      <c r="N16" s="11"/>
    </row>
    <row r="17" spans="1:16" s="28" customFormat="1" ht="20.100000000000001" customHeight="1" x14ac:dyDescent="0.3">
      <c r="A17" s="57">
        <v>2</v>
      </c>
      <c r="B17" s="10" t="s">
        <v>25</v>
      </c>
      <c r="C17" s="11" t="s">
        <v>19</v>
      </c>
      <c r="D17" s="11">
        <f>J18</f>
        <v>13</v>
      </c>
      <c r="E17" s="11"/>
      <c r="F17" s="12"/>
      <c r="G17" s="13"/>
      <c r="H17" s="14"/>
      <c r="I17" s="15"/>
      <c r="J17" s="15"/>
      <c r="K17" s="14"/>
      <c r="L17" s="58"/>
      <c r="N17" s="11"/>
    </row>
    <row r="18" spans="1:16" s="28" customFormat="1" ht="20.100000000000001" customHeight="1" x14ac:dyDescent="0.3">
      <c r="A18" s="57"/>
      <c r="B18" s="10"/>
      <c r="C18" s="11"/>
      <c r="D18" s="11"/>
      <c r="E18" s="11"/>
      <c r="F18" s="12"/>
      <c r="G18" s="13" t="s">
        <v>26</v>
      </c>
      <c r="H18" s="14" t="s">
        <v>19</v>
      </c>
      <c r="I18" s="15"/>
      <c r="J18" s="15">
        <v>13</v>
      </c>
      <c r="K18" s="14" t="s">
        <v>17</v>
      </c>
      <c r="L18" s="58"/>
      <c r="N18" s="11"/>
    </row>
    <row r="19" spans="1:16" s="19" customFormat="1" ht="20.100000000000001" customHeight="1" x14ac:dyDescent="0.3">
      <c r="A19" s="56"/>
      <c r="B19" s="1" t="s">
        <v>27</v>
      </c>
      <c r="C19" s="5"/>
      <c r="D19" s="6"/>
      <c r="E19" s="7"/>
      <c r="F19" s="1"/>
      <c r="G19" s="8"/>
      <c r="H19" s="4"/>
      <c r="I19" s="9"/>
      <c r="J19" s="9"/>
      <c r="K19" s="4"/>
      <c r="L19" s="16"/>
      <c r="N19" s="7"/>
    </row>
    <row r="20" spans="1:16" s="28" customFormat="1" x14ac:dyDescent="0.3">
      <c r="A20" s="57">
        <v>3</v>
      </c>
      <c r="B20" s="10" t="s">
        <v>28</v>
      </c>
      <c r="C20" s="11" t="s">
        <v>21</v>
      </c>
      <c r="D20" s="11">
        <v>21.48</v>
      </c>
      <c r="E20" s="20">
        <v>1916.67</v>
      </c>
      <c r="F20" s="12">
        <f>D20*E20</f>
        <v>41170.071600000003</v>
      </c>
      <c r="G20" s="13"/>
      <c r="H20" s="14"/>
      <c r="I20" s="15"/>
      <c r="J20" s="15"/>
      <c r="K20" s="14"/>
      <c r="L20" s="58"/>
      <c r="N20" s="20">
        <v>1583.33</v>
      </c>
      <c r="P20" s="28" t="s">
        <v>88</v>
      </c>
    </row>
    <row r="21" spans="1:16" s="28" customFormat="1" ht="20.100000000000001" customHeight="1" x14ac:dyDescent="0.3">
      <c r="A21" s="57"/>
      <c r="B21" s="10"/>
      <c r="C21" s="11"/>
      <c r="D21" s="11"/>
      <c r="E21" s="11"/>
      <c r="F21" s="12"/>
      <c r="G21" s="13" t="s">
        <v>29</v>
      </c>
      <c r="H21" s="14" t="s">
        <v>19</v>
      </c>
      <c r="I21" s="15">
        <v>195</v>
      </c>
      <c r="J21" s="15">
        <f>I21*D20</f>
        <v>4188.6000000000004</v>
      </c>
      <c r="K21" s="14" t="s">
        <v>17</v>
      </c>
      <c r="L21" s="58"/>
      <c r="N21" s="11"/>
    </row>
    <row r="22" spans="1:16" s="28" customFormat="1" ht="20.100000000000001" customHeight="1" x14ac:dyDescent="0.3">
      <c r="A22" s="57"/>
      <c r="B22" s="10"/>
      <c r="C22" s="11"/>
      <c r="D22" s="11"/>
      <c r="E22" s="11"/>
      <c r="F22" s="12"/>
      <c r="G22" s="13" t="s">
        <v>18</v>
      </c>
      <c r="H22" s="14" t="s">
        <v>19</v>
      </c>
      <c r="I22" s="15">
        <v>13</v>
      </c>
      <c r="J22" s="15">
        <f>I22*D20</f>
        <v>279.24</v>
      </c>
      <c r="K22" s="14" t="s">
        <v>17</v>
      </c>
      <c r="L22" s="58"/>
      <c r="N22" s="11"/>
    </row>
    <row r="23" spans="1:16" s="28" customFormat="1" ht="20.100000000000001" customHeight="1" x14ac:dyDescent="0.3">
      <c r="A23" s="57"/>
      <c r="B23" s="10"/>
      <c r="C23" s="11"/>
      <c r="D23" s="11"/>
      <c r="E23" s="11"/>
      <c r="F23" s="12"/>
      <c r="G23" s="13" t="s">
        <v>20</v>
      </c>
      <c r="H23" s="14" t="s">
        <v>21</v>
      </c>
      <c r="I23" s="15">
        <v>0.3</v>
      </c>
      <c r="J23" s="15">
        <f>I23*D20</f>
        <v>6.444</v>
      </c>
      <c r="K23" s="14" t="s">
        <v>17</v>
      </c>
      <c r="L23" s="58"/>
      <c r="N23" s="11"/>
    </row>
    <row r="24" spans="1:16" s="28" customFormat="1" ht="20.100000000000001" customHeight="1" x14ac:dyDescent="0.3">
      <c r="A24" s="57"/>
      <c r="B24" s="10"/>
      <c r="C24" s="11"/>
      <c r="D24" s="11"/>
      <c r="E24" s="11"/>
      <c r="F24" s="12"/>
      <c r="G24" s="13" t="s">
        <v>22</v>
      </c>
      <c r="H24" s="14" t="s">
        <v>15</v>
      </c>
      <c r="I24" s="15">
        <v>2</v>
      </c>
      <c r="J24" s="15">
        <f>I24*D20</f>
        <v>42.96</v>
      </c>
      <c r="K24" s="14" t="s">
        <v>17</v>
      </c>
      <c r="L24" s="58"/>
      <c r="N24" s="11"/>
    </row>
    <row r="25" spans="1:16" s="28" customFormat="1" ht="20.100000000000001" customHeight="1" x14ac:dyDescent="0.3">
      <c r="A25" s="57"/>
      <c r="B25" s="10"/>
      <c r="C25" s="11"/>
      <c r="D25" s="11"/>
      <c r="E25" s="11"/>
      <c r="F25" s="12"/>
      <c r="G25" s="13" t="s">
        <v>23</v>
      </c>
      <c r="H25" s="14" t="s">
        <v>24</v>
      </c>
      <c r="I25" s="15">
        <v>2.5000000000000001E-3</v>
      </c>
      <c r="J25" s="15">
        <f>I25*D20</f>
        <v>5.3700000000000005E-2</v>
      </c>
      <c r="K25" s="14" t="s">
        <v>17</v>
      </c>
      <c r="L25" s="58"/>
      <c r="N25" s="11"/>
    </row>
    <row r="26" spans="1:16" s="28" customFormat="1" ht="20.100000000000001" customHeight="1" x14ac:dyDescent="0.3">
      <c r="A26" s="57"/>
      <c r="B26" s="10"/>
      <c r="C26" s="11"/>
      <c r="D26" s="11"/>
      <c r="E26" s="11"/>
      <c r="F26" s="12"/>
      <c r="G26" s="13" t="s">
        <v>30</v>
      </c>
      <c r="H26" s="14" t="s">
        <v>31</v>
      </c>
      <c r="I26" s="15">
        <v>1.05</v>
      </c>
      <c r="J26" s="15">
        <f>I26*D20</f>
        <v>22.554000000000002</v>
      </c>
      <c r="K26" s="14" t="s">
        <v>17</v>
      </c>
      <c r="L26" s="58"/>
      <c r="N26" s="11"/>
    </row>
    <row r="27" spans="1:16" s="28" customFormat="1" ht="20.100000000000001" customHeight="1" x14ac:dyDescent="0.3">
      <c r="A27" s="57"/>
      <c r="B27" s="10"/>
      <c r="C27" s="11"/>
      <c r="D27" s="11"/>
      <c r="E27" s="11"/>
      <c r="F27" s="12"/>
      <c r="G27" s="13" t="s">
        <v>32</v>
      </c>
      <c r="H27" s="14" t="s">
        <v>31</v>
      </c>
      <c r="I27" s="15">
        <v>4.2</v>
      </c>
      <c r="J27" s="15">
        <f>I27*D20</f>
        <v>90.216000000000008</v>
      </c>
      <c r="K27" s="14" t="s">
        <v>17</v>
      </c>
      <c r="L27" s="58"/>
      <c r="N27" s="11"/>
    </row>
    <row r="28" spans="1:16" s="28" customFormat="1" ht="20.100000000000001" customHeight="1" x14ac:dyDescent="0.3">
      <c r="A28" s="57">
        <v>4</v>
      </c>
      <c r="B28" s="10" t="s">
        <v>33</v>
      </c>
      <c r="C28" s="11" t="s">
        <v>15</v>
      </c>
      <c r="D28" s="11">
        <v>41.2</v>
      </c>
      <c r="E28" s="11">
        <v>533.33000000000004</v>
      </c>
      <c r="F28" s="12">
        <f>D28*E28</f>
        <v>21973.196000000004</v>
      </c>
      <c r="G28" s="13"/>
      <c r="H28" s="14"/>
      <c r="I28" s="15"/>
      <c r="J28" s="15"/>
      <c r="K28" s="14"/>
      <c r="L28" s="58"/>
      <c r="N28" s="11">
        <v>416.67</v>
      </c>
    </row>
    <row r="29" spans="1:16" s="28" customFormat="1" ht="20.100000000000001" customHeight="1" x14ac:dyDescent="0.3">
      <c r="A29" s="57"/>
      <c r="B29" s="10"/>
      <c r="C29" s="11"/>
      <c r="D29" s="11"/>
      <c r="E29" s="11"/>
      <c r="F29" s="12"/>
      <c r="G29" s="13" t="s">
        <v>29</v>
      </c>
      <c r="H29" s="14" t="s">
        <v>19</v>
      </c>
      <c r="I29" s="15">
        <v>25</v>
      </c>
      <c r="J29" s="15">
        <f>I29*D28</f>
        <v>1030</v>
      </c>
      <c r="K29" s="14" t="s">
        <v>17</v>
      </c>
      <c r="L29" s="58"/>
      <c r="N29" s="11"/>
    </row>
    <row r="30" spans="1:16" s="28" customFormat="1" ht="20.100000000000001" customHeight="1" x14ac:dyDescent="0.3">
      <c r="A30" s="57"/>
      <c r="B30" s="10"/>
      <c r="C30" s="11"/>
      <c r="D30" s="11"/>
      <c r="E30" s="11"/>
      <c r="F30" s="12"/>
      <c r="G30" s="13" t="s">
        <v>18</v>
      </c>
      <c r="H30" s="14" t="s">
        <v>19</v>
      </c>
      <c r="I30" s="15">
        <v>1.32</v>
      </c>
      <c r="J30" s="15">
        <f>I30*D28</f>
        <v>54.384000000000007</v>
      </c>
      <c r="K30" s="14" t="s">
        <v>17</v>
      </c>
      <c r="L30" s="58"/>
      <c r="N30" s="11"/>
    </row>
    <row r="31" spans="1:16" s="28" customFormat="1" ht="20.100000000000001" customHeight="1" x14ac:dyDescent="0.3">
      <c r="A31" s="57"/>
      <c r="B31" s="10"/>
      <c r="C31" s="11"/>
      <c r="D31" s="11"/>
      <c r="E31" s="11"/>
      <c r="F31" s="12"/>
      <c r="G31" s="13" t="s">
        <v>20</v>
      </c>
      <c r="H31" s="14" t="s">
        <v>21</v>
      </c>
      <c r="I31" s="15">
        <v>3.4000000000000002E-2</v>
      </c>
      <c r="J31" s="15">
        <f>I31*D28</f>
        <v>1.4008000000000003</v>
      </c>
      <c r="K31" s="14" t="s">
        <v>17</v>
      </c>
      <c r="L31" s="58"/>
      <c r="N31" s="11"/>
    </row>
    <row r="32" spans="1:16" s="28" customFormat="1" ht="20.100000000000001" customHeight="1" x14ac:dyDescent="0.3">
      <c r="A32" s="57"/>
      <c r="B32" s="10"/>
      <c r="C32" s="11"/>
      <c r="D32" s="11"/>
      <c r="E32" s="11"/>
      <c r="F32" s="12"/>
      <c r="G32" s="13" t="s">
        <v>22</v>
      </c>
      <c r="H32" s="14" t="s">
        <v>15</v>
      </c>
      <c r="I32" s="15">
        <v>0.22</v>
      </c>
      <c r="J32" s="15">
        <f>I32*D28</f>
        <v>9.0640000000000001</v>
      </c>
      <c r="K32" s="14" t="s">
        <v>17</v>
      </c>
      <c r="L32" s="58"/>
      <c r="N32" s="11"/>
    </row>
    <row r="33" spans="1:14" s="28" customFormat="1" ht="20.100000000000001" customHeight="1" x14ac:dyDescent="0.3">
      <c r="A33" s="57"/>
      <c r="B33" s="10"/>
      <c r="C33" s="11"/>
      <c r="D33" s="11"/>
      <c r="E33" s="11"/>
      <c r="F33" s="12"/>
      <c r="G33" s="13" t="s">
        <v>34</v>
      </c>
      <c r="H33" s="14" t="s">
        <v>15</v>
      </c>
      <c r="I33" s="15">
        <v>4.2999999999999997E-2</v>
      </c>
      <c r="J33" s="15">
        <f>I33*D28</f>
        <v>1.7716000000000001</v>
      </c>
      <c r="K33" s="14" t="s">
        <v>17</v>
      </c>
      <c r="L33" s="58"/>
      <c r="N33" s="11"/>
    </row>
    <row r="34" spans="1:14" s="28" customFormat="1" ht="20.100000000000001" customHeight="1" x14ac:dyDescent="0.3">
      <c r="A34" s="57"/>
      <c r="B34" s="10"/>
      <c r="C34" s="11"/>
      <c r="D34" s="11"/>
      <c r="E34" s="11"/>
      <c r="F34" s="12"/>
      <c r="G34" s="13" t="s">
        <v>23</v>
      </c>
      <c r="H34" s="14" t="s">
        <v>24</v>
      </c>
      <c r="I34" s="15">
        <v>1E-4</v>
      </c>
      <c r="J34" s="15">
        <f>I34*D28</f>
        <v>4.1200000000000004E-3</v>
      </c>
      <c r="K34" s="14" t="s">
        <v>17</v>
      </c>
      <c r="L34" s="58"/>
      <c r="N34" s="11"/>
    </row>
    <row r="35" spans="1:14" s="28" customFormat="1" ht="20.100000000000001" customHeight="1" x14ac:dyDescent="0.3">
      <c r="A35" s="57">
        <v>5</v>
      </c>
      <c r="B35" s="10" t="s">
        <v>14</v>
      </c>
      <c r="C35" s="11" t="s">
        <v>15</v>
      </c>
      <c r="D35" s="11">
        <v>31.24</v>
      </c>
      <c r="E35" s="11">
        <v>533.33000000000004</v>
      </c>
      <c r="F35" s="12">
        <f>D35*E35</f>
        <v>16661.229200000002</v>
      </c>
      <c r="G35" s="13"/>
      <c r="H35" s="14"/>
      <c r="I35" s="15"/>
      <c r="J35" s="15"/>
      <c r="K35" s="14"/>
      <c r="L35" s="58"/>
      <c r="N35" s="11">
        <v>425</v>
      </c>
    </row>
    <row r="36" spans="1:14" s="28" customFormat="1" ht="20.100000000000001" customHeight="1" x14ac:dyDescent="0.3">
      <c r="A36" s="57"/>
      <c r="B36" s="10"/>
      <c r="C36" s="11"/>
      <c r="D36" s="11"/>
      <c r="E36" s="11"/>
      <c r="F36" s="12"/>
      <c r="G36" s="13" t="s">
        <v>18</v>
      </c>
      <c r="H36" s="14" t="s">
        <v>19</v>
      </c>
      <c r="I36" s="15">
        <v>52</v>
      </c>
      <c r="J36" s="15">
        <f>I36*D35</f>
        <v>1624.48</v>
      </c>
      <c r="K36" s="14" t="s">
        <v>17</v>
      </c>
      <c r="L36" s="58"/>
      <c r="N36" s="11"/>
    </row>
    <row r="37" spans="1:14" s="28" customFormat="1" ht="20.100000000000001" customHeight="1" x14ac:dyDescent="0.3">
      <c r="A37" s="57"/>
      <c r="B37" s="10"/>
      <c r="C37" s="11"/>
      <c r="D37" s="11"/>
      <c r="E37" s="11"/>
      <c r="F37" s="12"/>
      <c r="G37" s="13" t="s">
        <v>20</v>
      </c>
      <c r="H37" s="14" t="s">
        <v>21</v>
      </c>
      <c r="I37" s="15">
        <v>2.3E-2</v>
      </c>
      <c r="J37" s="15">
        <f>I37*D35</f>
        <v>0.71851999999999994</v>
      </c>
      <c r="K37" s="14" t="s">
        <v>17</v>
      </c>
      <c r="L37" s="58"/>
      <c r="N37" s="11"/>
    </row>
    <row r="38" spans="1:14" s="28" customFormat="1" ht="20.100000000000001" customHeight="1" x14ac:dyDescent="0.3">
      <c r="A38" s="57"/>
      <c r="B38" s="10"/>
      <c r="C38" s="11"/>
      <c r="D38" s="11"/>
      <c r="E38" s="11"/>
      <c r="F38" s="12"/>
      <c r="G38" s="13" t="s">
        <v>22</v>
      </c>
      <c r="H38" s="14" t="s">
        <v>15</v>
      </c>
      <c r="I38" s="15">
        <v>0.22</v>
      </c>
      <c r="J38" s="15">
        <f>I38*D35</f>
        <v>6.8727999999999998</v>
      </c>
      <c r="K38" s="14" t="s">
        <v>17</v>
      </c>
      <c r="L38" s="58"/>
      <c r="N38" s="11"/>
    </row>
    <row r="39" spans="1:14" s="28" customFormat="1" ht="20.100000000000001" customHeight="1" x14ac:dyDescent="0.3">
      <c r="A39" s="57"/>
      <c r="B39" s="10"/>
      <c r="C39" s="11"/>
      <c r="D39" s="11"/>
      <c r="E39" s="11"/>
      <c r="F39" s="12"/>
      <c r="G39" s="13" t="s">
        <v>34</v>
      </c>
      <c r="H39" s="14" t="s">
        <v>15</v>
      </c>
      <c r="I39" s="15">
        <v>4.2999999999999997E-2</v>
      </c>
      <c r="J39" s="15">
        <f>I39*D35</f>
        <v>1.3433199999999998</v>
      </c>
      <c r="K39" s="14" t="s">
        <v>17</v>
      </c>
      <c r="L39" s="58"/>
      <c r="N39" s="11"/>
    </row>
    <row r="40" spans="1:14" s="28" customFormat="1" ht="20.100000000000001" customHeight="1" x14ac:dyDescent="0.3">
      <c r="A40" s="57"/>
      <c r="B40" s="10"/>
      <c r="C40" s="11"/>
      <c r="D40" s="11"/>
      <c r="E40" s="11"/>
      <c r="F40" s="12"/>
      <c r="G40" s="13" t="s">
        <v>23</v>
      </c>
      <c r="H40" s="14" t="s">
        <v>24</v>
      </c>
      <c r="I40" s="15">
        <v>2.9999999999999997E-4</v>
      </c>
      <c r="J40" s="15">
        <f>I40*D35</f>
        <v>9.3719999999999984E-3</v>
      </c>
      <c r="K40" s="14" t="s">
        <v>17</v>
      </c>
      <c r="L40" s="58"/>
      <c r="N40" s="11"/>
    </row>
    <row r="41" spans="1:14" s="28" customFormat="1" ht="20.100000000000001" customHeight="1" x14ac:dyDescent="0.3">
      <c r="A41" s="57">
        <v>6</v>
      </c>
      <c r="B41" s="10" t="s">
        <v>35</v>
      </c>
      <c r="C41" s="11" t="s">
        <v>21</v>
      </c>
      <c r="D41" s="11">
        <v>1.67</v>
      </c>
      <c r="E41" s="20">
        <v>1916.67</v>
      </c>
      <c r="F41" s="12">
        <f>D41*E41</f>
        <v>3200.8389000000002</v>
      </c>
      <c r="G41" s="13"/>
      <c r="H41" s="14"/>
      <c r="I41" s="15"/>
      <c r="J41" s="15"/>
      <c r="K41" s="14"/>
      <c r="L41" s="58"/>
      <c r="N41" s="20">
        <v>1583.33</v>
      </c>
    </row>
    <row r="42" spans="1:14" s="28" customFormat="1" ht="20.100000000000001" customHeight="1" x14ac:dyDescent="0.3">
      <c r="A42" s="57"/>
      <c r="B42" s="10"/>
      <c r="C42" s="11"/>
      <c r="D42" s="11"/>
      <c r="E42" s="11"/>
      <c r="F42" s="12"/>
      <c r="G42" s="13" t="s">
        <v>18</v>
      </c>
      <c r="H42" s="14" t="s">
        <v>19</v>
      </c>
      <c r="I42" s="15">
        <v>395</v>
      </c>
      <c r="J42" s="15">
        <f>I42*D41</f>
        <v>659.65</v>
      </c>
      <c r="K42" s="14" t="s">
        <v>17</v>
      </c>
      <c r="L42" s="58"/>
      <c r="N42" s="11"/>
    </row>
    <row r="43" spans="1:14" s="28" customFormat="1" ht="20.100000000000001" customHeight="1" x14ac:dyDescent="0.3">
      <c r="A43" s="57"/>
      <c r="B43" s="10"/>
      <c r="C43" s="11"/>
      <c r="D43" s="11"/>
      <c r="E43" s="11"/>
      <c r="F43" s="12"/>
      <c r="G43" s="13" t="s">
        <v>36</v>
      </c>
      <c r="H43" s="14" t="s">
        <v>21</v>
      </c>
      <c r="I43" s="15">
        <v>0.3</v>
      </c>
      <c r="J43" s="15">
        <f>I43*D41</f>
        <v>0.501</v>
      </c>
      <c r="K43" s="14" t="s">
        <v>17</v>
      </c>
      <c r="L43" s="58"/>
      <c r="N43" s="11"/>
    </row>
    <row r="44" spans="1:14" s="28" customFormat="1" ht="20.100000000000001" customHeight="1" x14ac:dyDescent="0.3">
      <c r="A44" s="57"/>
      <c r="B44" s="10"/>
      <c r="C44" s="11"/>
      <c r="D44" s="11"/>
      <c r="E44" s="11"/>
      <c r="F44" s="12"/>
      <c r="G44" s="13" t="s">
        <v>22</v>
      </c>
      <c r="H44" s="14" t="s">
        <v>15</v>
      </c>
      <c r="I44" s="15">
        <v>2</v>
      </c>
      <c r="J44" s="15">
        <f>I44*D41</f>
        <v>3.34</v>
      </c>
      <c r="K44" s="14" t="s">
        <v>17</v>
      </c>
      <c r="L44" s="58"/>
      <c r="N44" s="11"/>
    </row>
    <row r="45" spans="1:14" s="28" customFormat="1" ht="20.100000000000001" customHeight="1" x14ac:dyDescent="0.3">
      <c r="A45" s="57"/>
      <c r="B45" s="10"/>
      <c r="C45" s="11"/>
      <c r="D45" s="11"/>
      <c r="E45" s="11"/>
      <c r="F45" s="12"/>
      <c r="G45" s="13" t="s">
        <v>34</v>
      </c>
      <c r="H45" s="14" t="s">
        <v>15</v>
      </c>
      <c r="I45" s="15">
        <v>0.3</v>
      </c>
      <c r="J45" s="15">
        <f>I45*D41</f>
        <v>0.501</v>
      </c>
      <c r="K45" s="14" t="s">
        <v>17</v>
      </c>
      <c r="L45" s="58"/>
      <c r="N45" s="11"/>
    </row>
    <row r="46" spans="1:14" s="28" customFormat="1" ht="20.100000000000001" customHeight="1" x14ac:dyDescent="0.3">
      <c r="A46" s="57"/>
      <c r="B46" s="10"/>
      <c r="C46" s="11"/>
      <c r="D46" s="11"/>
      <c r="E46" s="11"/>
      <c r="F46" s="12"/>
      <c r="G46" s="13" t="s">
        <v>23</v>
      </c>
      <c r="H46" s="14" t="s">
        <v>24</v>
      </c>
      <c r="I46" s="15">
        <v>2.5000000000000001E-3</v>
      </c>
      <c r="J46" s="15">
        <f>I46*D41</f>
        <v>4.1749999999999999E-3</v>
      </c>
      <c r="K46" s="14" t="s">
        <v>17</v>
      </c>
      <c r="L46" s="58"/>
      <c r="N46" s="11"/>
    </row>
    <row r="47" spans="1:14" s="28" customFormat="1" ht="20.100000000000001" customHeight="1" x14ac:dyDescent="0.3">
      <c r="A47" s="57">
        <v>7</v>
      </c>
      <c r="B47" s="10" t="s">
        <v>25</v>
      </c>
      <c r="C47" s="11" t="s">
        <v>19</v>
      </c>
      <c r="D47" s="11">
        <v>19</v>
      </c>
      <c r="E47" s="11"/>
      <c r="F47" s="12"/>
      <c r="G47" s="13"/>
      <c r="H47" s="14"/>
      <c r="I47" s="15"/>
      <c r="J47" s="15"/>
      <c r="K47" s="14"/>
      <c r="L47" s="58"/>
      <c r="N47" s="11"/>
    </row>
    <row r="48" spans="1:14" s="28" customFormat="1" ht="20.100000000000001" customHeight="1" x14ac:dyDescent="0.3">
      <c r="A48" s="57"/>
      <c r="B48" s="10"/>
      <c r="C48" s="11"/>
      <c r="D48" s="11"/>
      <c r="E48" s="11"/>
      <c r="F48" s="12"/>
      <c r="G48" s="13" t="s">
        <v>37</v>
      </c>
      <c r="H48" s="14" t="s">
        <v>19</v>
      </c>
      <c r="I48" s="15">
        <v>1</v>
      </c>
      <c r="J48" s="15">
        <v>1</v>
      </c>
      <c r="K48" s="14" t="s">
        <v>17</v>
      </c>
      <c r="L48" s="58"/>
      <c r="N48" s="11"/>
    </row>
    <row r="49" spans="1:14" s="28" customFormat="1" ht="20.100000000000001" customHeight="1" x14ac:dyDescent="0.3">
      <c r="A49" s="57"/>
      <c r="B49" s="10"/>
      <c r="C49" s="11"/>
      <c r="D49" s="11"/>
      <c r="E49" s="11"/>
      <c r="F49" s="12"/>
      <c r="G49" s="13" t="s">
        <v>38</v>
      </c>
      <c r="H49" s="14" t="s">
        <v>19</v>
      </c>
      <c r="I49" s="15">
        <v>1</v>
      </c>
      <c r="J49" s="15">
        <v>2</v>
      </c>
      <c r="K49" s="14" t="s">
        <v>17</v>
      </c>
      <c r="L49" s="58"/>
      <c r="N49" s="11"/>
    </row>
    <row r="50" spans="1:14" s="28" customFormat="1" ht="20.100000000000001" customHeight="1" x14ac:dyDescent="0.3">
      <c r="A50" s="57"/>
      <c r="B50" s="10"/>
      <c r="C50" s="11"/>
      <c r="D50" s="11"/>
      <c r="E50" s="11"/>
      <c r="F50" s="12"/>
      <c r="G50" s="13" t="s">
        <v>39</v>
      </c>
      <c r="H50" s="14" t="s">
        <v>19</v>
      </c>
      <c r="I50" s="15">
        <v>1</v>
      </c>
      <c r="J50" s="15">
        <v>14</v>
      </c>
      <c r="K50" s="14" t="s">
        <v>17</v>
      </c>
      <c r="L50" s="58"/>
      <c r="N50" s="11"/>
    </row>
    <row r="51" spans="1:14" s="28" customFormat="1" ht="20.100000000000001" customHeight="1" x14ac:dyDescent="0.3">
      <c r="A51" s="57"/>
      <c r="B51" s="10"/>
      <c r="C51" s="11"/>
      <c r="D51" s="11"/>
      <c r="E51" s="11"/>
      <c r="F51" s="12"/>
      <c r="G51" s="13" t="s">
        <v>40</v>
      </c>
      <c r="H51" s="14" t="s">
        <v>19</v>
      </c>
      <c r="I51" s="15">
        <v>1</v>
      </c>
      <c r="J51" s="15">
        <v>2</v>
      </c>
      <c r="K51" s="14" t="s">
        <v>17</v>
      </c>
      <c r="L51" s="58"/>
      <c r="N51" s="11"/>
    </row>
    <row r="52" spans="1:14" s="19" customFormat="1" ht="20.100000000000001" customHeight="1" x14ac:dyDescent="0.3">
      <c r="A52" s="56"/>
      <c r="B52" s="1" t="s">
        <v>41</v>
      </c>
      <c r="C52" s="5"/>
      <c r="D52" s="6"/>
      <c r="E52" s="7"/>
      <c r="F52" s="1"/>
      <c r="G52" s="8"/>
      <c r="H52" s="4"/>
      <c r="I52" s="9"/>
      <c r="J52" s="9"/>
      <c r="K52" s="4"/>
      <c r="L52" s="16"/>
      <c r="N52" s="7"/>
    </row>
    <row r="53" spans="1:14" s="28" customFormat="1" ht="20.100000000000001" customHeight="1" x14ac:dyDescent="0.3">
      <c r="A53" s="57">
        <v>8</v>
      </c>
      <c r="B53" s="10" t="s">
        <v>33</v>
      </c>
      <c r="C53" s="11" t="s">
        <v>15</v>
      </c>
      <c r="D53" s="11">
        <v>9.36</v>
      </c>
      <c r="E53" s="11">
        <v>533.33000000000004</v>
      </c>
      <c r="F53" s="12">
        <f>D53*E53</f>
        <v>4991.9687999999996</v>
      </c>
      <c r="G53" s="13"/>
      <c r="H53" s="14"/>
      <c r="I53" s="15"/>
      <c r="J53" s="15"/>
      <c r="K53" s="14"/>
      <c r="L53" s="58"/>
      <c r="N53" s="11">
        <f>N28</f>
        <v>416.67</v>
      </c>
    </row>
    <row r="54" spans="1:14" s="28" customFormat="1" ht="20.100000000000001" customHeight="1" x14ac:dyDescent="0.3">
      <c r="A54" s="57"/>
      <c r="B54" s="10"/>
      <c r="C54" s="11"/>
      <c r="D54" s="11"/>
      <c r="E54" s="11"/>
      <c r="F54" s="12"/>
      <c r="G54" s="13" t="s">
        <v>29</v>
      </c>
      <c r="H54" s="14" t="s">
        <v>19</v>
      </c>
      <c r="I54" s="15">
        <v>25</v>
      </c>
      <c r="J54" s="15">
        <f>I54*D53</f>
        <v>234</v>
      </c>
      <c r="K54" s="14" t="s">
        <v>17</v>
      </c>
      <c r="L54" s="58"/>
      <c r="N54" s="11"/>
    </row>
    <row r="55" spans="1:14" s="28" customFormat="1" ht="20.100000000000001" customHeight="1" x14ac:dyDescent="0.3">
      <c r="A55" s="57"/>
      <c r="B55" s="10"/>
      <c r="C55" s="11"/>
      <c r="D55" s="11"/>
      <c r="E55" s="11"/>
      <c r="F55" s="12"/>
      <c r="G55" s="13" t="s">
        <v>18</v>
      </c>
      <c r="H55" s="14" t="s">
        <v>19</v>
      </c>
      <c r="I55" s="15">
        <v>1.32</v>
      </c>
      <c r="J55" s="15">
        <f>I55*D53</f>
        <v>12.3552</v>
      </c>
      <c r="K55" s="14" t="s">
        <v>17</v>
      </c>
      <c r="L55" s="58"/>
      <c r="N55" s="11"/>
    </row>
    <row r="56" spans="1:14" s="28" customFormat="1" ht="20.100000000000001" customHeight="1" x14ac:dyDescent="0.3">
      <c r="A56" s="57"/>
      <c r="B56" s="10"/>
      <c r="C56" s="11"/>
      <c r="D56" s="11"/>
      <c r="E56" s="11"/>
      <c r="F56" s="12"/>
      <c r="G56" s="13" t="s">
        <v>20</v>
      </c>
      <c r="H56" s="14" t="s">
        <v>21</v>
      </c>
      <c r="I56" s="15">
        <v>3.4000000000000002E-2</v>
      </c>
      <c r="J56" s="15">
        <f>I56*D53</f>
        <v>0.31824000000000002</v>
      </c>
      <c r="K56" s="14" t="s">
        <v>17</v>
      </c>
      <c r="L56" s="58"/>
      <c r="N56" s="11"/>
    </row>
    <row r="57" spans="1:14" s="28" customFormat="1" ht="20.100000000000001" customHeight="1" x14ac:dyDescent="0.3">
      <c r="A57" s="57"/>
      <c r="B57" s="10"/>
      <c r="C57" s="11"/>
      <c r="D57" s="11"/>
      <c r="E57" s="11"/>
      <c r="F57" s="12"/>
      <c r="G57" s="13" t="s">
        <v>22</v>
      </c>
      <c r="H57" s="14" t="s">
        <v>15</v>
      </c>
      <c r="I57" s="15">
        <v>0.22</v>
      </c>
      <c r="J57" s="15">
        <f>I57*D53</f>
        <v>2.0591999999999997</v>
      </c>
      <c r="K57" s="14" t="s">
        <v>17</v>
      </c>
      <c r="L57" s="58"/>
      <c r="N57" s="11"/>
    </row>
    <row r="58" spans="1:14" s="28" customFormat="1" ht="20.100000000000001" customHeight="1" x14ac:dyDescent="0.3">
      <c r="A58" s="57"/>
      <c r="B58" s="10"/>
      <c r="C58" s="11"/>
      <c r="D58" s="11"/>
      <c r="E58" s="11"/>
      <c r="F58" s="12"/>
      <c r="G58" s="13" t="s">
        <v>34</v>
      </c>
      <c r="H58" s="14" t="s">
        <v>15</v>
      </c>
      <c r="I58" s="15">
        <v>4.2999999999999997E-2</v>
      </c>
      <c r="J58" s="15">
        <f>I58*D53</f>
        <v>0.40247999999999995</v>
      </c>
      <c r="K58" s="14" t="s">
        <v>17</v>
      </c>
      <c r="L58" s="58"/>
      <c r="N58" s="11"/>
    </row>
    <row r="59" spans="1:14" s="28" customFormat="1" ht="20.100000000000001" customHeight="1" x14ac:dyDescent="0.3">
      <c r="A59" s="57"/>
      <c r="B59" s="10"/>
      <c r="C59" s="11"/>
      <c r="D59" s="11"/>
      <c r="E59" s="11"/>
      <c r="F59" s="12"/>
      <c r="G59" s="13" t="s">
        <v>23</v>
      </c>
      <c r="H59" s="14" t="s">
        <v>24</v>
      </c>
      <c r="I59" s="15">
        <v>1E-4</v>
      </c>
      <c r="J59" s="15">
        <f>I59*D53</f>
        <v>9.3599999999999998E-4</v>
      </c>
      <c r="K59" s="14" t="s">
        <v>17</v>
      </c>
      <c r="L59" s="58"/>
      <c r="N59" s="11"/>
    </row>
    <row r="60" spans="1:14" s="28" customFormat="1" ht="20.100000000000001" customHeight="1" x14ac:dyDescent="0.3">
      <c r="A60" s="57">
        <v>9</v>
      </c>
      <c r="B60" s="10" t="s">
        <v>14</v>
      </c>
      <c r="C60" s="11" t="s">
        <v>15</v>
      </c>
      <c r="D60" s="11">
        <v>31.75</v>
      </c>
      <c r="E60" s="11">
        <v>533.33000000000004</v>
      </c>
      <c r="F60" s="12">
        <f>D60*E60</f>
        <v>16933.227500000001</v>
      </c>
      <c r="G60" s="13"/>
      <c r="H60" s="14"/>
      <c r="I60" s="15"/>
      <c r="J60" s="15"/>
      <c r="K60" s="14"/>
      <c r="L60" s="58"/>
      <c r="N60" s="11">
        <f>N35</f>
        <v>425</v>
      </c>
    </row>
    <row r="61" spans="1:14" s="28" customFormat="1" ht="20.100000000000001" customHeight="1" x14ac:dyDescent="0.3">
      <c r="A61" s="57"/>
      <c r="B61" s="10"/>
      <c r="C61" s="11"/>
      <c r="D61" s="11"/>
      <c r="E61" s="11"/>
      <c r="F61" s="12"/>
      <c r="G61" s="13" t="s">
        <v>18</v>
      </c>
      <c r="H61" s="14" t="s">
        <v>19</v>
      </c>
      <c r="I61" s="15">
        <v>52</v>
      </c>
      <c r="J61" s="15">
        <f>I61*D60</f>
        <v>1651</v>
      </c>
      <c r="K61" s="14" t="s">
        <v>17</v>
      </c>
      <c r="L61" s="58"/>
      <c r="N61" s="11"/>
    </row>
    <row r="62" spans="1:14" s="28" customFormat="1" ht="20.100000000000001" customHeight="1" x14ac:dyDescent="0.3">
      <c r="A62" s="57"/>
      <c r="B62" s="10"/>
      <c r="C62" s="11"/>
      <c r="D62" s="11"/>
      <c r="E62" s="11"/>
      <c r="F62" s="12"/>
      <c r="G62" s="13" t="s">
        <v>20</v>
      </c>
      <c r="H62" s="14" t="s">
        <v>21</v>
      </c>
      <c r="I62" s="15">
        <v>2.3E-2</v>
      </c>
      <c r="J62" s="15">
        <f>I62*D60</f>
        <v>0.73024999999999995</v>
      </c>
      <c r="K62" s="14" t="s">
        <v>17</v>
      </c>
      <c r="L62" s="58"/>
      <c r="N62" s="11"/>
    </row>
    <row r="63" spans="1:14" s="28" customFormat="1" ht="20.100000000000001" customHeight="1" x14ac:dyDescent="0.3">
      <c r="A63" s="57"/>
      <c r="B63" s="10"/>
      <c r="C63" s="11"/>
      <c r="D63" s="11"/>
      <c r="E63" s="11"/>
      <c r="F63" s="12"/>
      <c r="G63" s="13" t="s">
        <v>22</v>
      </c>
      <c r="H63" s="14" t="s">
        <v>15</v>
      </c>
      <c r="I63" s="15">
        <v>0.22</v>
      </c>
      <c r="J63" s="15">
        <f>I63*D60</f>
        <v>6.9850000000000003</v>
      </c>
      <c r="K63" s="14" t="s">
        <v>17</v>
      </c>
      <c r="L63" s="58"/>
      <c r="N63" s="11"/>
    </row>
    <row r="64" spans="1:14" s="28" customFormat="1" ht="20.100000000000001" customHeight="1" x14ac:dyDescent="0.3">
      <c r="A64" s="57"/>
      <c r="B64" s="10"/>
      <c r="C64" s="11"/>
      <c r="D64" s="11"/>
      <c r="E64" s="11"/>
      <c r="F64" s="12"/>
      <c r="G64" s="13" t="s">
        <v>34</v>
      </c>
      <c r="H64" s="14" t="s">
        <v>15</v>
      </c>
      <c r="I64" s="15">
        <v>4.2999999999999997E-2</v>
      </c>
      <c r="J64" s="15">
        <f>I64*D60</f>
        <v>1.3652499999999999</v>
      </c>
      <c r="K64" s="14" t="s">
        <v>17</v>
      </c>
      <c r="L64" s="58"/>
      <c r="N64" s="11"/>
    </row>
    <row r="65" spans="1:14" s="28" customFormat="1" ht="20.100000000000001" customHeight="1" x14ac:dyDescent="0.3">
      <c r="A65" s="57"/>
      <c r="B65" s="10"/>
      <c r="C65" s="11"/>
      <c r="D65" s="11"/>
      <c r="E65" s="11"/>
      <c r="F65" s="12"/>
      <c r="G65" s="13" t="s">
        <v>23</v>
      </c>
      <c r="H65" s="14" t="s">
        <v>24</v>
      </c>
      <c r="I65" s="15">
        <v>2.9999999999999997E-4</v>
      </c>
      <c r="J65" s="15">
        <f>I65*D60</f>
        <v>9.5249999999999987E-3</v>
      </c>
      <c r="K65" s="14" t="s">
        <v>17</v>
      </c>
      <c r="L65" s="58"/>
      <c r="N65" s="11"/>
    </row>
    <row r="66" spans="1:14" s="28" customFormat="1" ht="20.100000000000001" customHeight="1" x14ac:dyDescent="0.3">
      <c r="A66" s="57">
        <v>10</v>
      </c>
      <c r="B66" s="10" t="s">
        <v>25</v>
      </c>
      <c r="C66" s="11" t="s">
        <v>19</v>
      </c>
      <c r="D66" s="11">
        <v>2</v>
      </c>
      <c r="E66" s="11"/>
      <c r="F66" s="12"/>
      <c r="G66" s="13"/>
      <c r="H66" s="14"/>
      <c r="I66" s="15"/>
      <c r="J66" s="15"/>
      <c r="K66" s="14"/>
      <c r="L66" s="58"/>
      <c r="N66" s="11"/>
    </row>
    <row r="67" spans="1:14" s="28" customFormat="1" ht="20.100000000000001" customHeight="1" x14ac:dyDescent="0.3">
      <c r="A67" s="57"/>
      <c r="B67" s="10"/>
      <c r="C67" s="11"/>
      <c r="D67" s="11"/>
      <c r="E67" s="11"/>
      <c r="F67" s="12"/>
      <c r="G67" s="13" t="s">
        <v>42</v>
      </c>
      <c r="H67" s="14" t="s">
        <v>19</v>
      </c>
      <c r="I67" s="15">
        <v>1</v>
      </c>
      <c r="J67" s="15">
        <v>2</v>
      </c>
      <c r="K67" s="14" t="s">
        <v>17</v>
      </c>
      <c r="L67" s="58"/>
      <c r="N67" s="11"/>
    </row>
    <row r="68" spans="1:14" s="19" customFormat="1" ht="20.100000000000001" customHeight="1" x14ac:dyDescent="0.3">
      <c r="A68" s="56"/>
      <c r="B68" s="1" t="s">
        <v>43</v>
      </c>
      <c r="C68" s="5"/>
      <c r="D68" s="6"/>
      <c r="E68" s="7"/>
      <c r="F68" s="1"/>
      <c r="G68" s="8"/>
      <c r="H68" s="4"/>
      <c r="I68" s="9"/>
      <c r="J68" s="9"/>
      <c r="K68" s="4"/>
      <c r="L68" s="16"/>
      <c r="N68" s="7"/>
    </row>
    <row r="69" spans="1:14" s="28" customFormat="1" x14ac:dyDescent="0.3">
      <c r="A69" s="57">
        <v>11</v>
      </c>
      <c r="B69" s="10" t="s">
        <v>28</v>
      </c>
      <c r="C69" s="11" t="s">
        <v>21</v>
      </c>
      <c r="D69" s="11">
        <v>1.34</v>
      </c>
      <c r="E69" s="20">
        <v>1916.67</v>
      </c>
      <c r="F69" s="12">
        <f>D69*E69</f>
        <v>2568.3378000000002</v>
      </c>
      <c r="G69" s="13"/>
      <c r="H69" s="14"/>
      <c r="I69" s="15"/>
      <c r="J69" s="15"/>
      <c r="K69" s="14"/>
      <c r="L69" s="58"/>
      <c r="N69" s="20">
        <f>1583.33</f>
        <v>1583.33</v>
      </c>
    </row>
    <row r="70" spans="1:14" s="28" customFormat="1" ht="20.100000000000001" customHeight="1" x14ac:dyDescent="0.3">
      <c r="A70" s="57"/>
      <c r="B70" s="10"/>
      <c r="C70" s="11"/>
      <c r="D70" s="11"/>
      <c r="E70" s="11"/>
      <c r="F70" s="12"/>
      <c r="G70" s="13" t="s">
        <v>29</v>
      </c>
      <c r="H70" s="14" t="s">
        <v>19</v>
      </c>
      <c r="I70" s="15">
        <v>195</v>
      </c>
      <c r="J70" s="15">
        <f>I70*D69</f>
        <v>261.3</v>
      </c>
      <c r="K70" s="14" t="s">
        <v>17</v>
      </c>
      <c r="L70" s="58"/>
      <c r="N70" s="11"/>
    </row>
    <row r="71" spans="1:14" s="28" customFormat="1" ht="20.100000000000001" customHeight="1" x14ac:dyDescent="0.3">
      <c r="A71" s="57"/>
      <c r="B71" s="10"/>
      <c r="C71" s="11"/>
      <c r="D71" s="11"/>
      <c r="E71" s="11"/>
      <c r="F71" s="12"/>
      <c r="G71" s="13" t="s">
        <v>18</v>
      </c>
      <c r="H71" s="14" t="s">
        <v>19</v>
      </c>
      <c r="I71" s="15">
        <v>13</v>
      </c>
      <c r="J71" s="15">
        <f>I71*D69</f>
        <v>17.420000000000002</v>
      </c>
      <c r="K71" s="14" t="s">
        <v>17</v>
      </c>
      <c r="L71" s="58"/>
      <c r="N71" s="11"/>
    </row>
    <row r="72" spans="1:14" s="28" customFormat="1" ht="20.100000000000001" customHeight="1" x14ac:dyDescent="0.3">
      <c r="A72" s="57"/>
      <c r="B72" s="10"/>
      <c r="C72" s="11"/>
      <c r="D72" s="11"/>
      <c r="E72" s="11"/>
      <c r="F72" s="12"/>
      <c r="G72" s="13" t="s">
        <v>20</v>
      </c>
      <c r="H72" s="14" t="s">
        <v>21</v>
      </c>
      <c r="I72" s="15">
        <v>0.3</v>
      </c>
      <c r="J72" s="15">
        <f>I72*D69</f>
        <v>0.40200000000000002</v>
      </c>
      <c r="K72" s="14" t="s">
        <v>17</v>
      </c>
      <c r="L72" s="58"/>
      <c r="N72" s="11"/>
    </row>
    <row r="73" spans="1:14" s="28" customFormat="1" ht="20.100000000000001" customHeight="1" x14ac:dyDescent="0.3">
      <c r="A73" s="57"/>
      <c r="B73" s="10"/>
      <c r="C73" s="11"/>
      <c r="D73" s="11"/>
      <c r="E73" s="11"/>
      <c r="F73" s="12"/>
      <c r="G73" s="13" t="s">
        <v>22</v>
      </c>
      <c r="H73" s="14" t="s">
        <v>15</v>
      </c>
      <c r="I73" s="15">
        <v>2</v>
      </c>
      <c r="J73" s="15">
        <f>I73*D69</f>
        <v>2.68</v>
      </c>
      <c r="K73" s="14" t="s">
        <v>17</v>
      </c>
      <c r="L73" s="58"/>
      <c r="N73" s="11"/>
    </row>
    <row r="74" spans="1:14" s="28" customFormat="1" ht="20.100000000000001" customHeight="1" x14ac:dyDescent="0.3">
      <c r="A74" s="57"/>
      <c r="B74" s="10"/>
      <c r="C74" s="11"/>
      <c r="D74" s="11"/>
      <c r="E74" s="11"/>
      <c r="F74" s="12"/>
      <c r="G74" s="13" t="s">
        <v>23</v>
      </c>
      <c r="H74" s="14" t="s">
        <v>24</v>
      </c>
      <c r="I74" s="15">
        <v>2.5000000000000001E-3</v>
      </c>
      <c r="J74" s="15">
        <f>I74*D69</f>
        <v>3.3500000000000001E-3</v>
      </c>
      <c r="K74" s="14" t="s">
        <v>17</v>
      </c>
      <c r="L74" s="58"/>
      <c r="N74" s="11"/>
    </row>
    <row r="75" spans="1:14" s="28" customFormat="1" ht="20.100000000000001" customHeight="1" x14ac:dyDescent="0.3">
      <c r="A75" s="57"/>
      <c r="B75" s="10"/>
      <c r="C75" s="11"/>
      <c r="D75" s="11"/>
      <c r="E75" s="11"/>
      <c r="F75" s="12"/>
      <c r="G75" s="13" t="s">
        <v>30</v>
      </c>
      <c r="H75" s="14" t="s">
        <v>31</v>
      </c>
      <c r="I75" s="15">
        <v>1.05</v>
      </c>
      <c r="J75" s="15">
        <f>I75*D69</f>
        <v>1.4070000000000003</v>
      </c>
      <c r="K75" s="14" t="s">
        <v>17</v>
      </c>
      <c r="L75" s="58"/>
      <c r="N75" s="11"/>
    </row>
    <row r="76" spans="1:14" s="28" customFormat="1" ht="20.100000000000001" customHeight="1" x14ac:dyDescent="0.3">
      <c r="A76" s="57"/>
      <c r="B76" s="10"/>
      <c r="C76" s="11"/>
      <c r="D76" s="11"/>
      <c r="E76" s="11"/>
      <c r="F76" s="12"/>
      <c r="G76" s="13" t="s">
        <v>32</v>
      </c>
      <c r="H76" s="14" t="s">
        <v>31</v>
      </c>
      <c r="I76" s="15">
        <v>4.2</v>
      </c>
      <c r="J76" s="15">
        <f>I76*D69</f>
        <v>5.628000000000001</v>
      </c>
      <c r="K76" s="14" t="s">
        <v>17</v>
      </c>
      <c r="L76" s="58"/>
      <c r="N76" s="11"/>
    </row>
    <row r="77" spans="1:14" s="28" customFormat="1" ht="20.100000000000001" customHeight="1" x14ac:dyDescent="0.3">
      <c r="A77" s="57">
        <v>12</v>
      </c>
      <c r="B77" s="10" t="s">
        <v>33</v>
      </c>
      <c r="C77" s="11" t="s">
        <v>15</v>
      </c>
      <c r="D77" s="11">
        <v>1.71</v>
      </c>
      <c r="E77" s="11">
        <v>533.33000000000004</v>
      </c>
      <c r="F77" s="12">
        <f>D77*E77</f>
        <v>911.99430000000007</v>
      </c>
      <c r="G77" s="13"/>
      <c r="H77" s="14"/>
      <c r="I77" s="15"/>
      <c r="J77" s="15"/>
      <c r="K77" s="14"/>
      <c r="L77" s="58"/>
      <c r="N77" s="11">
        <f>N53</f>
        <v>416.67</v>
      </c>
    </row>
    <row r="78" spans="1:14" s="28" customFormat="1" ht="20.100000000000001" customHeight="1" x14ac:dyDescent="0.3">
      <c r="A78" s="57"/>
      <c r="B78" s="10"/>
      <c r="C78" s="11"/>
      <c r="D78" s="11"/>
      <c r="E78" s="11"/>
      <c r="F78" s="12"/>
      <c r="G78" s="13" t="s">
        <v>29</v>
      </c>
      <c r="H78" s="14" t="s">
        <v>19</v>
      </c>
      <c r="I78" s="15">
        <v>25</v>
      </c>
      <c r="J78" s="15">
        <f>I78*D77</f>
        <v>42.75</v>
      </c>
      <c r="K78" s="14" t="s">
        <v>17</v>
      </c>
      <c r="L78" s="58"/>
      <c r="N78" s="11"/>
    </row>
    <row r="79" spans="1:14" s="28" customFormat="1" ht="20.100000000000001" customHeight="1" x14ac:dyDescent="0.3">
      <c r="A79" s="57"/>
      <c r="B79" s="10"/>
      <c r="C79" s="11"/>
      <c r="D79" s="11"/>
      <c r="E79" s="11"/>
      <c r="F79" s="12"/>
      <c r="G79" s="13" t="s">
        <v>18</v>
      </c>
      <c r="H79" s="14" t="s">
        <v>19</v>
      </c>
      <c r="I79" s="15">
        <v>1.32</v>
      </c>
      <c r="J79" s="15">
        <f>I79*D77</f>
        <v>2.2572000000000001</v>
      </c>
      <c r="K79" s="14" t="s">
        <v>17</v>
      </c>
      <c r="L79" s="58"/>
      <c r="N79" s="11"/>
    </row>
    <row r="80" spans="1:14" s="28" customFormat="1" ht="20.100000000000001" customHeight="1" x14ac:dyDescent="0.3">
      <c r="A80" s="57"/>
      <c r="B80" s="10"/>
      <c r="C80" s="11"/>
      <c r="D80" s="11"/>
      <c r="E80" s="11"/>
      <c r="F80" s="12"/>
      <c r="G80" s="13" t="s">
        <v>20</v>
      </c>
      <c r="H80" s="14" t="s">
        <v>21</v>
      </c>
      <c r="I80" s="15">
        <v>3.4000000000000002E-2</v>
      </c>
      <c r="J80" s="15">
        <f>I80*D77</f>
        <v>5.8140000000000004E-2</v>
      </c>
      <c r="K80" s="14" t="s">
        <v>17</v>
      </c>
      <c r="L80" s="58"/>
      <c r="N80" s="11"/>
    </row>
    <row r="81" spans="1:14" s="28" customFormat="1" ht="20.100000000000001" customHeight="1" x14ac:dyDescent="0.3">
      <c r="A81" s="57"/>
      <c r="B81" s="10"/>
      <c r="C81" s="11"/>
      <c r="D81" s="11"/>
      <c r="E81" s="11"/>
      <c r="F81" s="12"/>
      <c r="G81" s="13" t="s">
        <v>22</v>
      </c>
      <c r="H81" s="14" t="s">
        <v>15</v>
      </c>
      <c r="I81" s="15">
        <v>0.22</v>
      </c>
      <c r="J81" s="15">
        <f>I81*D77</f>
        <v>0.37619999999999998</v>
      </c>
      <c r="K81" s="14" t="s">
        <v>17</v>
      </c>
      <c r="L81" s="58"/>
      <c r="N81" s="11"/>
    </row>
    <row r="82" spans="1:14" s="28" customFormat="1" ht="20.100000000000001" customHeight="1" x14ac:dyDescent="0.3">
      <c r="A82" s="57"/>
      <c r="B82" s="10"/>
      <c r="C82" s="11"/>
      <c r="D82" s="11"/>
      <c r="E82" s="11"/>
      <c r="F82" s="12"/>
      <c r="G82" s="13" t="s">
        <v>34</v>
      </c>
      <c r="H82" s="14" t="s">
        <v>15</v>
      </c>
      <c r="I82" s="15">
        <v>4.2999999999999997E-2</v>
      </c>
      <c r="J82" s="15">
        <f>I82*D77</f>
        <v>7.3529999999999998E-2</v>
      </c>
      <c r="K82" s="14" t="s">
        <v>17</v>
      </c>
      <c r="L82" s="58"/>
      <c r="N82" s="11"/>
    </row>
    <row r="83" spans="1:14" s="28" customFormat="1" ht="20.100000000000001" customHeight="1" x14ac:dyDescent="0.3">
      <c r="A83" s="57"/>
      <c r="B83" s="10"/>
      <c r="C83" s="11"/>
      <c r="D83" s="11"/>
      <c r="E83" s="11"/>
      <c r="F83" s="12"/>
      <c r="G83" s="13" t="s">
        <v>23</v>
      </c>
      <c r="H83" s="14" t="s">
        <v>24</v>
      </c>
      <c r="I83" s="15">
        <v>1E-4</v>
      </c>
      <c r="J83" s="15">
        <f>I83*D77</f>
        <v>1.7100000000000001E-4</v>
      </c>
      <c r="K83" s="14" t="s">
        <v>17</v>
      </c>
      <c r="L83" s="58"/>
      <c r="N83" s="11"/>
    </row>
    <row r="84" spans="1:14" s="28" customFormat="1" ht="20.100000000000001" customHeight="1" x14ac:dyDescent="0.3">
      <c r="A84" s="57">
        <v>13</v>
      </c>
      <c r="B84" s="10" t="s">
        <v>14</v>
      </c>
      <c r="C84" s="11" t="s">
        <v>15</v>
      </c>
      <c r="D84" s="11">
        <v>17.7</v>
      </c>
      <c r="E84" s="11">
        <v>533.33000000000004</v>
      </c>
      <c r="F84" s="12">
        <f>D84*E84</f>
        <v>9439.9410000000007</v>
      </c>
      <c r="G84" s="13"/>
      <c r="H84" s="14"/>
      <c r="I84" s="15"/>
      <c r="J84" s="15"/>
      <c r="K84" s="14"/>
      <c r="L84" s="58"/>
      <c r="N84" s="11">
        <f>N60</f>
        <v>425</v>
      </c>
    </row>
    <row r="85" spans="1:14" s="28" customFormat="1" ht="20.100000000000001" customHeight="1" x14ac:dyDescent="0.3">
      <c r="A85" s="57"/>
      <c r="B85" s="10"/>
      <c r="C85" s="11"/>
      <c r="D85" s="11"/>
      <c r="E85" s="11"/>
      <c r="F85" s="12"/>
      <c r="G85" s="13" t="s">
        <v>18</v>
      </c>
      <c r="H85" s="14" t="s">
        <v>19</v>
      </c>
      <c r="I85" s="15">
        <v>52</v>
      </c>
      <c r="J85" s="15">
        <f>I85*D84</f>
        <v>920.4</v>
      </c>
      <c r="K85" s="14" t="s">
        <v>17</v>
      </c>
      <c r="L85" s="58"/>
      <c r="N85" s="11"/>
    </row>
    <row r="86" spans="1:14" s="28" customFormat="1" ht="20.100000000000001" customHeight="1" x14ac:dyDescent="0.3">
      <c r="A86" s="57"/>
      <c r="B86" s="10"/>
      <c r="C86" s="11"/>
      <c r="D86" s="11"/>
      <c r="E86" s="11"/>
      <c r="F86" s="12"/>
      <c r="G86" s="13" t="s">
        <v>20</v>
      </c>
      <c r="H86" s="14" t="s">
        <v>21</v>
      </c>
      <c r="I86" s="15">
        <v>2.3E-2</v>
      </c>
      <c r="J86" s="15">
        <f>I86*D84</f>
        <v>0.40709999999999996</v>
      </c>
      <c r="K86" s="14" t="s">
        <v>17</v>
      </c>
      <c r="L86" s="58"/>
      <c r="N86" s="11"/>
    </row>
    <row r="87" spans="1:14" s="28" customFormat="1" ht="20.100000000000001" customHeight="1" x14ac:dyDescent="0.3">
      <c r="A87" s="57"/>
      <c r="B87" s="10"/>
      <c r="C87" s="11"/>
      <c r="D87" s="11"/>
      <c r="E87" s="11"/>
      <c r="F87" s="12"/>
      <c r="G87" s="13" t="s">
        <v>22</v>
      </c>
      <c r="H87" s="14" t="s">
        <v>15</v>
      </c>
      <c r="I87" s="15">
        <v>0.22</v>
      </c>
      <c r="J87" s="15">
        <f>I87*D84</f>
        <v>3.8939999999999997</v>
      </c>
      <c r="K87" s="14" t="s">
        <v>17</v>
      </c>
      <c r="L87" s="58"/>
      <c r="N87" s="11"/>
    </row>
    <row r="88" spans="1:14" s="28" customFormat="1" ht="20.100000000000001" customHeight="1" x14ac:dyDescent="0.3">
      <c r="A88" s="57"/>
      <c r="B88" s="10"/>
      <c r="C88" s="11"/>
      <c r="D88" s="11"/>
      <c r="E88" s="11"/>
      <c r="F88" s="12"/>
      <c r="G88" s="13" t="s">
        <v>34</v>
      </c>
      <c r="H88" s="14" t="s">
        <v>15</v>
      </c>
      <c r="I88" s="15">
        <v>4.2999999999999997E-2</v>
      </c>
      <c r="J88" s="15">
        <f>I88*D84</f>
        <v>0.76109999999999989</v>
      </c>
      <c r="K88" s="14" t="s">
        <v>17</v>
      </c>
      <c r="L88" s="58"/>
      <c r="N88" s="11"/>
    </row>
    <row r="89" spans="1:14" s="28" customFormat="1" ht="20.100000000000001" customHeight="1" x14ac:dyDescent="0.3">
      <c r="A89" s="57"/>
      <c r="B89" s="10"/>
      <c r="C89" s="11"/>
      <c r="D89" s="11"/>
      <c r="E89" s="11"/>
      <c r="F89" s="12"/>
      <c r="G89" s="13" t="s">
        <v>23</v>
      </c>
      <c r="H89" s="14" t="s">
        <v>24</v>
      </c>
      <c r="I89" s="15">
        <v>2.9999999999999997E-4</v>
      </c>
      <c r="J89" s="15">
        <f>I89*D84</f>
        <v>5.3099999999999996E-3</v>
      </c>
      <c r="K89" s="14" t="s">
        <v>17</v>
      </c>
      <c r="L89" s="58"/>
      <c r="N89" s="11"/>
    </row>
    <row r="90" spans="1:14" s="28" customFormat="1" ht="20.100000000000001" customHeight="1" x14ac:dyDescent="0.3">
      <c r="A90" s="57">
        <v>14</v>
      </c>
      <c r="B90" s="10" t="s">
        <v>35</v>
      </c>
      <c r="C90" s="11" t="s">
        <v>21</v>
      </c>
      <c r="D90" s="11">
        <v>0.26</v>
      </c>
      <c r="E90" s="20">
        <v>1916.67</v>
      </c>
      <c r="F90" s="12">
        <f>D90*E90</f>
        <v>498.33420000000001</v>
      </c>
      <c r="G90" s="13"/>
      <c r="H90" s="14"/>
      <c r="I90" s="15"/>
      <c r="J90" s="15"/>
      <c r="K90" s="14"/>
      <c r="L90" s="58"/>
      <c r="N90" s="20">
        <v>1583.33</v>
      </c>
    </row>
    <row r="91" spans="1:14" s="28" customFormat="1" ht="20.100000000000001" customHeight="1" x14ac:dyDescent="0.3">
      <c r="A91" s="57"/>
      <c r="B91" s="10"/>
      <c r="C91" s="11"/>
      <c r="D91" s="11"/>
      <c r="E91" s="11"/>
      <c r="F91" s="12"/>
      <c r="G91" s="13" t="s">
        <v>18</v>
      </c>
      <c r="H91" s="14" t="s">
        <v>19</v>
      </c>
      <c r="I91" s="15">
        <v>395</v>
      </c>
      <c r="J91" s="15">
        <f>I91*D90</f>
        <v>102.7</v>
      </c>
      <c r="K91" s="14" t="s">
        <v>17</v>
      </c>
      <c r="L91" s="58"/>
      <c r="N91" s="11"/>
    </row>
    <row r="92" spans="1:14" s="28" customFormat="1" ht="20.100000000000001" customHeight="1" x14ac:dyDescent="0.3">
      <c r="A92" s="57"/>
      <c r="B92" s="10"/>
      <c r="C92" s="11"/>
      <c r="D92" s="11"/>
      <c r="E92" s="11"/>
      <c r="F92" s="12"/>
      <c r="G92" s="13" t="s">
        <v>36</v>
      </c>
      <c r="H92" s="14" t="s">
        <v>21</v>
      </c>
      <c r="I92" s="15">
        <v>0.3</v>
      </c>
      <c r="J92" s="15">
        <f>I92*D90</f>
        <v>7.8E-2</v>
      </c>
      <c r="K92" s="14" t="s">
        <v>17</v>
      </c>
      <c r="L92" s="58"/>
      <c r="N92" s="11"/>
    </row>
    <row r="93" spans="1:14" s="28" customFormat="1" ht="20.100000000000001" customHeight="1" x14ac:dyDescent="0.3">
      <c r="A93" s="57"/>
      <c r="B93" s="10"/>
      <c r="C93" s="11"/>
      <c r="D93" s="11"/>
      <c r="E93" s="11"/>
      <c r="F93" s="12"/>
      <c r="G93" s="13" t="s">
        <v>22</v>
      </c>
      <c r="H93" s="14" t="s">
        <v>15</v>
      </c>
      <c r="I93" s="15">
        <v>2</v>
      </c>
      <c r="J93" s="15">
        <f>I93*D90</f>
        <v>0.52</v>
      </c>
      <c r="K93" s="14" t="s">
        <v>17</v>
      </c>
      <c r="L93" s="58"/>
      <c r="N93" s="11"/>
    </row>
    <row r="94" spans="1:14" s="28" customFormat="1" ht="20.100000000000001" customHeight="1" x14ac:dyDescent="0.3">
      <c r="A94" s="57"/>
      <c r="B94" s="10"/>
      <c r="C94" s="11"/>
      <c r="D94" s="11"/>
      <c r="E94" s="11"/>
      <c r="F94" s="12"/>
      <c r="G94" s="13" t="s">
        <v>34</v>
      </c>
      <c r="H94" s="14" t="s">
        <v>15</v>
      </c>
      <c r="I94" s="15">
        <v>0.3</v>
      </c>
      <c r="J94" s="15">
        <f>I94*D90</f>
        <v>7.8E-2</v>
      </c>
      <c r="K94" s="14" t="s">
        <v>17</v>
      </c>
      <c r="L94" s="58"/>
      <c r="N94" s="11"/>
    </row>
    <row r="95" spans="1:14" s="28" customFormat="1" ht="20.100000000000001" customHeight="1" x14ac:dyDescent="0.3">
      <c r="A95" s="57"/>
      <c r="B95" s="10"/>
      <c r="C95" s="11"/>
      <c r="D95" s="11"/>
      <c r="E95" s="11"/>
      <c r="F95" s="12"/>
      <c r="G95" s="13" t="s">
        <v>23</v>
      </c>
      <c r="H95" s="14" t="s">
        <v>24</v>
      </c>
      <c r="I95" s="15">
        <v>2.5000000000000001E-3</v>
      </c>
      <c r="J95" s="15">
        <f>I95*D90</f>
        <v>6.5000000000000008E-4</v>
      </c>
      <c r="K95" s="14" t="s">
        <v>17</v>
      </c>
      <c r="L95" s="58"/>
      <c r="N95" s="11"/>
    </row>
    <row r="96" spans="1:14" s="28" customFormat="1" ht="20.100000000000001" customHeight="1" x14ac:dyDescent="0.3">
      <c r="A96" s="57">
        <v>15</v>
      </c>
      <c r="B96" s="10" t="s">
        <v>25</v>
      </c>
      <c r="C96" s="11" t="s">
        <v>19</v>
      </c>
      <c r="D96" s="11">
        <v>4</v>
      </c>
      <c r="E96" s="11"/>
      <c r="F96" s="12"/>
      <c r="G96" s="13"/>
      <c r="H96" s="14"/>
      <c r="I96" s="15"/>
      <c r="J96" s="15"/>
      <c r="K96" s="14"/>
      <c r="L96" s="58"/>
      <c r="N96" s="11"/>
    </row>
    <row r="97" spans="1:14" s="28" customFormat="1" ht="20.100000000000001" customHeight="1" x14ac:dyDescent="0.3">
      <c r="A97" s="57"/>
      <c r="B97" s="10"/>
      <c r="C97" s="11"/>
      <c r="D97" s="11"/>
      <c r="E97" s="11"/>
      <c r="F97" s="12"/>
      <c r="G97" s="13" t="s">
        <v>44</v>
      </c>
      <c r="H97" s="14" t="s">
        <v>19</v>
      </c>
      <c r="I97" s="15">
        <v>1</v>
      </c>
      <c r="J97" s="15">
        <v>2</v>
      </c>
      <c r="K97" s="14" t="s">
        <v>17</v>
      </c>
      <c r="L97" s="58"/>
      <c r="N97" s="11"/>
    </row>
    <row r="98" spans="1:14" s="28" customFormat="1" ht="20.100000000000001" customHeight="1" x14ac:dyDescent="0.3">
      <c r="A98" s="57"/>
      <c r="B98" s="10"/>
      <c r="C98" s="11"/>
      <c r="D98" s="11"/>
      <c r="E98" s="11"/>
      <c r="F98" s="12"/>
      <c r="G98" s="13" t="s">
        <v>45</v>
      </c>
      <c r="H98" s="14" t="s">
        <v>19</v>
      </c>
      <c r="I98" s="15">
        <v>1</v>
      </c>
      <c r="J98" s="15">
        <v>2</v>
      </c>
      <c r="K98" s="14" t="s">
        <v>17</v>
      </c>
      <c r="L98" s="58"/>
      <c r="N98" s="11"/>
    </row>
    <row r="99" spans="1:14" s="19" customFormat="1" ht="20.100000000000001" customHeight="1" x14ac:dyDescent="0.3">
      <c r="A99" s="56"/>
      <c r="B99" s="1" t="s">
        <v>46</v>
      </c>
      <c r="C99" s="5"/>
      <c r="D99" s="6"/>
      <c r="E99" s="7"/>
      <c r="F99" s="1"/>
      <c r="G99" s="8"/>
      <c r="H99" s="4"/>
      <c r="I99" s="9"/>
      <c r="J99" s="9"/>
      <c r="K99" s="4"/>
      <c r="L99" s="16"/>
      <c r="N99" s="7"/>
    </row>
    <row r="100" spans="1:14" s="19" customFormat="1" ht="20.100000000000001" customHeight="1" x14ac:dyDescent="0.3">
      <c r="A100" s="56"/>
      <c r="B100" s="1" t="s">
        <v>27</v>
      </c>
      <c r="C100" s="5"/>
      <c r="D100" s="6"/>
      <c r="E100" s="7"/>
      <c r="F100" s="1"/>
      <c r="G100" s="8"/>
      <c r="H100" s="4"/>
      <c r="I100" s="9"/>
      <c r="J100" s="9"/>
      <c r="K100" s="4"/>
      <c r="L100" s="16"/>
      <c r="N100" s="7"/>
    </row>
    <row r="101" spans="1:14" s="28" customFormat="1" ht="20.100000000000001" customHeight="1" x14ac:dyDescent="0.3">
      <c r="A101" s="57">
        <v>16</v>
      </c>
      <c r="B101" s="10" t="s">
        <v>33</v>
      </c>
      <c r="C101" s="11" t="s">
        <v>15</v>
      </c>
      <c r="D101" s="11">
        <v>12.32</v>
      </c>
      <c r="E101" s="11">
        <v>533.33000000000004</v>
      </c>
      <c r="F101" s="12">
        <f>D101*E101</f>
        <v>6570.6256000000003</v>
      </c>
      <c r="G101" s="13"/>
      <c r="H101" s="14"/>
      <c r="I101" s="15"/>
      <c r="J101" s="15"/>
      <c r="K101" s="14"/>
      <c r="L101" s="58"/>
      <c r="N101" s="11">
        <f>N77</f>
        <v>416.67</v>
      </c>
    </row>
    <row r="102" spans="1:14" s="28" customFormat="1" ht="20.100000000000001" customHeight="1" x14ac:dyDescent="0.3">
      <c r="A102" s="57"/>
      <c r="B102" s="10"/>
      <c r="C102" s="11"/>
      <c r="D102" s="11"/>
      <c r="E102" s="11"/>
      <c r="F102" s="12"/>
      <c r="G102" s="13" t="s">
        <v>29</v>
      </c>
      <c r="H102" s="14" t="s">
        <v>19</v>
      </c>
      <c r="I102" s="15">
        <v>25</v>
      </c>
      <c r="J102" s="15">
        <f>I102*D101</f>
        <v>308</v>
      </c>
      <c r="K102" s="14" t="s">
        <v>17</v>
      </c>
      <c r="L102" s="58"/>
      <c r="N102" s="11"/>
    </row>
    <row r="103" spans="1:14" s="28" customFormat="1" ht="20.100000000000001" customHeight="1" x14ac:dyDescent="0.3">
      <c r="A103" s="57"/>
      <c r="B103" s="10"/>
      <c r="C103" s="11"/>
      <c r="D103" s="11"/>
      <c r="E103" s="11"/>
      <c r="F103" s="12"/>
      <c r="G103" s="13" t="s">
        <v>18</v>
      </c>
      <c r="H103" s="14" t="s">
        <v>19</v>
      </c>
      <c r="I103" s="15">
        <v>1.32</v>
      </c>
      <c r="J103" s="15">
        <f>I103*D101</f>
        <v>16.2624</v>
      </c>
      <c r="K103" s="14" t="s">
        <v>17</v>
      </c>
      <c r="L103" s="58"/>
      <c r="N103" s="11"/>
    </row>
    <row r="104" spans="1:14" s="28" customFormat="1" ht="20.100000000000001" customHeight="1" x14ac:dyDescent="0.3">
      <c r="A104" s="57"/>
      <c r="B104" s="10"/>
      <c r="C104" s="11"/>
      <c r="D104" s="11"/>
      <c r="E104" s="11"/>
      <c r="F104" s="12"/>
      <c r="G104" s="13" t="s">
        <v>20</v>
      </c>
      <c r="H104" s="14" t="s">
        <v>21</v>
      </c>
      <c r="I104" s="15">
        <v>3.4000000000000002E-2</v>
      </c>
      <c r="J104" s="15">
        <f>I104*D101</f>
        <v>0.41888000000000003</v>
      </c>
      <c r="K104" s="14" t="s">
        <v>17</v>
      </c>
      <c r="L104" s="58"/>
      <c r="N104" s="11"/>
    </row>
    <row r="105" spans="1:14" s="28" customFormat="1" ht="20.100000000000001" customHeight="1" x14ac:dyDescent="0.3">
      <c r="A105" s="57"/>
      <c r="B105" s="10"/>
      <c r="C105" s="11"/>
      <c r="D105" s="11"/>
      <c r="E105" s="11"/>
      <c r="F105" s="12"/>
      <c r="G105" s="13" t="s">
        <v>22</v>
      </c>
      <c r="H105" s="14" t="s">
        <v>15</v>
      </c>
      <c r="I105" s="15">
        <v>0.22</v>
      </c>
      <c r="J105" s="15">
        <f>I105*D101</f>
        <v>2.7103999999999999</v>
      </c>
      <c r="K105" s="14" t="s">
        <v>17</v>
      </c>
      <c r="L105" s="58"/>
      <c r="N105" s="11"/>
    </row>
    <row r="106" spans="1:14" s="28" customFormat="1" ht="20.100000000000001" customHeight="1" x14ac:dyDescent="0.3">
      <c r="A106" s="57"/>
      <c r="B106" s="10"/>
      <c r="C106" s="11"/>
      <c r="D106" s="11"/>
      <c r="E106" s="11"/>
      <c r="F106" s="12"/>
      <c r="G106" s="13" t="s">
        <v>34</v>
      </c>
      <c r="H106" s="14" t="s">
        <v>15</v>
      </c>
      <c r="I106" s="15">
        <v>4.2999999999999997E-2</v>
      </c>
      <c r="J106" s="15">
        <f>I106*D101</f>
        <v>0.52976000000000001</v>
      </c>
      <c r="K106" s="14" t="s">
        <v>17</v>
      </c>
      <c r="L106" s="58"/>
      <c r="N106" s="11"/>
    </row>
    <row r="107" spans="1:14" s="28" customFormat="1" ht="20.100000000000001" customHeight="1" x14ac:dyDescent="0.3">
      <c r="A107" s="57"/>
      <c r="B107" s="10"/>
      <c r="C107" s="11"/>
      <c r="D107" s="11"/>
      <c r="E107" s="11"/>
      <c r="F107" s="12"/>
      <c r="G107" s="13" t="s">
        <v>23</v>
      </c>
      <c r="H107" s="14" t="s">
        <v>24</v>
      </c>
      <c r="I107" s="15">
        <v>1E-4</v>
      </c>
      <c r="J107" s="15">
        <f>I107*D101</f>
        <v>1.232E-3</v>
      </c>
      <c r="K107" s="14" t="s">
        <v>17</v>
      </c>
      <c r="L107" s="58"/>
      <c r="N107" s="11"/>
    </row>
    <row r="108" spans="1:14" s="28" customFormat="1" ht="20.100000000000001" customHeight="1" x14ac:dyDescent="0.3">
      <c r="A108" s="57">
        <v>17</v>
      </c>
      <c r="B108" s="10" t="s">
        <v>14</v>
      </c>
      <c r="C108" s="11" t="s">
        <v>15</v>
      </c>
      <c r="D108" s="11">
        <v>59.46</v>
      </c>
      <c r="E108" s="11">
        <v>533.33000000000004</v>
      </c>
      <c r="F108" s="12">
        <f>D108*E108</f>
        <v>31711.801800000001</v>
      </c>
      <c r="G108" s="13"/>
      <c r="H108" s="14"/>
      <c r="I108" s="15"/>
      <c r="J108" s="15"/>
      <c r="K108" s="14"/>
      <c r="L108" s="58"/>
      <c r="N108" s="11">
        <f>N84</f>
        <v>425</v>
      </c>
    </row>
    <row r="109" spans="1:14" s="28" customFormat="1" ht="20.100000000000001" customHeight="1" x14ac:dyDescent="0.3">
      <c r="A109" s="57"/>
      <c r="B109" s="10"/>
      <c r="C109" s="11"/>
      <c r="D109" s="11"/>
      <c r="E109" s="11"/>
      <c r="F109" s="12"/>
      <c r="G109" s="13" t="s">
        <v>18</v>
      </c>
      <c r="H109" s="14" t="s">
        <v>19</v>
      </c>
      <c r="I109" s="15">
        <v>52</v>
      </c>
      <c r="J109" s="15">
        <f>I109*D108</f>
        <v>3091.92</v>
      </c>
      <c r="K109" s="14" t="s">
        <v>17</v>
      </c>
      <c r="L109" s="58"/>
      <c r="N109" s="11"/>
    </row>
    <row r="110" spans="1:14" s="28" customFormat="1" ht="20.100000000000001" customHeight="1" x14ac:dyDescent="0.3">
      <c r="A110" s="57"/>
      <c r="B110" s="10"/>
      <c r="C110" s="11"/>
      <c r="D110" s="11"/>
      <c r="E110" s="11"/>
      <c r="F110" s="12"/>
      <c r="G110" s="13" t="s">
        <v>20</v>
      </c>
      <c r="H110" s="14" t="s">
        <v>21</v>
      </c>
      <c r="I110" s="15">
        <v>2.3E-2</v>
      </c>
      <c r="J110" s="15">
        <f>I110*D108</f>
        <v>1.36758</v>
      </c>
      <c r="K110" s="14" t="s">
        <v>17</v>
      </c>
      <c r="L110" s="58"/>
      <c r="N110" s="11"/>
    </row>
    <row r="111" spans="1:14" s="28" customFormat="1" ht="20.100000000000001" customHeight="1" x14ac:dyDescent="0.3">
      <c r="A111" s="57"/>
      <c r="B111" s="10"/>
      <c r="C111" s="11"/>
      <c r="D111" s="11"/>
      <c r="E111" s="11"/>
      <c r="F111" s="12"/>
      <c r="G111" s="13" t="s">
        <v>22</v>
      </c>
      <c r="H111" s="14" t="s">
        <v>15</v>
      </c>
      <c r="I111" s="15">
        <v>0.22</v>
      </c>
      <c r="J111" s="15">
        <f>I111*D108</f>
        <v>13.081200000000001</v>
      </c>
      <c r="K111" s="14" t="s">
        <v>17</v>
      </c>
      <c r="L111" s="58"/>
      <c r="N111" s="11"/>
    </row>
    <row r="112" spans="1:14" s="28" customFormat="1" ht="20.100000000000001" customHeight="1" x14ac:dyDescent="0.3">
      <c r="A112" s="57"/>
      <c r="B112" s="10"/>
      <c r="C112" s="11"/>
      <c r="D112" s="11"/>
      <c r="E112" s="11"/>
      <c r="F112" s="12"/>
      <c r="G112" s="13" t="s">
        <v>34</v>
      </c>
      <c r="H112" s="14" t="s">
        <v>15</v>
      </c>
      <c r="I112" s="15">
        <v>4.2999999999999997E-2</v>
      </c>
      <c r="J112" s="15">
        <f>I112*D108</f>
        <v>2.5567799999999998</v>
      </c>
      <c r="K112" s="14" t="s">
        <v>17</v>
      </c>
      <c r="L112" s="58"/>
      <c r="N112" s="11"/>
    </row>
    <row r="113" spans="1:14" s="28" customFormat="1" ht="20.100000000000001" customHeight="1" x14ac:dyDescent="0.3">
      <c r="A113" s="57"/>
      <c r="B113" s="10"/>
      <c r="C113" s="11"/>
      <c r="D113" s="11"/>
      <c r="E113" s="11"/>
      <c r="F113" s="12"/>
      <c r="G113" s="13" t="s">
        <v>23</v>
      </c>
      <c r="H113" s="14" t="s">
        <v>24</v>
      </c>
      <c r="I113" s="15">
        <v>2.9999999999999997E-4</v>
      </c>
      <c r="J113" s="15">
        <f>I113*D108</f>
        <v>1.7838E-2</v>
      </c>
      <c r="K113" s="14" t="s">
        <v>17</v>
      </c>
      <c r="L113" s="58"/>
      <c r="N113" s="11"/>
    </row>
    <row r="114" spans="1:14" s="28" customFormat="1" ht="20.100000000000001" customHeight="1" x14ac:dyDescent="0.3">
      <c r="A114" s="56"/>
      <c r="B114" s="1" t="s">
        <v>41</v>
      </c>
      <c r="C114" s="5"/>
      <c r="D114" s="6"/>
      <c r="E114" s="7"/>
      <c r="F114" s="1"/>
      <c r="G114" s="8"/>
      <c r="H114" s="4"/>
      <c r="I114" s="9"/>
      <c r="J114" s="9"/>
      <c r="K114" s="4"/>
      <c r="L114" s="16"/>
      <c r="N114" s="7"/>
    </row>
    <row r="115" spans="1:14" s="28" customFormat="1" ht="20.100000000000001" customHeight="1" x14ac:dyDescent="0.3">
      <c r="A115" s="57">
        <v>18</v>
      </c>
      <c r="B115" s="10" t="s">
        <v>14</v>
      </c>
      <c r="C115" s="11" t="s">
        <v>15</v>
      </c>
      <c r="D115" s="11">
        <v>59.58</v>
      </c>
      <c r="E115" s="11">
        <v>533.33000000000004</v>
      </c>
      <c r="F115" s="12">
        <f>D115*E115</f>
        <v>31775.8014</v>
      </c>
      <c r="G115" s="13"/>
      <c r="H115" s="14"/>
      <c r="I115" s="15"/>
      <c r="J115" s="15"/>
      <c r="K115" s="14"/>
      <c r="L115" s="58"/>
      <c r="N115" s="11">
        <f>N108</f>
        <v>425</v>
      </c>
    </row>
    <row r="116" spans="1:14" s="28" customFormat="1" ht="20.100000000000001" customHeight="1" x14ac:dyDescent="0.3">
      <c r="A116" s="57"/>
      <c r="B116" s="10"/>
      <c r="C116" s="11"/>
      <c r="D116" s="11"/>
      <c r="E116" s="11"/>
      <c r="F116" s="12"/>
      <c r="G116" s="13" t="s">
        <v>18</v>
      </c>
      <c r="H116" s="14" t="s">
        <v>19</v>
      </c>
      <c r="I116" s="15">
        <v>52</v>
      </c>
      <c r="J116" s="15">
        <f>I116*D115</f>
        <v>3098.16</v>
      </c>
      <c r="K116" s="14" t="s">
        <v>17</v>
      </c>
      <c r="L116" s="58"/>
      <c r="N116" s="11"/>
    </row>
    <row r="117" spans="1:14" s="28" customFormat="1" ht="20.100000000000001" customHeight="1" x14ac:dyDescent="0.3">
      <c r="A117" s="57"/>
      <c r="B117" s="10"/>
      <c r="C117" s="11"/>
      <c r="D117" s="11"/>
      <c r="E117" s="11"/>
      <c r="F117" s="12"/>
      <c r="G117" s="13" t="s">
        <v>20</v>
      </c>
      <c r="H117" s="14" t="s">
        <v>21</v>
      </c>
      <c r="I117" s="15">
        <v>2.3E-2</v>
      </c>
      <c r="J117" s="15">
        <f>I117*D115</f>
        <v>1.3703399999999999</v>
      </c>
      <c r="K117" s="14" t="s">
        <v>17</v>
      </c>
      <c r="L117" s="58"/>
      <c r="N117" s="11"/>
    </row>
    <row r="118" spans="1:14" s="28" customFormat="1" ht="20.100000000000001" customHeight="1" x14ac:dyDescent="0.3">
      <c r="A118" s="57"/>
      <c r="B118" s="10"/>
      <c r="C118" s="11"/>
      <c r="D118" s="11"/>
      <c r="E118" s="11"/>
      <c r="F118" s="12"/>
      <c r="G118" s="13" t="s">
        <v>22</v>
      </c>
      <c r="H118" s="14" t="s">
        <v>15</v>
      </c>
      <c r="I118" s="15">
        <v>0.22</v>
      </c>
      <c r="J118" s="15">
        <f>I118*D115</f>
        <v>13.1076</v>
      </c>
      <c r="K118" s="14" t="s">
        <v>17</v>
      </c>
      <c r="L118" s="58"/>
      <c r="N118" s="11"/>
    </row>
    <row r="119" spans="1:14" s="28" customFormat="1" ht="20.100000000000001" customHeight="1" x14ac:dyDescent="0.3">
      <c r="A119" s="57"/>
      <c r="B119" s="10"/>
      <c r="C119" s="11"/>
      <c r="D119" s="11"/>
      <c r="E119" s="11"/>
      <c r="F119" s="12"/>
      <c r="G119" s="13" t="s">
        <v>34</v>
      </c>
      <c r="H119" s="14" t="s">
        <v>15</v>
      </c>
      <c r="I119" s="15">
        <v>4.2999999999999997E-2</v>
      </c>
      <c r="J119" s="15">
        <f>I119*D115</f>
        <v>2.5619399999999999</v>
      </c>
      <c r="K119" s="14" t="s">
        <v>17</v>
      </c>
      <c r="L119" s="58"/>
      <c r="N119" s="11"/>
    </row>
    <row r="120" spans="1:14" s="28" customFormat="1" ht="20.100000000000001" customHeight="1" x14ac:dyDescent="0.3">
      <c r="A120" s="57"/>
      <c r="B120" s="10"/>
      <c r="C120" s="11"/>
      <c r="D120" s="11"/>
      <c r="E120" s="11"/>
      <c r="F120" s="12"/>
      <c r="G120" s="13" t="s">
        <v>23</v>
      </c>
      <c r="H120" s="14" t="s">
        <v>24</v>
      </c>
      <c r="I120" s="15">
        <v>2.9999999999999997E-4</v>
      </c>
      <c r="J120" s="15">
        <f>I120*D115</f>
        <v>1.7873999999999998E-2</v>
      </c>
      <c r="K120" s="14" t="s">
        <v>17</v>
      </c>
      <c r="L120" s="58"/>
      <c r="N120" s="11"/>
    </row>
    <row r="121" spans="1:14" s="28" customFormat="1" ht="20.100000000000001" customHeight="1" x14ac:dyDescent="0.3">
      <c r="A121" s="57">
        <v>19</v>
      </c>
      <c r="B121" s="10" t="s">
        <v>25</v>
      </c>
      <c r="C121" s="11" t="s">
        <v>19</v>
      </c>
      <c r="D121" s="11">
        <v>6</v>
      </c>
      <c r="E121" s="11"/>
      <c r="F121" s="12"/>
      <c r="G121" s="13"/>
      <c r="H121" s="14"/>
      <c r="I121" s="15"/>
      <c r="J121" s="15"/>
      <c r="K121" s="14"/>
      <c r="L121" s="58"/>
      <c r="N121" s="11"/>
    </row>
    <row r="122" spans="1:14" s="28" customFormat="1" ht="20.100000000000001" customHeight="1" x14ac:dyDescent="0.3">
      <c r="A122" s="57"/>
      <c r="B122" s="10"/>
      <c r="C122" s="11"/>
      <c r="D122" s="11"/>
      <c r="E122" s="11"/>
      <c r="F122" s="12"/>
      <c r="G122" s="13" t="s">
        <v>37</v>
      </c>
      <c r="H122" s="14" t="s">
        <v>19</v>
      </c>
      <c r="I122" s="15">
        <v>1</v>
      </c>
      <c r="J122" s="15">
        <v>2</v>
      </c>
      <c r="K122" s="14" t="s">
        <v>17</v>
      </c>
      <c r="L122" s="58"/>
      <c r="N122" s="11"/>
    </row>
    <row r="123" spans="1:14" s="28" customFormat="1" ht="20.100000000000001" customHeight="1" x14ac:dyDescent="0.3">
      <c r="A123" s="57"/>
      <c r="B123" s="10"/>
      <c r="C123" s="11"/>
      <c r="D123" s="11"/>
      <c r="E123" s="11"/>
      <c r="F123" s="12"/>
      <c r="G123" s="13" t="s">
        <v>47</v>
      </c>
      <c r="H123" s="14" t="s">
        <v>19</v>
      </c>
      <c r="I123" s="15">
        <v>1</v>
      </c>
      <c r="J123" s="15">
        <v>2</v>
      </c>
      <c r="K123" s="14" t="s">
        <v>17</v>
      </c>
      <c r="L123" s="58"/>
      <c r="N123" s="11"/>
    </row>
    <row r="124" spans="1:14" s="28" customFormat="1" ht="20.100000000000001" customHeight="1" x14ac:dyDescent="0.3">
      <c r="A124" s="57"/>
      <c r="B124" s="10"/>
      <c r="C124" s="11"/>
      <c r="D124" s="11"/>
      <c r="E124" s="11"/>
      <c r="F124" s="12"/>
      <c r="G124" s="13" t="s">
        <v>48</v>
      </c>
      <c r="H124" s="14" t="s">
        <v>19</v>
      </c>
      <c r="I124" s="15">
        <v>1</v>
      </c>
      <c r="J124" s="15">
        <v>2</v>
      </c>
      <c r="K124" s="14" t="s">
        <v>17</v>
      </c>
      <c r="L124" s="58"/>
      <c r="N124" s="11"/>
    </row>
    <row r="125" spans="1:14" s="28" customFormat="1" ht="20.100000000000001" customHeight="1" x14ac:dyDescent="0.3">
      <c r="A125" s="56"/>
      <c r="B125" s="1" t="s">
        <v>43</v>
      </c>
      <c r="C125" s="5"/>
      <c r="D125" s="6"/>
      <c r="E125" s="7"/>
      <c r="F125" s="1"/>
      <c r="G125" s="8"/>
      <c r="H125" s="4"/>
      <c r="I125" s="9"/>
      <c r="J125" s="9"/>
      <c r="K125" s="4"/>
      <c r="L125" s="16"/>
      <c r="N125" s="7"/>
    </row>
    <row r="126" spans="1:14" s="28" customFormat="1" x14ac:dyDescent="0.3">
      <c r="A126" s="57">
        <v>20</v>
      </c>
      <c r="B126" s="10" t="s">
        <v>28</v>
      </c>
      <c r="C126" s="11" t="s">
        <v>21</v>
      </c>
      <c r="D126" s="11">
        <v>1.34</v>
      </c>
      <c r="E126" s="20">
        <v>1916.67</v>
      </c>
      <c r="F126" s="12">
        <f>D126*E126</f>
        <v>2568.3378000000002</v>
      </c>
      <c r="G126" s="13"/>
      <c r="H126" s="14"/>
      <c r="I126" s="15"/>
      <c r="J126" s="15"/>
      <c r="K126" s="14"/>
      <c r="L126" s="58"/>
      <c r="N126" s="20">
        <f>1583.33</f>
        <v>1583.33</v>
      </c>
    </row>
    <row r="127" spans="1:14" s="28" customFormat="1" ht="20.100000000000001" customHeight="1" x14ac:dyDescent="0.3">
      <c r="A127" s="57"/>
      <c r="B127" s="10"/>
      <c r="C127" s="11"/>
      <c r="D127" s="11"/>
      <c r="E127" s="11"/>
      <c r="F127" s="12"/>
      <c r="G127" s="13" t="s">
        <v>29</v>
      </c>
      <c r="H127" s="14" t="s">
        <v>19</v>
      </c>
      <c r="I127" s="15">
        <v>195</v>
      </c>
      <c r="J127" s="15">
        <f>I127*D126</f>
        <v>261.3</v>
      </c>
      <c r="K127" s="14" t="s">
        <v>17</v>
      </c>
      <c r="L127" s="58"/>
      <c r="N127" s="11"/>
    </row>
    <row r="128" spans="1:14" s="28" customFormat="1" ht="20.100000000000001" customHeight="1" x14ac:dyDescent="0.3">
      <c r="A128" s="57"/>
      <c r="B128" s="10"/>
      <c r="C128" s="11"/>
      <c r="D128" s="11"/>
      <c r="E128" s="11"/>
      <c r="F128" s="12"/>
      <c r="G128" s="13" t="s">
        <v>18</v>
      </c>
      <c r="H128" s="14" t="s">
        <v>19</v>
      </c>
      <c r="I128" s="15">
        <v>13</v>
      </c>
      <c r="J128" s="15">
        <f>I128*D126</f>
        <v>17.420000000000002</v>
      </c>
      <c r="K128" s="14" t="s">
        <v>17</v>
      </c>
      <c r="L128" s="58"/>
      <c r="N128" s="11"/>
    </row>
    <row r="129" spans="1:14" s="28" customFormat="1" ht="20.100000000000001" customHeight="1" x14ac:dyDescent="0.3">
      <c r="A129" s="57"/>
      <c r="B129" s="10"/>
      <c r="C129" s="11"/>
      <c r="D129" s="11"/>
      <c r="E129" s="11"/>
      <c r="F129" s="12"/>
      <c r="G129" s="13" t="s">
        <v>20</v>
      </c>
      <c r="H129" s="14" t="s">
        <v>21</v>
      </c>
      <c r="I129" s="15">
        <v>0.3</v>
      </c>
      <c r="J129" s="15">
        <f>I129*D126</f>
        <v>0.40200000000000002</v>
      </c>
      <c r="K129" s="14" t="s">
        <v>17</v>
      </c>
      <c r="L129" s="58"/>
      <c r="N129" s="11"/>
    </row>
    <row r="130" spans="1:14" s="28" customFormat="1" ht="20.100000000000001" customHeight="1" x14ac:dyDescent="0.3">
      <c r="A130" s="57"/>
      <c r="B130" s="10"/>
      <c r="C130" s="11"/>
      <c r="D130" s="11"/>
      <c r="E130" s="11"/>
      <c r="F130" s="12"/>
      <c r="G130" s="13" t="s">
        <v>22</v>
      </c>
      <c r="H130" s="14" t="s">
        <v>15</v>
      </c>
      <c r="I130" s="15">
        <v>2</v>
      </c>
      <c r="J130" s="15">
        <f>I130*D126</f>
        <v>2.68</v>
      </c>
      <c r="K130" s="14" t="s">
        <v>17</v>
      </c>
      <c r="L130" s="58"/>
      <c r="N130" s="11"/>
    </row>
    <row r="131" spans="1:14" s="28" customFormat="1" ht="20.100000000000001" customHeight="1" x14ac:dyDescent="0.3">
      <c r="A131" s="57"/>
      <c r="B131" s="10"/>
      <c r="C131" s="11"/>
      <c r="D131" s="11"/>
      <c r="E131" s="11"/>
      <c r="F131" s="12"/>
      <c r="G131" s="13" t="s">
        <v>23</v>
      </c>
      <c r="H131" s="14" t="s">
        <v>24</v>
      </c>
      <c r="I131" s="15">
        <v>2.5000000000000001E-3</v>
      </c>
      <c r="J131" s="15">
        <f>I131*D126</f>
        <v>3.3500000000000001E-3</v>
      </c>
      <c r="K131" s="14" t="s">
        <v>17</v>
      </c>
      <c r="L131" s="58"/>
      <c r="N131" s="11"/>
    </row>
    <row r="132" spans="1:14" s="28" customFormat="1" ht="20.100000000000001" customHeight="1" x14ac:dyDescent="0.3">
      <c r="A132" s="57"/>
      <c r="B132" s="10"/>
      <c r="C132" s="11"/>
      <c r="D132" s="11"/>
      <c r="E132" s="11"/>
      <c r="F132" s="12"/>
      <c r="G132" s="13" t="s">
        <v>30</v>
      </c>
      <c r="H132" s="14" t="s">
        <v>31</v>
      </c>
      <c r="I132" s="15">
        <v>1.05</v>
      </c>
      <c r="J132" s="15">
        <f>I132*D126</f>
        <v>1.4070000000000003</v>
      </c>
      <c r="K132" s="14" t="s">
        <v>17</v>
      </c>
      <c r="L132" s="58"/>
      <c r="N132" s="11"/>
    </row>
    <row r="133" spans="1:14" s="28" customFormat="1" ht="20.100000000000001" customHeight="1" x14ac:dyDescent="0.3">
      <c r="A133" s="57"/>
      <c r="B133" s="10"/>
      <c r="C133" s="11"/>
      <c r="D133" s="11"/>
      <c r="E133" s="11"/>
      <c r="F133" s="12"/>
      <c r="G133" s="13" t="s">
        <v>32</v>
      </c>
      <c r="H133" s="14" t="s">
        <v>31</v>
      </c>
      <c r="I133" s="15">
        <v>4.2</v>
      </c>
      <c r="J133" s="15">
        <f>I133*D126</f>
        <v>5.628000000000001</v>
      </c>
      <c r="K133" s="14" t="s">
        <v>17</v>
      </c>
      <c r="L133" s="58"/>
      <c r="N133" s="11"/>
    </row>
    <row r="134" spans="1:14" s="28" customFormat="1" ht="20.100000000000001" customHeight="1" x14ac:dyDescent="0.3">
      <c r="A134" s="57">
        <v>21</v>
      </c>
      <c r="B134" s="10" t="s">
        <v>14</v>
      </c>
      <c r="C134" s="11" t="s">
        <v>15</v>
      </c>
      <c r="D134" s="11">
        <v>31.08</v>
      </c>
      <c r="E134" s="11">
        <v>533.33000000000004</v>
      </c>
      <c r="F134" s="12">
        <f>D134*E134</f>
        <v>16575.896400000001</v>
      </c>
      <c r="G134" s="13"/>
      <c r="H134" s="14"/>
      <c r="I134" s="15"/>
      <c r="J134" s="15"/>
      <c r="K134" s="14"/>
      <c r="L134" s="58"/>
      <c r="N134" s="11">
        <f>N115</f>
        <v>425</v>
      </c>
    </row>
    <row r="135" spans="1:14" s="28" customFormat="1" ht="20.100000000000001" customHeight="1" x14ac:dyDescent="0.3">
      <c r="A135" s="57"/>
      <c r="B135" s="10"/>
      <c r="C135" s="11"/>
      <c r="D135" s="11"/>
      <c r="E135" s="11"/>
      <c r="F135" s="12"/>
      <c r="G135" s="13" t="s">
        <v>18</v>
      </c>
      <c r="H135" s="14" t="s">
        <v>19</v>
      </c>
      <c r="I135" s="15">
        <v>52</v>
      </c>
      <c r="J135" s="15">
        <f>I135*D134</f>
        <v>1616.1599999999999</v>
      </c>
      <c r="K135" s="14" t="s">
        <v>17</v>
      </c>
      <c r="L135" s="58"/>
      <c r="N135" s="11"/>
    </row>
    <row r="136" spans="1:14" s="28" customFormat="1" ht="20.100000000000001" customHeight="1" x14ac:dyDescent="0.3">
      <c r="A136" s="57"/>
      <c r="B136" s="10"/>
      <c r="C136" s="11"/>
      <c r="D136" s="11"/>
      <c r="E136" s="11"/>
      <c r="F136" s="12"/>
      <c r="G136" s="13" t="s">
        <v>20</v>
      </c>
      <c r="H136" s="14" t="s">
        <v>21</v>
      </c>
      <c r="I136" s="15">
        <v>2.3E-2</v>
      </c>
      <c r="J136" s="15">
        <f>I136*D134</f>
        <v>0.71483999999999992</v>
      </c>
      <c r="K136" s="14" t="s">
        <v>17</v>
      </c>
      <c r="L136" s="58"/>
      <c r="N136" s="11"/>
    </row>
    <row r="137" spans="1:14" s="28" customFormat="1" ht="20.100000000000001" customHeight="1" x14ac:dyDescent="0.3">
      <c r="A137" s="57"/>
      <c r="B137" s="10"/>
      <c r="C137" s="11"/>
      <c r="D137" s="11"/>
      <c r="E137" s="11"/>
      <c r="F137" s="12"/>
      <c r="G137" s="13" t="s">
        <v>22</v>
      </c>
      <c r="H137" s="14" t="s">
        <v>15</v>
      </c>
      <c r="I137" s="15">
        <v>0.22</v>
      </c>
      <c r="J137" s="15">
        <f>I137*D134</f>
        <v>6.8375999999999992</v>
      </c>
      <c r="K137" s="14" t="s">
        <v>17</v>
      </c>
      <c r="L137" s="58"/>
      <c r="N137" s="11"/>
    </row>
    <row r="138" spans="1:14" s="28" customFormat="1" ht="20.100000000000001" customHeight="1" x14ac:dyDescent="0.3">
      <c r="A138" s="57"/>
      <c r="B138" s="10"/>
      <c r="C138" s="11"/>
      <c r="D138" s="11"/>
      <c r="E138" s="11"/>
      <c r="F138" s="12"/>
      <c r="G138" s="13" t="s">
        <v>34</v>
      </c>
      <c r="H138" s="14" t="s">
        <v>15</v>
      </c>
      <c r="I138" s="15">
        <v>4.2999999999999997E-2</v>
      </c>
      <c r="J138" s="15">
        <f>I138*D134</f>
        <v>1.3364399999999999</v>
      </c>
      <c r="K138" s="14" t="s">
        <v>17</v>
      </c>
      <c r="L138" s="58"/>
      <c r="N138" s="11"/>
    </row>
    <row r="139" spans="1:14" s="28" customFormat="1" ht="20.100000000000001" customHeight="1" x14ac:dyDescent="0.3">
      <c r="A139" s="57"/>
      <c r="B139" s="10"/>
      <c r="C139" s="11"/>
      <c r="D139" s="11"/>
      <c r="E139" s="11"/>
      <c r="F139" s="12"/>
      <c r="G139" s="13" t="s">
        <v>23</v>
      </c>
      <c r="H139" s="14" t="s">
        <v>24</v>
      </c>
      <c r="I139" s="15">
        <v>2.9999999999999997E-4</v>
      </c>
      <c r="J139" s="15">
        <f>I139*D134</f>
        <v>9.323999999999999E-3</v>
      </c>
      <c r="K139" s="14" t="s">
        <v>17</v>
      </c>
      <c r="L139" s="58"/>
      <c r="N139" s="11"/>
    </row>
    <row r="140" spans="1:14" s="28" customFormat="1" ht="20.100000000000001" customHeight="1" x14ac:dyDescent="0.3">
      <c r="A140" s="57">
        <v>22</v>
      </c>
      <c r="B140" s="10" t="s">
        <v>35</v>
      </c>
      <c r="C140" s="11" t="s">
        <v>21</v>
      </c>
      <c r="D140" s="11">
        <v>0.57999999999999996</v>
      </c>
      <c r="E140" s="64">
        <f>E134</f>
        <v>533.33000000000004</v>
      </c>
      <c r="F140" s="12">
        <f>D140*E140</f>
        <v>309.33140000000003</v>
      </c>
      <c r="G140" s="13"/>
      <c r="H140" s="14"/>
      <c r="I140" s="15"/>
      <c r="J140" s="15"/>
      <c r="K140" s="14"/>
      <c r="L140" s="58"/>
      <c r="N140" s="11">
        <f>N90</f>
        <v>1583.33</v>
      </c>
    </row>
    <row r="141" spans="1:14" s="28" customFormat="1" ht="20.100000000000001" customHeight="1" x14ac:dyDescent="0.3">
      <c r="A141" s="57"/>
      <c r="B141" s="10"/>
      <c r="C141" s="11"/>
      <c r="D141" s="11"/>
      <c r="E141" s="11"/>
      <c r="F141" s="12"/>
      <c r="G141" s="13" t="s">
        <v>18</v>
      </c>
      <c r="H141" s="14" t="s">
        <v>19</v>
      </c>
      <c r="I141" s="15">
        <v>395</v>
      </c>
      <c r="J141" s="15">
        <f>I141*D140</f>
        <v>229.1</v>
      </c>
      <c r="K141" s="14" t="s">
        <v>17</v>
      </c>
      <c r="L141" s="58"/>
      <c r="N141" s="11"/>
    </row>
    <row r="142" spans="1:14" s="28" customFormat="1" ht="20.100000000000001" customHeight="1" x14ac:dyDescent="0.3">
      <c r="A142" s="57"/>
      <c r="B142" s="10"/>
      <c r="C142" s="11"/>
      <c r="D142" s="11"/>
      <c r="E142" s="11"/>
      <c r="F142" s="12"/>
      <c r="G142" s="13" t="s">
        <v>36</v>
      </c>
      <c r="H142" s="14" t="s">
        <v>21</v>
      </c>
      <c r="I142" s="15">
        <v>0.3</v>
      </c>
      <c r="J142" s="15">
        <f>I142*D140</f>
        <v>0.17399999999999999</v>
      </c>
      <c r="K142" s="14" t="s">
        <v>17</v>
      </c>
      <c r="L142" s="58"/>
      <c r="N142" s="11"/>
    </row>
    <row r="143" spans="1:14" s="28" customFormat="1" ht="20.100000000000001" customHeight="1" x14ac:dyDescent="0.3">
      <c r="A143" s="57"/>
      <c r="B143" s="10"/>
      <c r="C143" s="11"/>
      <c r="D143" s="11"/>
      <c r="E143" s="11"/>
      <c r="F143" s="12"/>
      <c r="G143" s="13" t="s">
        <v>22</v>
      </c>
      <c r="H143" s="14" t="s">
        <v>15</v>
      </c>
      <c r="I143" s="15">
        <v>2</v>
      </c>
      <c r="J143" s="15">
        <f>I143*D140</f>
        <v>1.1599999999999999</v>
      </c>
      <c r="K143" s="14" t="s">
        <v>17</v>
      </c>
      <c r="L143" s="58"/>
      <c r="N143" s="11"/>
    </row>
    <row r="144" spans="1:14" s="28" customFormat="1" ht="20.100000000000001" customHeight="1" x14ac:dyDescent="0.3">
      <c r="A144" s="57"/>
      <c r="B144" s="10"/>
      <c r="C144" s="11"/>
      <c r="D144" s="11"/>
      <c r="E144" s="11"/>
      <c r="F144" s="12"/>
      <c r="G144" s="13" t="s">
        <v>34</v>
      </c>
      <c r="H144" s="14" t="s">
        <v>15</v>
      </c>
      <c r="I144" s="15">
        <v>0.3</v>
      </c>
      <c r="J144" s="15">
        <f>I144*D140</f>
        <v>0.17399999999999999</v>
      </c>
      <c r="K144" s="14" t="s">
        <v>17</v>
      </c>
      <c r="L144" s="58"/>
      <c r="N144" s="11"/>
    </row>
    <row r="145" spans="1:14" s="28" customFormat="1" ht="20.100000000000001" customHeight="1" x14ac:dyDescent="0.3">
      <c r="A145" s="57"/>
      <c r="B145" s="10"/>
      <c r="C145" s="11"/>
      <c r="D145" s="11"/>
      <c r="E145" s="11"/>
      <c r="F145" s="12"/>
      <c r="G145" s="13" t="s">
        <v>23</v>
      </c>
      <c r="H145" s="14" t="s">
        <v>24</v>
      </c>
      <c r="I145" s="15">
        <v>2.5000000000000001E-3</v>
      </c>
      <c r="J145" s="15">
        <f>I145*D140</f>
        <v>1.4499999999999999E-3</v>
      </c>
      <c r="K145" s="14" t="s">
        <v>17</v>
      </c>
      <c r="L145" s="58"/>
      <c r="N145" s="11"/>
    </row>
    <row r="146" spans="1:14" s="28" customFormat="1" ht="20.100000000000001" customHeight="1" x14ac:dyDescent="0.3">
      <c r="A146" s="57">
        <v>23</v>
      </c>
      <c r="B146" s="10" t="s">
        <v>25</v>
      </c>
      <c r="C146" s="11" t="s">
        <v>19</v>
      </c>
      <c r="D146" s="11">
        <v>6</v>
      </c>
      <c r="E146" s="11"/>
      <c r="F146" s="12"/>
      <c r="G146" s="13"/>
      <c r="H146" s="14"/>
      <c r="I146" s="15"/>
      <c r="J146" s="15"/>
      <c r="K146" s="14"/>
      <c r="L146" s="58"/>
      <c r="N146" s="11"/>
    </row>
    <row r="147" spans="1:14" s="28" customFormat="1" ht="20.100000000000001" customHeight="1" x14ac:dyDescent="0.3">
      <c r="A147" s="57"/>
      <c r="B147" s="10"/>
      <c r="C147" s="11"/>
      <c r="D147" s="11"/>
      <c r="E147" s="11"/>
      <c r="F147" s="12"/>
      <c r="G147" s="13" t="s">
        <v>37</v>
      </c>
      <c r="H147" s="14" t="s">
        <v>19</v>
      </c>
      <c r="I147" s="15">
        <v>1</v>
      </c>
      <c r="J147" s="15">
        <v>1</v>
      </c>
      <c r="K147" s="14" t="s">
        <v>17</v>
      </c>
      <c r="L147" s="58"/>
      <c r="N147" s="11"/>
    </row>
    <row r="148" spans="1:14" s="28" customFormat="1" ht="20.100000000000001" customHeight="1" x14ac:dyDescent="0.3">
      <c r="A148" s="57"/>
      <c r="B148" s="10"/>
      <c r="C148" s="11"/>
      <c r="D148" s="11"/>
      <c r="E148" s="11"/>
      <c r="F148" s="12"/>
      <c r="G148" s="13" t="s">
        <v>49</v>
      </c>
      <c r="H148" s="14" t="s">
        <v>19</v>
      </c>
      <c r="I148" s="15">
        <v>1</v>
      </c>
      <c r="J148" s="15">
        <v>4</v>
      </c>
      <c r="K148" s="14" t="s">
        <v>17</v>
      </c>
      <c r="L148" s="58"/>
      <c r="N148" s="11"/>
    </row>
    <row r="149" spans="1:14" s="28" customFormat="1" ht="20.100000000000001" customHeight="1" x14ac:dyDescent="0.3">
      <c r="A149" s="57"/>
      <c r="B149" s="10"/>
      <c r="C149" s="11"/>
      <c r="D149" s="11"/>
      <c r="E149" s="11"/>
      <c r="F149" s="12"/>
      <c r="G149" s="13" t="s">
        <v>50</v>
      </c>
      <c r="H149" s="14" t="s">
        <v>19</v>
      </c>
      <c r="I149" s="15">
        <v>1</v>
      </c>
      <c r="J149" s="15">
        <v>1</v>
      </c>
      <c r="K149" s="14" t="s">
        <v>17</v>
      </c>
      <c r="L149" s="58"/>
      <c r="N149" s="11"/>
    </row>
    <row r="150" spans="1:14" s="28" customFormat="1" ht="20.100000000000001" customHeight="1" x14ac:dyDescent="0.3">
      <c r="A150" s="57"/>
      <c r="B150" s="10"/>
      <c r="C150" s="11"/>
      <c r="D150" s="11"/>
      <c r="E150" s="11"/>
      <c r="F150" s="12"/>
      <c r="G150" s="13"/>
      <c r="H150" s="14"/>
      <c r="I150" s="15"/>
      <c r="J150" s="15"/>
      <c r="K150" s="14"/>
      <c r="L150" s="58"/>
      <c r="N150" s="11"/>
    </row>
    <row r="151" spans="1:14" s="28" customFormat="1" ht="20.100000000000001" customHeight="1" x14ac:dyDescent="0.3">
      <c r="A151" s="57"/>
      <c r="B151" s="10"/>
      <c r="C151" s="11"/>
      <c r="D151" s="11"/>
      <c r="E151" s="11"/>
      <c r="F151" s="12"/>
      <c r="G151" s="13"/>
      <c r="H151" s="14"/>
      <c r="I151" s="15"/>
      <c r="J151" s="15"/>
      <c r="K151" s="14"/>
      <c r="L151" s="58"/>
      <c r="N151" s="11"/>
    </row>
    <row r="152" spans="1:14" s="19" customFormat="1" ht="20.100000000000001" customHeight="1" x14ac:dyDescent="0.3">
      <c r="A152" s="56"/>
      <c r="B152" s="1" t="s">
        <v>51</v>
      </c>
      <c r="C152" s="5"/>
      <c r="D152" s="6"/>
      <c r="E152" s="7"/>
      <c r="F152" s="1"/>
      <c r="G152" s="8"/>
      <c r="H152" s="4"/>
      <c r="I152" s="9"/>
      <c r="J152" s="9"/>
      <c r="K152" s="4"/>
      <c r="L152" s="16"/>
      <c r="N152" s="7"/>
    </row>
    <row r="153" spans="1:14" s="19" customFormat="1" ht="20.100000000000001" customHeight="1" x14ac:dyDescent="0.3">
      <c r="A153" s="56"/>
      <c r="B153" s="1" t="s">
        <v>52</v>
      </c>
      <c r="C153" s="5"/>
      <c r="D153" s="6"/>
      <c r="E153" s="7"/>
      <c r="F153" s="1"/>
      <c r="G153" s="8"/>
      <c r="H153" s="4"/>
      <c r="I153" s="9"/>
      <c r="J153" s="9"/>
      <c r="K153" s="4"/>
      <c r="L153" s="16"/>
      <c r="N153" s="7"/>
    </row>
    <row r="154" spans="1:14" s="28" customFormat="1" ht="20.100000000000001" customHeight="1" x14ac:dyDescent="0.3">
      <c r="A154" s="57">
        <v>24</v>
      </c>
      <c r="B154" s="47" t="s">
        <v>53</v>
      </c>
      <c r="C154" s="11" t="s">
        <v>21</v>
      </c>
      <c r="D154" s="11">
        <v>21.57</v>
      </c>
      <c r="E154" s="11"/>
      <c r="F154" s="12"/>
      <c r="G154" s="13"/>
      <c r="H154" s="14"/>
      <c r="I154" s="15"/>
      <c r="J154" s="15"/>
      <c r="K154" s="14"/>
      <c r="L154" s="58"/>
      <c r="N154" s="11"/>
    </row>
    <row r="155" spans="1:14" s="28" customFormat="1" ht="20.100000000000001" customHeight="1" x14ac:dyDescent="0.3">
      <c r="A155" s="57"/>
      <c r="B155" s="10"/>
      <c r="C155" s="11"/>
      <c r="D155" s="11"/>
      <c r="E155" s="11"/>
      <c r="F155" s="12"/>
      <c r="G155" s="55" t="s">
        <v>16</v>
      </c>
      <c r="H155" s="46" t="s">
        <v>15</v>
      </c>
      <c r="I155" s="46">
        <v>0.7</v>
      </c>
      <c r="J155" s="15">
        <f>I155*D154</f>
        <v>15.098999999999998</v>
      </c>
      <c r="K155" s="14" t="s">
        <v>17</v>
      </c>
      <c r="L155" s="58"/>
      <c r="N155" s="11"/>
    </row>
    <row r="156" spans="1:14" s="28" customFormat="1" ht="36" x14ac:dyDescent="0.3">
      <c r="A156" s="57"/>
      <c r="B156" s="10"/>
      <c r="C156" s="11"/>
      <c r="D156" s="11"/>
      <c r="E156" s="11"/>
      <c r="F156" s="12"/>
      <c r="G156" s="55" t="s">
        <v>54</v>
      </c>
      <c r="H156" s="46" t="s">
        <v>21</v>
      </c>
      <c r="I156" s="46">
        <v>7.0000000000000001E-3</v>
      </c>
      <c r="J156" s="15">
        <f>I156*D154</f>
        <v>0.15099000000000001</v>
      </c>
      <c r="K156" s="14" t="s">
        <v>17</v>
      </c>
      <c r="L156" s="58"/>
      <c r="N156" s="11"/>
    </row>
    <row r="157" spans="1:14" s="28" customFormat="1" ht="36" x14ac:dyDescent="0.3">
      <c r="A157" s="57"/>
      <c r="B157" s="10"/>
      <c r="C157" s="11"/>
      <c r="D157" s="11"/>
      <c r="E157" s="11"/>
      <c r="F157" s="12"/>
      <c r="G157" s="55" t="s">
        <v>55</v>
      </c>
      <c r="H157" s="46" t="s">
        <v>31</v>
      </c>
      <c r="I157" s="46">
        <v>52</v>
      </c>
      <c r="J157" s="15">
        <f>I157*D154</f>
        <v>1121.6400000000001</v>
      </c>
      <c r="K157" s="14" t="s">
        <v>17</v>
      </c>
      <c r="L157" s="58"/>
      <c r="N157" s="11"/>
    </row>
    <row r="158" spans="1:14" s="28" customFormat="1" ht="36" x14ac:dyDescent="0.3">
      <c r="A158" s="57"/>
      <c r="B158" s="10"/>
      <c r="C158" s="11"/>
      <c r="D158" s="11"/>
      <c r="E158" s="11"/>
      <c r="F158" s="12"/>
      <c r="G158" s="55" t="s">
        <v>56</v>
      </c>
      <c r="H158" s="46" t="s">
        <v>31</v>
      </c>
      <c r="I158" s="46">
        <v>4</v>
      </c>
      <c r="J158" s="15">
        <f>I158*D154</f>
        <v>86.28</v>
      </c>
      <c r="K158" s="14" t="s">
        <v>17</v>
      </c>
      <c r="L158" s="58"/>
      <c r="N158" s="11"/>
    </row>
    <row r="159" spans="1:14" s="28" customFormat="1" ht="36" x14ac:dyDescent="0.3">
      <c r="A159" s="57"/>
      <c r="B159" s="10"/>
      <c r="C159" s="11"/>
      <c r="D159" s="11"/>
      <c r="E159" s="11"/>
      <c r="F159" s="12"/>
      <c r="G159" s="55" t="s">
        <v>57</v>
      </c>
      <c r="H159" s="46" t="s">
        <v>58</v>
      </c>
      <c r="I159" s="46">
        <v>25</v>
      </c>
      <c r="J159" s="15">
        <f>I159*D154</f>
        <v>539.25</v>
      </c>
      <c r="K159" s="14" t="s">
        <v>17</v>
      </c>
      <c r="L159" s="58"/>
      <c r="N159" s="11"/>
    </row>
    <row r="160" spans="1:14" s="28" customFormat="1" ht="20.100000000000001" customHeight="1" x14ac:dyDescent="0.3">
      <c r="A160" s="57"/>
      <c r="B160" s="10"/>
      <c r="C160" s="11"/>
      <c r="D160" s="11"/>
      <c r="E160" s="11"/>
      <c r="F160" s="12"/>
      <c r="G160" s="55" t="s">
        <v>59</v>
      </c>
      <c r="H160" s="46" t="s">
        <v>60</v>
      </c>
      <c r="I160" s="46">
        <v>1.0999999999999999E-2</v>
      </c>
      <c r="J160" s="15">
        <f>I160*D154</f>
        <v>0.23726999999999998</v>
      </c>
      <c r="K160" s="14" t="s">
        <v>17</v>
      </c>
      <c r="L160" s="58"/>
      <c r="N160" s="11"/>
    </row>
    <row r="161" spans="1:14" s="28" customFormat="1" ht="20.100000000000001" customHeight="1" x14ac:dyDescent="0.3">
      <c r="A161" s="57"/>
      <c r="B161" s="10"/>
      <c r="C161" s="11"/>
      <c r="D161" s="11"/>
      <c r="E161" s="11"/>
      <c r="F161" s="12"/>
      <c r="G161" s="55" t="s">
        <v>61</v>
      </c>
      <c r="H161" s="46" t="s">
        <v>15</v>
      </c>
      <c r="I161" s="46">
        <v>0.3</v>
      </c>
      <c r="J161" s="15">
        <f>I161*D154</f>
        <v>6.4710000000000001</v>
      </c>
      <c r="K161" s="14" t="s">
        <v>17</v>
      </c>
      <c r="L161" s="58"/>
      <c r="N161" s="11"/>
    </row>
    <row r="162" spans="1:14" s="28" customFormat="1" ht="20.100000000000001" customHeight="1" x14ac:dyDescent="0.3">
      <c r="A162" s="57"/>
      <c r="B162" s="10"/>
      <c r="C162" s="11"/>
      <c r="D162" s="11"/>
      <c r="E162" s="11"/>
      <c r="F162" s="12"/>
      <c r="G162" s="55" t="s">
        <v>62</v>
      </c>
      <c r="H162" s="46" t="s">
        <v>31</v>
      </c>
      <c r="I162" s="46">
        <v>1.05</v>
      </c>
      <c r="J162" s="15">
        <f>I162*D154</f>
        <v>22.648500000000002</v>
      </c>
      <c r="K162" s="14" t="s">
        <v>17</v>
      </c>
      <c r="L162" s="58"/>
      <c r="N162" s="11"/>
    </row>
    <row r="163" spans="1:14" s="28" customFormat="1" ht="20.100000000000001" customHeight="1" x14ac:dyDescent="0.3">
      <c r="A163" s="57"/>
      <c r="B163" s="10"/>
      <c r="C163" s="11"/>
      <c r="D163" s="11"/>
      <c r="E163" s="11"/>
      <c r="F163" s="12"/>
      <c r="G163" s="55" t="s">
        <v>63</v>
      </c>
      <c r="H163" s="46" t="s">
        <v>31</v>
      </c>
      <c r="I163" s="46">
        <v>4.2</v>
      </c>
      <c r="J163" s="15">
        <f>I163*D154</f>
        <v>90.594000000000008</v>
      </c>
      <c r="K163" s="14" t="s">
        <v>17</v>
      </c>
      <c r="L163" s="58"/>
      <c r="N163" s="11"/>
    </row>
    <row r="164" spans="1:14" s="28" customFormat="1" ht="20.100000000000001" customHeight="1" x14ac:dyDescent="0.3">
      <c r="A164" s="57">
        <v>25</v>
      </c>
      <c r="B164" s="10" t="s">
        <v>25</v>
      </c>
      <c r="C164" s="11" t="s">
        <v>19</v>
      </c>
      <c r="D164" s="11">
        <v>6</v>
      </c>
      <c r="E164" s="11"/>
      <c r="F164" s="12"/>
      <c r="G164" s="55"/>
      <c r="H164" s="46"/>
      <c r="I164" s="54"/>
      <c r="J164" s="46"/>
      <c r="K164" s="14"/>
      <c r="L164" s="58"/>
      <c r="N164" s="11"/>
    </row>
    <row r="165" spans="1:14" s="28" customFormat="1" ht="20.100000000000001" customHeight="1" x14ac:dyDescent="0.3">
      <c r="A165" s="57"/>
      <c r="B165" s="10"/>
      <c r="C165" s="11"/>
      <c r="D165" s="11"/>
      <c r="E165" s="11"/>
      <c r="F165" s="12"/>
      <c r="G165" s="55" t="s">
        <v>64</v>
      </c>
      <c r="H165" s="46" t="s">
        <v>31</v>
      </c>
      <c r="I165" s="15">
        <v>1</v>
      </c>
      <c r="J165" s="46">
        <v>4</v>
      </c>
      <c r="K165" s="14" t="s">
        <v>17</v>
      </c>
      <c r="L165" s="58"/>
      <c r="N165" s="11"/>
    </row>
    <row r="166" spans="1:14" s="28" customFormat="1" ht="20.100000000000001" customHeight="1" x14ac:dyDescent="0.3">
      <c r="A166" s="57"/>
      <c r="B166" s="10"/>
      <c r="C166" s="11"/>
      <c r="D166" s="11"/>
      <c r="E166" s="11"/>
      <c r="F166" s="12"/>
      <c r="G166" s="55" t="s">
        <v>65</v>
      </c>
      <c r="H166" s="46" t="s">
        <v>31</v>
      </c>
      <c r="I166" s="15">
        <v>1</v>
      </c>
      <c r="J166" s="46">
        <v>2</v>
      </c>
      <c r="K166" s="14" t="s">
        <v>17</v>
      </c>
      <c r="L166" s="58"/>
      <c r="N166" s="11"/>
    </row>
    <row r="167" spans="1:14" s="19" customFormat="1" ht="20.100000000000001" customHeight="1" x14ac:dyDescent="0.3">
      <c r="A167" s="56"/>
      <c r="B167" s="1" t="s">
        <v>66</v>
      </c>
      <c r="C167" s="5"/>
      <c r="D167" s="6"/>
      <c r="E167" s="7"/>
      <c r="F167" s="1"/>
      <c r="G167" s="8"/>
      <c r="H167" s="4"/>
      <c r="I167" s="9"/>
      <c r="J167" s="9"/>
      <c r="K167" s="4"/>
      <c r="L167" s="16"/>
      <c r="N167" s="7"/>
    </row>
    <row r="168" spans="1:14" s="28" customFormat="1" ht="20.100000000000001" customHeight="1" x14ac:dyDescent="0.3">
      <c r="A168" s="57">
        <v>26</v>
      </c>
      <c r="B168" s="10" t="s">
        <v>35</v>
      </c>
      <c r="C168" s="11" t="s">
        <v>21</v>
      </c>
      <c r="D168" s="11">
        <v>8.57</v>
      </c>
      <c r="E168" s="11"/>
      <c r="F168" s="12"/>
      <c r="G168" s="13"/>
      <c r="H168" s="14"/>
      <c r="I168" s="15"/>
      <c r="J168" s="15"/>
      <c r="K168" s="14"/>
      <c r="L168" s="58"/>
      <c r="N168" s="11"/>
    </row>
    <row r="169" spans="1:14" s="28" customFormat="1" ht="20.100000000000001" customHeight="1" x14ac:dyDescent="0.3">
      <c r="A169" s="57"/>
      <c r="B169" s="10"/>
      <c r="C169" s="11"/>
      <c r="D169" s="11"/>
      <c r="E169" s="11"/>
      <c r="F169" s="12"/>
      <c r="G169" s="13" t="s">
        <v>67</v>
      </c>
      <c r="H169" s="14" t="s">
        <v>19</v>
      </c>
      <c r="I169" s="15">
        <v>395</v>
      </c>
      <c r="J169" s="15">
        <f>I169*D168</f>
        <v>3385.15</v>
      </c>
      <c r="K169" s="14" t="s">
        <v>17</v>
      </c>
      <c r="L169" s="58"/>
      <c r="N169" s="11"/>
    </row>
    <row r="170" spans="1:14" s="28" customFormat="1" ht="20.100000000000001" customHeight="1" x14ac:dyDescent="0.3">
      <c r="A170" s="57"/>
      <c r="B170" s="10"/>
      <c r="C170" s="11"/>
      <c r="D170" s="11"/>
      <c r="E170" s="11"/>
      <c r="F170" s="12"/>
      <c r="G170" s="13" t="s">
        <v>68</v>
      </c>
      <c r="H170" s="14" t="s">
        <v>21</v>
      </c>
      <c r="I170" s="15">
        <v>0.3</v>
      </c>
      <c r="J170" s="15">
        <f>I170*D168</f>
        <v>2.5710000000000002</v>
      </c>
      <c r="K170" s="14" t="s">
        <v>17</v>
      </c>
      <c r="L170" s="58"/>
      <c r="N170" s="11"/>
    </row>
    <row r="171" spans="1:14" s="28" customFormat="1" ht="20.100000000000001" customHeight="1" x14ac:dyDescent="0.3">
      <c r="A171" s="57"/>
      <c r="B171" s="10"/>
      <c r="C171" s="11"/>
      <c r="D171" s="11"/>
      <c r="E171" s="11"/>
      <c r="F171" s="12"/>
      <c r="G171" s="13" t="s">
        <v>69</v>
      </c>
      <c r="H171" s="14" t="s">
        <v>15</v>
      </c>
      <c r="I171" s="15">
        <v>2</v>
      </c>
      <c r="J171" s="15">
        <f>I171*D168</f>
        <v>17.14</v>
      </c>
      <c r="K171" s="14" t="s">
        <v>17</v>
      </c>
      <c r="L171" s="58"/>
      <c r="N171" s="11"/>
    </row>
    <row r="172" spans="1:14" s="28" customFormat="1" ht="20.100000000000001" customHeight="1" x14ac:dyDescent="0.3">
      <c r="A172" s="57"/>
      <c r="B172" s="10"/>
      <c r="C172" s="11"/>
      <c r="D172" s="11"/>
      <c r="E172" s="11"/>
      <c r="F172" s="12"/>
      <c r="G172" s="13" t="s">
        <v>34</v>
      </c>
      <c r="H172" s="14" t="s">
        <v>15</v>
      </c>
      <c r="I172" s="15">
        <v>0.3</v>
      </c>
      <c r="J172" s="15">
        <f>I172*D168</f>
        <v>2.5710000000000002</v>
      </c>
      <c r="K172" s="14" t="s">
        <v>17</v>
      </c>
      <c r="L172" s="58"/>
      <c r="N172" s="11"/>
    </row>
    <row r="173" spans="1:14" s="28" customFormat="1" ht="20.100000000000001" customHeight="1" x14ac:dyDescent="0.3">
      <c r="A173" s="57"/>
      <c r="B173" s="10"/>
      <c r="C173" s="11"/>
      <c r="D173" s="11"/>
      <c r="E173" s="11"/>
      <c r="F173" s="12"/>
      <c r="G173" s="13" t="s">
        <v>59</v>
      </c>
      <c r="H173" s="14" t="s">
        <v>24</v>
      </c>
      <c r="I173" s="15">
        <v>2.5000000000000001E-3</v>
      </c>
      <c r="J173" s="15">
        <f>I173*D168</f>
        <v>2.1425E-2</v>
      </c>
      <c r="K173" s="14" t="s">
        <v>17</v>
      </c>
      <c r="L173" s="58"/>
      <c r="N173" s="11"/>
    </row>
    <row r="174" spans="1:14" s="28" customFormat="1" ht="20.100000000000001" customHeight="1" x14ac:dyDescent="0.3">
      <c r="A174" s="57">
        <v>27</v>
      </c>
      <c r="B174" s="47" t="s">
        <v>53</v>
      </c>
      <c r="C174" s="11" t="s">
        <v>21</v>
      </c>
      <c r="D174" s="11">
        <v>67.95</v>
      </c>
      <c r="E174" s="11"/>
      <c r="F174" s="12"/>
      <c r="G174" s="13"/>
      <c r="H174" s="14"/>
      <c r="I174" s="15"/>
      <c r="J174" s="15"/>
      <c r="K174" s="14"/>
      <c r="L174" s="58"/>
      <c r="N174" s="11"/>
    </row>
    <row r="175" spans="1:14" s="28" customFormat="1" ht="36" x14ac:dyDescent="0.3">
      <c r="A175" s="57"/>
      <c r="B175" s="10"/>
      <c r="C175" s="11"/>
      <c r="D175" s="11"/>
      <c r="E175" s="11"/>
      <c r="F175" s="12"/>
      <c r="G175" s="55" t="s">
        <v>54</v>
      </c>
      <c r="H175" s="46" t="s">
        <v>21</v>
      </c>
      <c r="I175" s="46">
        <v>7.0000000000000001E-3</v>
      </c>
      <c r="J175" s="15">
        <f>I175*D174</f>
        <v>0.47565000000000002</v>
      </c>
      <c r="K175" s="14" t="s">
        <v>17</v>
      </c>
      <c r="L175" s="58"/>
      <c r="N175" s="11"/>
    </row>
    <row r="176" spans="1:14" s="28" customFormat="1" ht="36" x14ac:dyDescent="0.3">
      <c r="A176" s="57"/>
      <c r="B176" s="10"/>
      <c r="C176" s="11"/>
      <c r="D176" s="11"/>
      <c r="E176" s="11"/>
      <c r="F176" s="12"/>
      <c r="G176" s="55" t="s">
        <v>55</v>
      </c>
      <c r="H176" s="46" t="s">
        <v>31</v>
      </c>
      <c r="I176" s="46">
        <v>52</v>
      </c>
      <c r="J176" s="15">
        <f>I176*D174</f>
        <v>3533.4</v>
      </c>
      <c r="K176" s="14" t="s">
        <v>17</v>
      </c>
      <c r="L176" s="58"/>
      <c r="N176" s="11"/>
    </row>
    <row r="177" spans="1:14" s="28" customFormat="1" ht="36" x14ac:dyDescent="0.3">
      <c r="A177" s="57"/>
      <c r="B177" s="10"/>
      <c r="C177" s="11"/>
      <c r="D177" s="11"/>
      <c r="E177" s="11"/>
      <c r="F177" s="12"/>
      <c r="G177" s="55" t="s">
        <v>56</v>
      </c>
      <c r="H177" s="46" t="s">
        <v>31</v>
      </c>
      <c r="I177" s="46">
        <v>4</v>
      </c>
      <c r="J177" s="15">
        <f>I177*D174</f>
        <v>271.8</v>
      </c>
      <c r="K177" s="14" t="s">
        <v>17</v>
      </c>
      <c r="L177" s="58"/>
      <c r="N177" s="11"/>
    </row>
    <row r="178" spans="1:14" s="28" customFormat="1" ht="36" x14ac:dyDescent="0.3">
      <c r="A178" s="57"/>
      <c r="B178" s="10"/>
      <c r="C178" s="11"/>
      <c r="D178" s="11"/>
      <c r="E178" s="11"/>
      <c r="F178" s="12"/>
      <c r="G178" s="55" t="s">
        <v>57</v>
      </c>
      <c r="H178" s="46" t="s">
        <v>58</v>
      </c>
      <c r="I178" s="46">
        <v>25</v>
      </c>
      <c r="J178" s="15">
        <f>I178*D174</f>
        <v>1698.75</v>
      </c>
      <c r="K178" s="14" t="s">
        <v>17</v>
      </c>
      <c r="L178" s="58"/>
      <c r="N178" s="11"/>
    </row>
    <row r="179" spans="1:14" s="28" customFormat="1" ht="20.100000000000001" customHeight="1" x14ac:dyDescent="0.3">
      <c r="A179" s="57"/>
      <c r="B179" s="10"/>
      <c r="C179" s="11"/>
      <c r="D179" s="11"/>
      <c r="E179" s="11"/>
      <c r="F179" s="12"/>
      <c r="G179" s="55" t="s">
        <v>59</v>
      </c>
      <c r="H179" s="46" t="s">
        <v>60</v>
      </c>
      <c r="I179" s="46">
        <v>1.0999999999999999E-2</v>
      </c>
      <c r="J179" s="15">
        <f>I179*D174</f>
        <v>0.74744999999999995</v>
      </c>
      <c r="K179" s="14" t="s">
        <v>17</v>
      </c>
      <c r="L179" s="58"/>
      <c r="N179" s="11"/>
    </row>
    <row r="180" spans="1:14" s="28" customFormat="1" ht="20.100000000000001" customHeight="1" x14ac:dyDescent="0.3">
      <c r="A180" s="57"/>
      <c r="B180" s="10"/>
      <c r="C180" s="11"/>
      <c r="D180" s="11"/>
      <c r="E180" s="11"/>
      <c r="F180" s="12"/>
      <c r="G180" s="55" t="s">
        <v>61</v>
      </c>
      <c r="H180" s="46" t="s">
        <v>15</v>
      </c>
      <c r="I180" s="46">
        <v>0.3</v>
      </c>
      <c r="J180" s="15">
        <f>I180*D174</f>
        <v>20.385000000000002</v>
      </c>
      <c r="K180" s="14" t="s">
        <v>17</v>
      </c>
      <c r="L180" s="58"/>
      <c r="N180" s="11"/>
    </row>
    <row r="181" spans="1:14" s="28" customFormat="1" ht="20.100000000000001" customHeight="1" x14ac:dyDescent="0.3">
      <c r="A181" s="57"/>
      <c r="B181" s="10"/>
      <c r="C181" s="11"/>
      <c r="D181" s="11"/>
      <c r="E181" s="11"/>
      <c r="F181" s="12"/>
      <c r="G181" s="55" t="s">
        <v>62</v>
      </c>
      <c r="H181" s="46" t="s">
        <v>31</v>
      </c>
      <c r="I181" s="46">
        <v>1.05</v>
      </c>
      <c r="J181" s="15">
        <f>I181*D174</f>
        <v>71.347500000000011</v>
      </c>
      <c r="K181" s="14" t="s">
        <v>17</v>
      </c>
      <c r="L181" s="58"/>
      <c r="N181" s="11"/>
    </row>
    <row r="182" spans="1:14" s="28" customFormat="1" ht="20.100000000000001" customHeight="1" x14ac:dyDescent="0.3">
      <c r="A182" s="57"/>
      <c r="B182" s="10"/>
      <c r="C182" s="11"/>
      <c r="D182" s="11"/>
      <c r="E182" s="11"/>
      <c r="F182" s="12"/>
      <c r="G182" s="55" t="s">
        <v>63</v>
      </c>
      <c r="H182" s="46" t="s">
        <v>31</v>
      </c>
      <c r="I182" s="46">
        <v>4.2</v>
      </c>
      <c r="J182" s="15">
        <f>I182*D174</f>
        <v>285.39000000000004</v>
      </c>
      <c r="K182" s="14" t="s">
        <v>17</v>
      </c>
      <c r="L182" s="58"/>
      <c r="N182" s="11"/>
    </row>
    <row r="183" spans="1:14" s="28" customFormat="1" ht="20.100000000000001" customHeight="1" x14ac:dyDescent="0.3">
      <c r="A183" s="57">
        <v>28</v>
      </c>
      <c r="B183" s="47" t="s">
        <v>70</v>
      </c>
      <c r="C183" s="48" t="s">
        <v>15</v>
      </c>
      <c r="D183" s="49">
        <v>42.66</v>
      </c>
      <c r="E183" s="50"/>
      <c r="F183" s="50"/>
      <c r="G183" s="51"/>
      <c r="H183" s="52">
        <f t="shared" ref="H183" si="0">D183*G183</f>
        <v>0</v>
      </c>
      <c r="I183" s="55"/>
      <c r="J183" s="46"/>
      <c r="K183" s="46"/>
      <c r="L183" s="53"/>
      <c r="N183" s="50"/>
    </row>
    <row r="184" spans="1:14" s="28" customFormat="1" ht="36" x14ac:dyDescent="0.3">
      <c r="A184" s="57"/>
      <c r="B184" s="47"/>
      <c r="C184" s="48"/>
      <c r="D184" s="49"/>
      <c r="E184" s="50"/>
      <c r="F184" s="50"/>
      <c r="G184" s="55" t="s">
        <v>54</v>
      </c>
      <c r="H184" s="46" t="s">
        <v>21</v>
      </c>
      <c r="I184" s="46">
        <v>1E-3</v>
      </c>
      <c r="J184" s="15">
        <f>I184*D183</f>
        <v>4.2659999999999997E-2</v>
      </c>
      <c r="K184" s="14" t="s">
        <v>17</v>
      </c>
      <c r="L184" s="53"/>
      <c r="N184" s="50"/>
    </row>
    <row r="185" spans="1:14" s="28" customFormat="1" ht="36" x14ac:dyDescent="0.3">
      <c r="A185" s="57"/>
      <c r="B185" s="47"/>
      <c r="C185" s="48"/>
      <c r="D185" s="49"/>
      <c r="E185" s="50"/>
      <c r="F185" s="50"/>
      <c r="G185" s="55" t="s">
        <v>71</v>
      </c>
      <c r="H185" s="46" t="s">
        <v>31</v>
      </c>
      <c r="I185" s="46">
        <v>10.55</v>
      </c>
      <c r="J185" s="15">
        <f>I185*D183</f>
        <v>450.06299999999999</v>
      </c>
      <c r="K185" s="14" t="s">
        <v>17</v>
      </c>
      <c r="L185" s="53"/>
      <c r="N185" s="50"/>
    </row>
    <row r="186" spans="1:14" s="28" customFormat="1" ht="36" x14ac:dyDescent="0.3">
      <c r="A186" s="57"/>
      <c r="B186" s="47"/>
      <c r="C186" s="48"/>
      <c r="D186" s="49"/>
      <c r="E186" s="50"/>
      <c r="F186" s="50"/>
      <c r="G186" s="55" t="s">
        <v>72</v>
      </c>
      <c r="H186" s="46" t="s">
        <v>31</v>
      </c>
      <c r="I186" s="46">
        <v>0.4</v>
      </c>
      <c r="J186" s="15">
        <f>I186*D183</f>
        <v>17.064</v>
      </c>
      <c r="K186" s="14" t="s">
        <v>17</v>
      </c>
      <c r="L186" s="53"/>
      <c r="N186" s="50"/>
    </row>
    <row r="187" spans="1:14" s="28" customFormat="1" ht="36" x14ac:dyDescent="0.3">
      <c r="A187" s="57"/>
      <c r="B187" s="47"/>
      <c r="C187" s="48"/>
      <c r="D187" s="49"/>
      <c r="E187" s="50"/>
      <c r="F187" s="50"/>
      <c r="G187" s="55" t="s">
        <v>73</v>
      </c>
      <c r="H187" s="46" t="s">
        <v>31</v>
      </c>
      <c r="I187" s="46">
        <v>0.6</v>
      </c>
      <c r="J187" s="15">
        <f>I187*D183</f>
        <v>25.595999999999997</v>
      </c>
      <c r="K187" s="14" t="s">
        <v>17</v>
      </c>
      <c r="L187" s="53"/>
      <c r="N187" s="50"/>
    </row>
    <row r="188" spans="1:14" s="28" customFormat="1" ht="36" x14ac:dyDescent="0.3">
      <c r="A188" s="57"/>
      <c r="B188" s="47"/>
      <c r="C188" s="48"/>
      <c r="D188" s="49"/>
      <c r="E188" s="50"/>
      <c r="F188" s="50"/>
      <c r="G188" s="55" t="s">
        <v>57</v>
      </c>
      <c r="H188" s="46" t="s">
        <v>58</v>
      </c>
      <c r="I188" s="46">
        <v>3.5</v>
      </c>
      <c r="J188" s="15">
        <f>I188*D183</f>
        <v>149.31</v>
      </c>
      <c r="K188" s="14" t="s">
        <v>17</v>
      </c>
      <c r="L188" s="53"/>
      <c r="N188" s="50"/>
    </row>
    <row r="189" spans="1:14" s="28" customFormat="1" ht="20.100000000000001" customHeight="1" x14ac:dyDescent="0.3">
      <c r="A189" s="57"/>
      <c r="B189" s="47"/>
      <c r="C189" s="48"/>
      <c r="D189" s="49"/>
      <c r="E189" s="50"/>
      <c r="F189" s="50"/>
      <c r="G189" s="55" t="s">
        <v>59</v>
      </c>
      <c r="H189" s="46" t="s">
        <v>60</v>
      </c>
      <c r="I189" s="46">
        <v>1E-4</v>
      </c>
      <c r="J189" s="15">
        <f>I189*D183</f>
        <v>4.2659999999999998E-3</v>
      </c>
      <c r="K189" s="14" t="s">
        <v>17</v>
      </c>
      <c r="L189" s="53"/>
      <c r="N189" s="50"/>
    </row>
    <row r="190" spans="1:14" s="28" customFormat="1" ht="20.100000000000001" customHeight="1" x14ac:dyDescent="0.3">
      <c r="A190" s="57"/>
      <c r="B190" s="47"/>
      <c r="C190" s="48"/>
      <c r="D190" s="49"/>
      <c r="E190" s="50"/>
      <c r="F190" s="50"/>
      <c r="G190" s="55" t="s">
        <v>61</v>
      </c>
      <c r="H190" s="46" t="s">
        <v>15</v>
      </c>
      <c r="I190" s="46">
        <v>0.3</v>
      </c>
      <c r="J190" s="15">
        <f>I190*D183</f>
        <v>12.797999999999998</v>
      </c>
      <c r="K190" s="14" t="s">
        <v>17</v>
      </c>
      <c r="L190" s="53"/>
      <c r="N190" s="50"/>
    </row>
    <row r="191" spans="1:14" s="28" customFormat="1" ht="20.100000000000001" customHeight="1" x14ac:dyDescent="0.3">
      <c r="A191" s="57"/>
      <c r="B191" s="47"/>
      <c r="C191" s="48"/>
      <c r="D191" s="49"/>
      <c r="E191" s="50"/>
      <c r="F191" s="50"/>
      <c r="G191" s="55" t="s">
        <v>62</v>
      </c>
      <c r="H191" s="46" t="s">
        <v>31</v>
      </c>
      <c r="I191" s="46">
        <v>0.25</v>
      </c>
      <c r="J191" s="15">
        <f>I191*D183</f>
        <v>10.664999999999999</v>
      </c>
      <c r="K191" s="14" t="s">
        <v>17</v>
      </c>
      <c r="L191" s="53"/>
      <c r="N191" s="50"/>
    </row>
    <row r="192" spans="1:14" s="28" customFormat="1" ht="20.100000000000001" customHeight="1" x14ac:dyDescent="0.3">
      <c r="A192" s="57"/>
      <c r="B192" s="47"/>
      <c r="C192" s="48"/>
      <c r="D192" s="49"/>
      <c r="E192" s="50"/>
      <c r="F192" s="50"/>
      <c r="G192" s="55" t="s">
        <v>63</v>
      </c>
      <c r="H192" s="46" t="s">
        <v>31</v>
      </c>
      <c r="I192" s="46">
        <v>1</v>
      </c>
      <c r="J192" s="15">
        <f>I192*D183</f>
        <v>42.66</v>
      </c>
      <c r="K192" s="14" t="s">
        <v>17</v>
      </c>
      <c r="L192" s="53"/>
      <c r="N192" s="50"/>
    </row>
    <row r="193" spans="1:14" s="28" customFormat="1" ht="20.100000000000001" customHeight="1" x14ac:dyDescent="0.3">
      <c r="A193" s="57">
        <v>29</v>
      </c>
      <c r="B193" s="10" t="s">
        <v>25</v>
      </c>
      <c r="C193" s="11" t="s">
        <v>19</v>
      </c>
      <c r="D193" s="11">
        <v>12</v>
      </c>
      <c r="E193" s="11"/>
      <c r="F193" s="12"/>
      <c r="G193" s="55"/>
      <c r="H193" s="46"/>
      <c r="I193" s="54"/>
      <c r="J193" s="46"/>
      <c r="K193" s="14"/>
      <c r="L193" s="58"/>
      <c r="N193" s="11"/>
    </row>
    <row r="194" spans="1:14" s="28" customFormat="1" ht="20.100000000000001" customHeight="1" x14ac:dyDescent="0.3">
      <c r="A194" s="57"/>
      <c r="B194" s="10"/>
      <c r="C194" s="11"/>
      <c r="D194" s="11"/>
      <c r="E194" s="11"/>
      <c r="F194" s="12"/>
      <c r="G194" s="55" t="s">
        <v>74</v>
      </c>
      <c r="H194" s="46" t="s">
        <v>31</v>
      </c>
      <c r="I194" s="46">
        <v>1</v>
      </c>
      <c r="J194" s="46">
        <v>1</v>
      </c>
      <c r="K194" s="14" t="s">
        <v>17</v>
      </c>
      <c r="L194" s="58"/>
      <c r="N194" s="11"/>
    </row>
    <row r="195" spans="1:14" s="28" customFormat="1" ht="20.100000000000001" customHeight="1" x14ac:dyDescent="0.3">
      <c r="A195" s="57"/>
      <c r="B195" s="10"/>
      <c r="C195" s="11"/>
      <c r="D195" s="11"/>
      <c r="E195" s="11"/>
      <c r="F195" s="12"/>
      <c r="G195" s="55" t="s">
        <v>75</v>
      </c>
      <c r="H195" s="46" t="s">
        <v>31</v>
      </c>
      <c r="I195" s="46">
        <v>1</v>
      </c>
      <c r="J195" s="46">
        <v>1</v>
      </c>
      <c r="K195" s="14" t="s">
        <v>17</v>
      </c>
      <c r="L195" s="58"/>
      <c r="N195" s="11"/>
    </row>
    <row r="196" spans="1:14" s="28" customFormat="1" ht="20.100000000000001" customHeight="1" x14ac:dyDescent="0.3">
      <c r="A196" s="57"/>
      <c r="B196" s="10"/>
      <c r="C196" s="11"/>
      <c r="D196" s="11"/>
      <c r="E196" s="11"/>
      <c r="F196" s="12"/>
      <c r="G196" s="55" t="s">
        <v>64</v>
      </c>
      <c r="H196" s="46" t="s">
        <v>31</v>
      </c>
      <c r="I196" s="46">
        <v>1</v>
      </c>
      <c r="J196" s="46">
        <v>8</v>
      </c>
      <c r="K196" s="14" t="s">
        <v>17</v>
      </c>
      <c r="L196" s="58"/>
      <c r="N196" s="11"/>
    </row>
    <row r="197" spans="1:14" s="28" customFormat="1" ht="20.100000000000001" customHeight="1" x14ac:dyDescent="0.3">
      <c r="A197" s="57"/>
      <c r="B197" s="10"/>
      <c r="C197" s="11"/>
      <c r="D197" s="11"/>
      <c r="E197" s="11"/>
      <c r="F197" s="12"/>
      <c r="G197" s="55" t="s">
        <v>65</v>
      </c>
      <c r="H197" s="46" t="s">
        <v>31</v>
      </c>
      <c r="I197" s="46">
        <v>1</v>
      </c>
      <c r="J197" s="46">
        <v>2</v>
      </c>
      <c r="K197" s="14" t="s">
        <v>17</v>
      </c>
      <c r="L197" s="58"/>
      <c r="N197" s="11"/>
    </row>
    <row r="198" spans="1:14" s="19" customFormat="1" ht="20.100000000000001" customHeight="1" x14ac:dyDescent="0.3">
      <c r="A198" s="56"/>
      <c r="B198" s="1" t="s">
        <v>76</v>
      </c>
      <c r="C198" s="5"/>
      <c r="D198" s="6"/>
      <c r="E198" s="7"/>
      <c r="F198" s="1"/>
      <c r="G198" s="8"/>
      <c r="H198" s="4"/>
      <c r="I198" s="9"/>
      <c r="J198" s="9"/>
      <c r="K198" s="4"/>
      <c r="L198" s="16"/>
      <c r="N198" s="7"/>
    </row>
    <row r="199" spans="1:14" s="28" customFormat="1" ht="20.100000000000001" customHeight="1" x14ac:dyDescent="0.3">
      <c r="A199" s="57">
        <v>30</v>
      </c>
      <c r="B199" s="10" t="s">
        <v>35</v>
      </c>
      <c r="C199" s="11" t="s">
        <v>21</v>
      </c>
      <c r="D199" s="11">
        <f>7.2*2</f>
        <v>14.4</v>
      </c>
      <c r="E199" s="11"/>
      <c r="F199" s="12"/>
      <c r="G199" s="13"/>
      <c r="H199" s="14"/>
      <c r="I199" s="15"/>
      <c r="J199" s="15"/>
      <c r="K199" s="14"/>
      <c r="L199" s="58"/>
      <c r="N199" s="11"/>
    </row>
    <row r="200" spans="1:14" s="28" customFormat="1" ht="20.100000000000001" customHeight="1" x14ac:dyDescent="0.3">
      <c r="A200" s="57"/>
      <c r="B200" s="10"/>
      <c r="C200" s="11"/>
      <c r="D200" s="11"/>
      <c r="E200" s="11"/>
      <c r="F200" s="12"/>
      <c r="G200" s="13" t="s">
        <v>67</v>
      </c>
      <c r="H200" s="14" t="s">
        <v>19</v>
      </c>
      <c r="I200" s="15">
        <v>395</v>
      </c>
      <c r="J200" s="15">
        <f>I200*D199</f>
        <v>5688</v>
      </c>
      <c r="K200" s="14" t="s">
        <v>17</v>
      </c>
      <c r="L200" s="58"/>
      <c r="N200" s="11"/>
    </row>
    <row r="201" spans="1:14" s="28" customFormat="1" ht="20.100000000000001" customHeight="1" x14ac:dyDescent="0.3">
      <c r="A201" s="57"/>
      <c r="B201" s="10"/>
      <c r="C201" s="11"/>
      <c r="D201" s="11"/>
      <c r="E201" s="11"/>
      <c r="F201" s="12"/>
      <c r="G201" s="13" t="s">
        <v>68</v>
      </c>
      <c r="H201" s="14" t="s">
        <v>21</v>
      </c>
      <c r="I201" s="15">
        <v>0.3</v>
      </c>
      <c r="J201" s="15">
        <f>I201*D199</f>
        <v>4.32</v>
      </c>
      <c r="K201" s="14" t="s">
        <v>17</v>
      </c>
      <c r="L201" s="58"/>
      <c r="N201" s="11"/>
    </row>
    <row r="202" spans="1:14" s="28" customFormat="1" ht="20.100000000000001" customHeight="1" x14ac:dyDescent="0.3">
      <c r="A202" s="57"/>
      <c r="B202" s="10"/>
      <c r="C202" s="11"/>
      <c r="D202" s="11"/>
      <c r="E202" s="11"/>
      <c r="F202" s="12"/>
      <c r="G202" s="13" t="s">
        <v>69</v>
      </c>
      <c r="H202" s="14" t="s">
        <v>15</v>
      </c>
      <c r="I202" s="15">
        <v>2</v>
      </c>
      <c r="J202" s="15">
        <f>I202*D199</f>
        <v>28.8</v>
      </c>
      <c r="K202" s="14" t="s">
        <v>17</v>
      </c>
      <c r="L202" s="58"/>
      <c r="N202" s="11"/>
    </row>
    <row r="203" spans="1:14" s="28" customFormat="1" ht="20.100000000000001" customHeight="1" x14ac:dyDescent="0.3">
      <c r="A203" s="57"/>
      <c r="B203" s="10"/>
      <c r="C203" s="11"/>
      <c r="D203" s="11"/>
      <c r="E203" s="11"/>
      <c r="F203" s="12"/>
      <c r="G203" s="13" t="s">
        <v>59</v>
      </c>
      <c r="H203" s="14" t="s">
        <v>24</v>
      </c>
      <c r="I203" s="15">
        <v>2.5000000000000001E-3</v>
      </c>
      <c r="J203" s="15">
        <f>I203*D199</f>
        <v>3.6000000000000004E-2</v>
      </c>
      <c r="K203" s="14" t="s">
        <v>17</v>
      </c>
      <c r="L203" s="58"/>
      <c r="N203" s="11"/>
    </row>
    <row r="204" spans="1:14" s="18" customFormat="1" ht="17.399999999999999" x14ac:dyDescent="0.3">
      <c r="A204" s="102" t="s">
        <v>77</v>
      </c>
      <c r="B204" s="102"/>
      <c r="C204" s="102"/>
      <c r="D204" s="1"/>
      <c r="E204" s="29"/>
      <c r="F204" s="16">
        <f>SUM(F6:F203)</f>
        <v>317222.93370000005</v>
      </c>
      <c r="G204" s="31" t="s">
        <v>78</v>
      </c>
      <c r="H204" s="17"/>
      <c r="I204" s="17"/>
      <c r="J204" s="17"/>
      <c r="K204" s="17"/>
      <c r="L204" s="16">
        <f>SUM(L6:L203)</f>
        <v>0</v>
      </c>
      <c r="N204" s="29"/>
    </row>
    <row r="205" spans="1:14" s="18" customFormat="1" ht="17.399999999999999" x14ac:dyDescent="0.3">
      <c r="A205" s="102" t="s">
        <v>79</v>
      </c>
      <c r="B205" s="102"/>
      <c r="C205" s="102"/>
      <c r="D205" s="102"/>
      <c r="E205" s="102"/>
      <c r="F205" s="30">
        <f>F204+L204</f>
        <v>317222.93370000005</v>
      </c>
      <c r="G205" s="43"/>
      <c r="H205" s="30"/>
      <c r="I205" s="30"/>
      <c r="J205" s="30"/>
      <c r="K205" s="30"/>
      <c r="L205" s="30"/>
      <c r="N205" s="59"/>
    </row>
    <row r="206" spans="1:14" s="18" customFormat="1" ht="17.399999999999999" x14ac:dyDescent="0.3">
      <c r="A206" s="93" t="s">
        <v>80</v>
      </c>
      <c r="B206" s="93"/>
      <c r="C206" s="93"/>
      <c r="D206" s="93"/>
      <c r="E206" s="93"/>
      <c r="F206" s="32">
        <f>F205/5</f>
        <v>63444.586740000013</v>
      </c>
      <c r="G206" s="44"/>
      <c r="H206" s="32"/>
      <c r="I206" s="32"/>
      <c r="J206" s="32"/>
      <c r="K206" s="32"/>
      <c r="L206" s="32"/>
      <c r="N206" s="60"/>
    </row>
    <row r="207" spans="1:14" s="18" customFormat="1" ht="17.399999999999999" x14ac:dyDescent="0.3">
      <c r="A207" s="94" t="s">
        <v>81</v>
      </c>
      <c r="B207" s="94"/>
      <c r="C207" s="94"/>
      <c r="D207" s="94"/>
      <c r="E207" s="94"/>
      <c r="F207" s="32">
        <f>F205+F206</f>
        <v>380667.52044000005</v>
      </c>
      <c r="G207" s="44"/>
      <c r="H207" s="32"/>
      <c r="I207" s="32"/>
      <c r="J207" s="32"/>
      <c r="K207" s="32"/>
      <c r="L207" s="32"/>
      <c r="N207" s="61"/>
    </row>
    <row r="208" spans="1:14" s="18" customFormat="1" ht="38.4" customHeight="1" x14ac:dyDescent="0.3">
      <c r="A208" s="33"/>
      <c r="B208" s="95"/>
      <c r="C208" s="95"/>
      <c r="D208" s="34"/>
      <c r="E208" s="35" t="s">
        <v>89</v>
      </c>
      <c r="F208" s="68" t="e">
        <f>'1'!#REF!</f>
        <v>#REF!</v>
      </c>
      <c r="G208" s="45"/>
      <c r="H208" s="37"/>
      <c r="I208" s="38"/>
      <c r="J208" s="39"/>
      <c r="K208" s="39"/>
      <c r="L208" s="40"/>
      <c r="N208" s="33"/>
    </row>
    <row r="209" spans="1:14" s="18" customFormat="1" ht="21" customHeight="1" x14ac:dyDescent="0.3">
      <c r="A209" s="25"/>
      <c r="B209" s="103" t="s">
        <v>90</v>
      </c>
      <c r="C209" s="103"/>
      <c r="D209" s="103"/>
      <c r="E209" s="103"/>
      <c r="F209" s="66" t="e">
        <f>F207-F208</f>
        <v>#REF!</v>
      </c>
      <c r="G209" s="41"/>
      <c r="H209" s="26"/>
      <c r="I209" s="26"/>
      <c r="J209" s="26"/>
      <c r="K209" s="26"/>
      <c r="L209" s="26"/>
      <c r="N209" s="26"/>
    </row>
    <row r="210" spans="1:14" s="18" customFormat="1" ht="24" customHeight="1" x14ac:dyDescent="0.3">
      <c r="A210" s="25"/>
      <c r="B210" s="103" t="s">
        <v>91</v>
      </c>
      <c r="C210" s="103"/>
      <c r="D210" s="103"/>
      <c r="E210" s="103"/>
      <c r="F210" s="69">
        <f>F207-'ДЦ3_пропозиція МБІ1'!F203</f>
        <v>21677.887800000026</v>
      </c>
      <c r="G210" s="41"/>
      <c r="H210" s="26"/>
      <c r="I210" s="26"/>
      <c r="J210" s="26"/>
      <c r="K210" s="26"/>
      <c r="L210" s="26"/>
      <c r="N210" s="26"/>
    </row>
    <row r="211" spans="1:14" s="18" customFormat="1" ht="24" customHeight="1" x14ac:dyDescent="0.3">
      <c r="A211" s="25"/>
      <c r="B211" s="105" t="s">
        <v>92</v>
      </c>
      <c r="C211" s="105"/>
      <c r="D211" s="105"/>
      <c r="E211" s="105"/>
      <c r="F211" s="70">
        <f>'1'!F180</f>
        <v>0</v>
      </c>
      <c r="G211" s="41"/>
      <c r="H211" s="26"/>
      <c r="I211" s="26"/>
      <c r="J211" s="26"/>
      <c r="K211" s="26"/>
      <c r="L211" s="26"/>
      <c r="N211" s="26"/>
    </row>
    <row r="212" spans="1:14" s="18" customFormat="1" ht="24" customHeight="1" x14ac:dyDescent="0.3">
      <c r="A212" s="25"/>
      <c r="B212" s="25"/>
      <c r="C212" s="25"/>
      <c r="D212" s="26"/>
      <c r="E212" s="26"/>
      <c r="F212" s="63">
        <f>F211-F207</f>
        <v>-380667.52044000005</v>
      </c>
      <c r="G212" s="41"/>
      <c r="H212" s="26"/>
      <c r="I212" s="26"/>
      <c r="J212" s="26"/>
      <c r="K212" s="26"/>
      <c r="L212" s="26"/>
      <c r="N212" s="26"/>
    </row>
    <row r="213" spans="1:14" s="18" customFormat="1" ht="35.25" customHeight="1" x14ac:dyDescent="0.3">
      <c r="A213" s="25"/>
      <c r="B213" s="25"/>
      <c r="C213" s="25"/>
      <c r="D213" s="26"/>
      <c r="E213" s="26"/>
      <c r="F213" s="26"/>
      <c r="G213" s="41"/>
      <c r="H213" s="26"/>
      <c r="I213" s="26"/>
      <c r="J213" s="26"/>
      <c r="K213" s="26"/>
      <c r="L213" s="26"/>
      <c r="N213" s="26"/>
    </row>
    <row r="214" spans="1:14" s="18" customFormat="1" ht="24" customHeight="1" x14ac:dyDescent="0.3">
      <c r="A214" s="25"/>
      <c r="B214" s="25"/>
      <c r="C214" s="25"/>
      <c r="D214" s="26"/>
      <c r="E214" s="26"/>
      <c r="F214" s="26"/>
      <c r="G214" s="41"/>
      <c r="H214" s="26"/>
      <c r="I214" s="26"/>
      <c r="J214" s="26"/>
      <c r="K214" s="26"/>
      <c r="L214" s="26"/>
      <c r="N214" s="26"/>
    </row>
    <row r="215" spans="1:14" s="18" customFormat="1" ht="24" customHeight="1" x14ac:dyDescent="0.3">
      <c r="A215" s="25"/>
      <c r="B215" s="25"/>
      <c r="C215" s="25"/>
      <c r="D215" s="26"/>
      <c r="E215" s="26"/>
      <c r="F215" s="26"/>
      <c r="G215" s="41"/>
      <c r="H215" s="26"/>
      <c r="I215" s="26"/>
      <c r="J215" s="26"/>
      <c r="K215" s="26"/>
      <c r="L215" s="26"/>
      <c r="N215" s="26"/>
    </row>
    <row r="216" spans="1:14" s="18" customFormat="1" ht="34.5" customHeight="1" x14ac:dyDescent="0.3">
      <c r="A216" s="25"/>
      <c r="B216" s="25"/>
      <c r="C216" s="25"/>
      <c r="D216" s="26"/>
      <c r="E216" s="26"/>
      <c r="F216" s="26"/>
      <c r="G216" s="41"/>
      <c r="H216" s="26"/>
      <c r="I216" s="26"/>
      <c r="J216" s="26"/>
      <c r="K216" s="26"/>
      <c r="L216" s="26"/>
      <c r="N216" s="26"/>
    </row>
    <row r="217" spans="1:14" s="18" customFormat="1" ht="24" customHeight="1" x14ac:dyDescent="0.3">
      <c r="A217" s="25"/>
      <c r="B217" s="25"/>
      <c r="C217" s="25"/>
      <c r="D217" s="26"/>
      <c r="E217" s="26"/>
      <c r="F217" s="26"/>
      <c r="G217" s="41"/>
      <c r="H217" s="26"/>
      <c r="I217" s="26"/>
      <c r="J217" s="26"/>
      <c r="K217" s="26"/>
      <c r="L217" s="26"/>
      <c r="N217" s="26"/>
    </row>
    <row r="218" spans="1:14" s="18" customFormat="1" ht="24" customHeight="1" x14ac:dyDescent="0.3">
      <c r="A218" s="25"/>
      <c r="B218" s="25"/>
      <c r="C218" s="25"/>
      <c r="D218" s="26"/>
      <c r="E218" s="26"/>
      <c r="F218" s="26"/>
      <c r="G218" s="41"/>
      <c r="H218" s="26"/>
      <c r="I218" s="26"/>
      <c r="J218" s="26"/>
      <c r="K218" s="26"/>
      <c r="L218" s="26"/>
      <c r="N218" s="26"/>
    </row>
    <row r="219" spans="1:14" s="18" customFormat="1" ht="35.25" customHeight="1" x14ac:dyDescent="0.3">
      <c r="A219" s="25"/>
      <c r="B219" s="25"/>
      <c r="C219" s="25"/>
      <c r="D219" s="26"/>
      <c r="E219" s="26"/>
      <c r="F219" s="26"/>
      <c r="G219" s="41"/>
      <c r="H219" s="26"/>
      <c r="I219" s="26"/>
      <c r="J219" s="26"/>
      <c r="K219" s="26"/>
      <c r="L219" s="26"/>
      <c r="N219" s="26"/>
    </row>
    <row r="220" spans="1:14" s="18" customFormat="1" ht="24" customHeight="1" x14ac:dyDescent="0.3">
      <c r="A220" s="25"/>
      <c r="B220" s="25"/>
      <c r="C220" s="25"/>
      <c r="D220" s="26"/>
      <c r="E220" s="26"/>
      <c r="F220" s="26"/>
      <c r="G220" s="41"/>
      <c r="H220" s="26"/>
      <c r="I220" s="26"/>
      <c r="J220" s="26"/>
      <c r="K220" s="26"/>
      <c r="L220" s="26"/>
      <c r="N220" s="26"/>
    </row>
    <row r="221" spans="1:14" s="18" customFormat="1" ht="24" customHeight="1" x14ac:dyDescent="0.3">
      <c r="A221" s="25"/>
      <c r="B221" s="25"/>
      <c r="C221" s="25"/>
      <c r="D221" s="26"/>
      <c r="E221" s="26"/>
      <c r="F221" s="26"/>
      <c r="G221" s="41"/>
      <c r="H221" s="26"/>
      <c r="I221" s="26"/>
      <c r="J221" s="26"/>
      <c r="K221" s="26"/>
      <c r="L221" s="26"/>
      <c r="N221" s="26"/>
    </row>
    <row r="222" spans="1:14" s="18" customFormat="1" ht="36" customHeight="1" x14ac:dyDescent="0.3">
      <c r="A222" s="25"/>
      <c r="B222" s="25"/>
      <c r="C222" s="25"/>
      <c r="D222" s="26"/>
      <c r="E222" s="26"/>
      <c r="F222" s="26"/>
      <c r="G222" s="41"/>
      <c r="H222" s="26"/>
      <c r="I222" s="26"/>
      <c r="J222" s="26"/>
      <c r="K222" s="26"/>
      <c r="L222" s="26"/>
      <c r="N222" s="26"/>
    </row>
    <row r="223" spans="1:14" s="18" customFormat="1" ht="24" customHeight="1" x14ac:dyDescent="0.3">
      <c r="A223" s="25"/>
      <c r="B223" s="25"/>
      <c r="C223" s="25"/>
      <c r="D223" s="26"/>
      <c r="E223" s="26"/>
      <c r="F223" s="26"/>
      <c r="G223" s="41"/>
      <c r="H223" s="26"/>
      <c r="I223" s="26"/>
      <c r="J223" s="26"/>
      <c r="K223" s="26"/>
      <c r="L223" s="26"/>
      <c r="N223" s="26"/>
    </row>
    <row r="224" spans="1:14" s="18" customFormat="1" ht="24" customHeight="1" x14ac:dyDescent="0.3">
      <c r="A224" s="25"/>
      <c r="B224" s="25"/>
      <c r="C224" s="25"/>
      <c r="D224" s="26"/>
      <c r="E224" s="26"/>
      <c r="F224" s="26"/>
      <c r="G224" s="41"/>
      <c r="H224" s="26"/>
      <c r="I224" s="26"/>
      <c r="J224" s="26"/>
      <c r="K224" s="26"/>
      <c r="L224" s="26"/>
      <c r="N224" s="26"/>
    </row>
    <row r="225" spans="1:14" s="18" customFormat="1" ht="35.25" customHeight="1" x14ac:dyDescent="0.3">
      <c r="A225" s="25"/>
      <c r="B225" s="25"/>
      <c r="C225" s="25"/>
      <c r="D225" s="26"/>
      <c r="E225" s="26"/>
      <c r="F225" s="26"/>
      <c r="G225" s="41"/>
      <c r="H225" s="26"/>
      <c r="I225" s="26"/>
      <c r="J225" s="26"/>
      <c r="K225" s="26"/>
      <c r="L225" s="26"/>
      <c r="N225" s="26"/>
    </row>
    <row r="226" spans="1:14" s="18" customFormat="1" ht="24" customHeight="1" x14ac:dyDescent="0.3">
      <c r="A226" s="25"/>
      <c r="B226" s="25"/>
      <c r="C226" s="25"/>
      <c r="D226" s="26"/>
      <c r="E226" s="26"/>
      <c r="F226" s="26"/>
      <c r="G226" s="41"/>
      <c r="H226" s="26"/>
      <c r="I226" s="26"/>
      <c r="J226" s="26"/>
      <c r="K226" s="26"/>
      <c r="L226" s="26"/>
      <c r="N226" s="26"/>
    </row>
    <row r="227" spans="1:14" s="18" customFormat="1" ht="24" customHeight="1" x14ac:dyDescent="0.3">
      <c r="A227" s="25"/>
      <c r="B227" s="25"/>
      <c r="C227" s="25"/>
      <c r="D227" s="26"/>
      <c r="E227" s="26"/>
      <c r="F227" s="26"/>
      <c r="G227" s="41"/>
      <c r="H227" s="26"/>
      <c r="I227" s="26"/>
      <c r="J227" s="26"/>
      <c r="K227" s="26"/>
      <c r="L227" s="26"/>
      <c r="N227" s="26"/>
    </row>
    <row r="228" spans="1:14" s="18" customFormat="1" ht="27.75" customHeight="1" x14ac:dyDescent="0.3">
      <c r="A228" s="25"/>
      <c r="B228" s="25"/>
      <c r="C228" s="25"/>
      <c r="D228" s="26"/>
      <c r="E228" s="26"/>
      <c r="F228" s="26"/>
      <c r="G228" s="41"/>
      <c r="H228" s="26"/>
      <c r="I228" s="26"/>
      <c r="J228" s="26"/>
      <c r="K228" s="26"/>
      <c r="L228" s="26"/>
      <c r="N228" s="26"/>
    </row>
    <row r="229" spans="1:14" s="18" customFormat="1" ht="24" customHeight="1" x14ac:dyDescent="0.3">
      <c r="A229" s="25"/>
      <c r="B229" s="25"/>
      <c r="C229" s="25"/>
      <c r="D229" s="26"/>
      <c r="E229" s="26"/>
      <c r="F229" s="26"/>
      <c r="G229" s="41"/>
      <c r="H229" s="26"/>
      <c r="I229" s="26"/>
      <c r="J229" s="26"/>
      <c r="K229" s="26"/>
      <c r="L229" s="26"/>
      <c r="N229" s="26"/>
    </row>
    <row r="230" spans="1:14" s="18" customFormat="1" ht="24" customHeight="1" x14ac:dyDescent="0.3">
      <c r="A230" s="25"/>
      <c r="B230" s="25"/>
      <c r="C230" s="25"/>
      <c r="D230" s="26"/>
      <c r="E230" s="26"/>
      <c r="F230" s="26"/>
      <c r="G230" s="41"/>
      <c r="H230" s="26"/>
      <c r="I230" s="26"/>
      <c r="J230" s="26"/>
      <c r="K230" s="26"/>
      <c r="L230" s="26"/>
      <c r="N230" s="26"/>
    </row>
    <row r="231" spans="1:14" s="18" customFormat="1" ht="35.25" customHeight="1" x14ac:dyDescent="0.3">
      <c r="A231" s="25"/>
      <c r="B231" s="25"/>
      <c r="C231" s="25"/>
      <c r="D231" s="26"/>
      <c r="E231" s="26"/>
      <c r="F231" s="26"/>
      <c r="G231" s="41"/>
      <c r="H231" s="26"/>
      <c r="I231" s="26"/>
      <c r="J231" s="26"/>
      <c r="K231" s="26"/>
      <c r="L231" s="26"/>
      <c r="N231" s="26"/>
    </row>
    <row r="232" spans="1:14" s="18" customFormat="1" ht="24" customHeight="1" x14ac:dyDescent="0.3">
      <c r="A232" s="25"/>
      <c r="B232" s="25"/>
      <c r="C232" s="25"/>
      <c r="D232" s="26"/>
      <c r="E232" s="26"/>
      <c r="F232" s="26"/>
      <c r="G232" s="41"/>
      <c r="H232" s="26"/>
      <c r="I232" s="26"/>
      <c r="J232" s="26"/>
      <c r="K232" s="26"/>
      <c r="L232" s="26"/>
      <c r="N232" s="26"/>
    </row>
    <row r="233" spans="1:14" s="18" customFormat="1" ht="24" customHeight="1" x14ac:dyDescent="0.3">
      <c r="A233" s="25"/>
      <c r="B233" s="25"/>
      <c r="C233" s="25"/>
      <c r="D233" s="26"/>
      <c r="E233" s="26"/>
      <c r="F233" s="26"/>
      <c r="G233" s="41"/>
      <c r="H233" s="26"/>
      <c r="I233" s="26"/>
      <c r="J233" s="26"/>
      <c r="K233" s="26"/>
      <c r="L233" s="26"/>
      <c r="N233" s="26"/>
    </row>
    <row r="234" spans="1:14" s="18" customFormat="1" ht="35.25" customHeight="1" x14ac:dyDescent="0.3">
      <c r="A234" s="25"/>
      <c r="B234" s="25"/>
      <c r="C234" s="25"/>
      <c r="D234" s="26"/>
      <c r="E234" s="26"/>
      <c r="F234" s="26"/>
      <c r="G234" s="41"/>
      <c r="H234" s="26"/>
      <c r="I234" s="26"/>
      <c r="J234" s="26"/>
      <c r="K234" s="26"/>
      <c r="L234" s="26"/>
      <c r="N234" s="26"/>
    </row>
    <row r="235" spans="1:14" s="18" customFormat="1" ht="24" customHeight="1" x14ac:dyDescent="0.3">
      <c r="A235" s="25"/>
      <c r="B235" s="25"/>
      <c r="C235" s="25"/>
      <c r="D235" s="26"/>
      <c r="E235" s="26"/>
      <c r="F235" s="26"/>
      <c r="G235" s="41"/>
      <c r="H235" s="26"/>
      <c r="I235" s="26"/>
      <c r="J235" s="26"/>
      <c r="K235" s="26"/>
      <c r="L235" s="26"/>
      <c r="N235" s="26"/>
    </row>
    <row r="236" spans="1:14" s="18" customFormat="1" ht="24" customHeight="1" x14ac:dyDescent="0.3">
      <c r="A236" s="25"/>
      <c r="B236" s="25"/>
      <c r="C236" s="25"/>
      <c r="D236" s="26"/>
      <c r="E236" s="26"/>
      <c r="F236" s="26"/>
      <c r="G236" s="41"/>
      <c r="H236" s="26"/>
      <c r="I236" s="26"/>
      <c r="J236" s="26"/>
      <c r="K236" s="26"/>
      <c r="L236" s="26"/>
      <c r="N236" s="26"/>
    </row>
    <row r="237" spans="1:14" s="18" customFormat="1" ht="35.25" customHeight="1" x14ac:dyDescent="0.3">
      <c r="A237" s="25"/>
      <c r="B237" s="25"/>
      <c r="C237" s="25"/>
      <c r="D237" s="26"/>
      <c r="E237" s="26"/>
      <c r="F237" s="26"/>
      <c r="G237" s="41"/>
      <c r="H237" s="26"/>
      <c r="I237" s="26"/>
      <c r="J237" s="26"/>
      <c r="K237" s="26"/>
      <c r="L237" s="26"/>
      <c r="N237" s="26"/>
    </row>
    <row r="238" spans="1:14" s="18" customFormat="1" ht="24" customHeight="1" x14ac:dyDescent="0.3">
      <c r="A238" s="25"/>
      <c r="B238" s="25"/>
      <c r="C238" s="25"/>
      <c r="D238" s="26"/>
      <c r="E238" s="26"/>
      <c r="F238" s="26"/>
      <c r="G238" s="41"/>
      <c r="H238" s="26"/>
      <c r="I238" s="26"/>
      <c r="J238" s="26"/>
      <c r="K238" s="26"/>
      <c r="L238" s="26"/>
      <c r="N238" s="26"/>
    </row>
    <row r="239" spans="1:14" s="18" customFormat="1" ht="24" customHeight="1" x14ac:dyDescent="0.3">
      <c r="A239" s="25"/>
      <c r="B239" s="25"/>
      <c r="C239" s="25"/>
      <c r="D239" s="26"/>
      <c r="E239" s="26"/>
      <c r="F239" s="26"/>
      <c r="G239" s="41"/>
      <c r="H239" s="26"/>
      <c r="I239" s="26"/>
      <c r="J239" s="26"/>
      <c r="K239" s="26"/>
      <c r="L239" s="26"/>
      <c r="N239" s="26"/>
    </row>
    <row r="240" spans="1:14" s="18" customFormat="1" ht="35.25" customHeight="1" x14ac:dyDescent="0.3">
      <c r="A240" s="25"/>
      <c r="B240" s="25"/>
      <c r="C240" s="25"/>
      <c r="D240" s="26"/>
      <c r="E240" s="26"/>
      <c r="F240" s="26"/>
      <c r="G240" s="41"/>
      <c r="H240" s="26"/>
      <c r="I240" s="26"/>
      <c r="J240" s="26"/>
      <c r="K240" s="26"/>
      <c r="L240" s="26"/>
      <c r="N240" s="26"/>
    </row>
    <row r="241" spans="1:14" s="18" customFormat="1" ht="24" customHeight="1" x14ac:dyDescent="0.3">
      <c r="A241" s="25"/>
      <c r="B241" s="25"/>
      <c r="C241" s="25"/>
      <c r="D241" s="26"/>
      <c r="E241" s="26"/>
      <c r="F241" s="26"/>
      <c r="G241" s="41"/>
      <c r="H241" s="26"/>
      <c r="I241" s="26"/>
      <c r="J241" s="26"/>
      <c r="K241" s="26"/>
      <c r="L241" s="26"/>
      <c r="N241" s="26"/>
    </row>
    <row r="242" spans="1:14" s="18" customFormat="1" ht="24" customHeight="1" x14ac:dyDescent="0.3">
      <c r="A242" s="25"/>
      <c r="B242" s="25"/>
      <c r="C242" s="25"/>
      <c r="D242" s="26"/>
      <c r="E242" s="26"/>
      <c r="F242" s="26"/>
      <c r="G242" s="41"/>
      <c r="H242" s="26"/>
      <c r="I242" s="26"/>
      <c r="J242" s="26"/>
      <c r="K242" s="26"/>
      <c r="L242" s="26"/>
      <c r="N242" s="26"/>
    </row>
    <row r="243" spans="1:14" s="18" customFormat="1" ht="35.25" customHeight="1" x14ac:dyDescent="0.3">
      <c r="A243" s="25"/>
      <c r="B243" s="25"/>
      <c r="C243" s="25"/>
      <c r="D243" s="26"/>
      <c r="E243" s="26"/>
      <c r="F243" s="26"/>
      <c r="G243" s="41"/>
      <c r="H243" s="26"/>
      <c r="I243" s="26"/>
      <c r="J243" s="26"/>
      <c r="K243" s="26"/>
      <c r="L243" s="26"/>
      <c r="N243" s="26"/>
    </row>
    <row r="244" spans="1:14" s="18" customFormat="1" ht="24" customHeight="1" x14ac:dyDescent="0.3">
      <c r="A244" s="25"/>
      <c r="B244" s="25"/>
      <c r="C244" s="25"/>
      <c r="D244" s="26"/>
      <c r="E244" s="26"/>
      <c r="F244" s="26"/>
      <c r="G244" s="41"/>
      <c r="H244" s="26"/>
      <c r="I244" s="26"/>
      <c r="J244" s="26"/>
      <c r="K244" s="26"/>
      <c r="L244" s="26"/>
      <c r="N244" s="26"/>
    </row>
    <row r="245" spans="1:14" s="18" customFormat="1" ht="24" customHeight="1" x14ac:dyDescent="0.3">
      <c r="A245" s="25"/>
      <c r="B245" s="25"/>
      <c r="C245" s="25"/>
      <c r="D245" s="26"/>
      <c r="E245" s="26"/>
      <c r="F245" s="26"/>
      <c r="G245" s="41"/>
      <c r="H245" s="26"/>
      <c r="I245" s="26"/>
      <c r="J245" s="26"/>
      <c r="K245" s="26"/>
      <c r="L245" s="26"/>
      <c r="N245" s="26"/>
    </row>
    <row r="246" spans="1:14" s="18" customFormat="1" ht="24" customHeight="1" x14ac:dyDescent="0.3">
      <c r="A246" s="25"/>
      <c r="B246" s="25"/>
      <c r="C246" s="25"/>
      <c r="D246" s="26"/>
      <c r="E246" s="26"/>
      <c r="F246" s="26"/>
      <c r="G246" s="41"/>
      <c r="H246" s="26"/>
      <c r="I246" s="26"/>
      <c r="J246" s="26"/>
      <c r="K246" s="26"/>
      <c r="L246" s="26"/>
      <c r="N246" s="26"/>
    </row>
    <row r="247" spans="1:14" s="18" customFormat="1" ht="24" customHeight="1" x14ac:dyDescent="0.3">
      <c r="A247" s="25"/>
      <c r="B247" s="25"/>
      <c r="C247" s="25"/>
      <c r="D247" s="26"/>
      <c r="E247" s="26"/>
      <c r="F247" s="26"/>
      <c r="G247" s="41"/>
      <c r="H247" s="26"/>
      <c r="I247" s="26"/>
      <c r="J247" s="26"/>
      <c r="K247" s="26"/>
      <c r="L247" s="26"/>
      <c r="N247" s="26"/>
    </row>
    <row r="248" spans="1:14" s="18" customFormat="1" ht="24" customHeight="1" x14ac:dyDescent="0.3">
      <c r="A248" s="25"/>
      <c r="B248" s="25"/>
      <c r="C248" s="25"/>
      <c r="D248" s="26"/>
      <c r="E248" s="26"/>
      <c r="F248" s="26"/>
      <c r="G248" s="41"/>
      <c r="H248" s="26"/>
      <c r="I248" s="26"/>
      <c r="J248" s="26"/>
      <c r="K248" s="26"/>
      <c r="L248" s="26"/>
      <c r="N248" s="26"/>
    </row>
    <row r="249" spans="1:14" s="19" customFormat="1" ht="20.100000000000001" customHeight="1" x14ac:dyDescent="0.3">
      <c r="A249" s="25"/>
      <c r="B249" s="25"/>
      <c r="C249" s="25"/>
      <c r="D249" s="26"/>
      <c r="E249" s="26"/>
      <c r="F249" s="26"/>
      <c r="G249" s="41"/>
      <c r="H249" s="26"/>
      <c r="I249" s="26"/>
      <c r="J249" s="26"/>
      <c r="K249" s="26"/>
      <c r="L249" s="26"/>
      <c r="N249" s="26"/>
    </row>
    <row r="250" spans="1:14" s="18" customFormat="1" ht="35.25" customHeight="1" x14ac:dyDescent="0.3">
      <c r="A250" s="25"/>
      <c r="B250" s="25"/>
      <c r="C250" s="25"/>
      <c r="D250" s="26"/>
      <c r="E250" s="26"/>
      <c r="F250" s="26"/>
      <c r="G250" s="41"/>
      <c r="H250" s="26"/>
      <c r="I250" s="26"/>
      <c r="J250" s="26"/>
      <c r="K250" s="26"/>
      <c r="L250" s="26"/>
      <c r="N250" s="26"/>
    </row>
    <row r="251" spans="1:14" s="18" customFormat="1" ht="24" customHeight="1" x14ac:dyDescent="0.3">
      <c r="A251" s="25"/>
      <c r="B251" s="25"/>
      <c r="C251" s="25"/>
      <c r="D251" s="26"/>
      <c r="E251" s="26"/>
      <c r="F251" s="26"/>
      <c r="G251" s="41"/>
      <c r="H251" s="26"/>
      <c r="I251" s="26"/>
      <c r="J251" s="26"/>
      <c r="K251" s="26"/>
      <c r="L251" s="26"/>
      <c r="N251" s="26"/>
    </row>
    <row r="252" spans="1:14" s="18" customFormat="1" ht="24" customHeight="1" x14ac:dyDescent="0.3">
      <c r="A252" s="25"/>
      <c r="B252" s="25"/>
      <c r="C252" s="25"/>
      <c r="D252" s="26"/>
      <c r="E252" s="26"/>
      <c r="F252" s="26"/>
      <c r="G252" s="41"/>
      <c r="H252" s="26"/>
      <c r="I252" s="26"/>
      <c r="J252" s="26"/>
      <c r="K252" s="26"/>
      <c r="L252" s="26"/>
      <c r="N252" s="26"/>
    </row>
    <row r="253" spans="1:14" s="18" customFormat="1" ht="34.5" customHeight="1" x14ac:dyDescent="0.3">
      <c r="A253" s="25"/>
      <c r="B253" s="25"/>
      <c r="C253" s="25"/>
      <c r="D253" s="26"/>
      <c r="E253" s="26"/>
      <c r="F253" s="26"/>
      <c r="G253" s="41"/>
      <c r="H253" s="26"/>
      <c r="I253" s="26"/>
      <c r="J253" s="26"/>
      <c r="K253" s="26"/>
      <c r="L253" s="26"/>
      <c r="N253" s="26"/>
    </row>
    <row r="254" spans="1:14" s="18" customFormat="1" ht="24" customHeight="1" x14ac:dyDescent="0.3">
      <c r="A254" s="25"/>
      <c r="B254" s="25"/>
      <c r="C254" s="25"/>
      <c r="D254" s="26"/>
      <c r="E254" s="26"/>
      <c r="F254" s="26"/>
      <c r="G254" s="41"/>
      <c r="H254" s="26"/>
      <c r="I254" s="26"/>
      <c r="J254" s="26"/>
      <c r="K254" s="26"/>
      <c r="L254" s="26"/>
      <c r="N254" s="26"/>
    </row>
    <row r="255" spans="1:14" s="18" customFormat="1" ht="24" customHeight="1" x14ac:dyDescent="0.3">
      <c r="A255" s="25"/>
      <c r="B255" s="25"/>
      <c r="C255" s="25"/>
      <c r="D255" s="26"/>
      <c r="E255" s="26"/>
      <c r="F255" s="26"/>
      <c r="G255" s="41"/>
      <c r="H255" s="26"/>
      <c r="I255" s="26"/>
      <c r="J255" s="26"/>
      <c r="K255" s="26"/>
      <c r="L255" s="26"/>
      <c r="N255" s="26"/>
    </row>
    <row r="256" spans="1:14" s="18" customFormat="1" ht="37.5" customHeight="1" x14ac:dyDescent="0.3">
      <c r="A256" s="25"/>
      <c r="B256" s="25"/>
      <c r="C256" s="25"/>
      <c r="D256" s="26"/>
      <c r="E256" s="26"/>
      <c r="F256" s="26"/>
      <c r="G256" s="41"/>
      <c r="H256" s="26"/>
      <c r="I256" s="26"/>
      <c r="J256" s="26"/>
      <c r="K256" s="26"/>
      <c r="L256" s="26"/>
      <c r="N256" s="26"/>
    </row>
    <row r="257" spans="1:20" s="18" customFormat="1" ht="24" customHeight="1" x14ac:dyDescent="0.3">
      <c r="A257" s="25"/>
      <c r="B257" s="25"/>
      <c r="C257" s="25"/>
      <c r="D257" s="26"/>
      <c r="E257" s="26"/>
      <c r="F257" s="26"/>
      <c r="G257" s="41"/>
      <c r="H257" s="26"/>
      <c r="I257" s="26"/>
      <c r="J257" s="26"/>
      <c r="K257" s="26"/>
      <c r="L257" s="26"/>
      <c r="N257" s="26"/>
    </row>
    <row r="258" spans="1:20" s="18" customFormat="1" ht="24" customHeight="1" x14ac:dyDescent="0.3">
      <c r="A258" s="25"/>
      <c r="B258" s="25"/>
      <c r="C258" s="25"/>
      <c r="D258" s="26"/>
      <c r="E258" s="26"/>
      <c r="F258" s="26"/>
      <c r="G258" s="41"/>
      <c r="H258" s="26"/>
      <c r="I258" s="26"/>
      <c r="J258" s="26"/>
      <c r="K258" s="26"/>
      <c r="L258" s="26"/>
      <c r="N258" s="26"/>
    </row>
    <row r="259" spans="1:20" s="18" customFormat="1" ht="35.25" customHeight="1" x14ac:dyDescent="0.3">
      <c r="A259" s="25"/>
      <c r="B259" s="25"/>
      <c r="C259" s="25"/>
      <c r="D259" s="26"/>
      <c r="E259" s="26"/>
      <c r="F259" s="26"/>
      <c r="G259" s="41"/>
      <c r="H259" s="26"/>
      <c r="I259" s="26"/>
      <c r="J259" s="26"/>
      <c r="K259" s="26"/>
      <c r="L259" s="26"/>
      <c r="N259" s="26"/>
    </row>
    <row r="260" spans="1:20" s="18" customFormat="1" ht="24" customHeight="1" x14ac:dyDescent="0.3">
      <c r="A260" s="25"/>
      <c r="B260" s="25"/>
      <c r="C260" s="25"/>
      <c r="D260" s="26"/>
      <c r="E260" s="26"/>
      <c r="F260" s="26"/>
      <c r="G260" s="41"/>
      <c r="H260" s="26"/>
      <c r="I260" s="26"/>
      <c r="J260" s="26"/>
      <c r="K260" s="26"/>
      <c r="L260" s="26"/>
      <c r="N260" s="26"/>
    </row>
    <row r="261" spans="1:20" s="18" customFormat="1" ht="24" customHeight="1" x14ac:dyDescent="0.3">
      <c r="A261" s="25"/>
      <c r="B261" s="25"/>
      <c r="C261" s="25"/>
      <c r="D261" s="26"/>
      <c r="E261" s="26"/>
      <c r="F261" s="26"/>
      <c r="G261" s="41"/>
      <c r="H261" s="26"/>
      <c r="I261" s="26"/>
      <c r="J261" s="26"/>
      <c r="K261" s="26"/>
      <c r="L261" s="26"/>
      <c r="N261" s="26"/>
    </row>
    <row r="262" spans="1:20" s="18" customFormat="1" ht="24" customHeight="1" x14ac:dyDescent="0.3">
      <c r="A262" s="25"/>
      <c r="B262" s="25"/>
      <c r="C262" s="25"/>
      <c r="D262" s="26"/>
      <c r="E262" s="26"/>
      <c r="F262" s="26"/>
      <c r="G262" s="41"/>
      <c r="H262" s="26"/>
      <c r="I262" s="26"/>
      <c r="J262" s="26"/>
      <c r="K262" s="26"/>
      <c r="L262" s="26"/>
      <c r="N262" s="26"/>
    </row>
    <row r="263" spans="1:20" s="18" customFormat="1" ht="24" customHeight="1" x14ac:dyDescent="0.3">
      <c r="A263" s="25"/>
      <c r="B263" s="25"/>
      <c r="C263" s="25"/>
      <c r="D263" s="26"/>
      <c r="E263" s="26"/>
      <c r="F263" s="26"/>
      <c r="G263" s="41"/>
      <c r="H263" s="26"/>
      <c r="I263" s="26"/>
      <c r="J263" s="26"/>
      <c r="K263" s="26"/>
      <c r="L263" s="26"/>
      <c r="N263" s="26"/>
    </row>
    <row r="264" spans="1:20" s="18" customFormat="1" ht="24" customHeight="1" x14ac:dyDescent="0.3">
      <c r="A264" s="25"/>
      <c r="B264" s="25"/>
      <c r="C264" s="25"/>
      <c r="D264" s="26"/>
      <c r="E264" s="26"/>
      <c r="F264" s="26"/>
      <c r="G264" s="41"/>
      <c r="H264" s="26"/>
      <c r="I264" s="26"/>
      <c r="J264" s="26"/>
      <c r="K264" s="26"/>
      <c r="L264" s="26"/>
      <c r="N264" s="26"/>
    </row>
    <row r="265" spans="1:20" s="18" customFormat="1" ht="24" customHeight="1" x14ac:dyDescent="0.3">
      <c r="A265" s="25"/>
      <c r="B265" s="25"/>
      <c r="C265" s="25"/>
      <c r="D265" s="26"/>
      <c r="E265" s="26"/>
      <c r="F265" s="26"/>
      <c r="G265" s="41"/>
      <c r="H265" s="26"/>
      <c r="I265" s="26"/>
      <c r="J265" s="26"/>
      <c r="K265" s="26"/>
      <c r="L265" s="26"/>
      <c r="N265" s="26"/>
    </row>
    <row r="266" spans="1:20" s="18" customFormat="1" ht="24" customHeight="1" x14ac:dyDescent="0.3">
      <c r="A266" s="25"/>
      <c r="B266" s="25"/>
      <c r="C266" s="25"/>
      <c r="D266" s="26"/>
      <c r="E266" s="26"/>
      <c r="F266" s="26"/>
      <c r="G266" s="41"/>
      <c r="H266" s="26"/>
      <c r="I266" s="26"/>
      <c r="J266" s="26"/>
      <c r="K266" s="26"/>
      <c r="L266" s="26"/>
      <c r="N266" s="26"/>
    </row>
    <row r="267" spans="1:20" s="18" customFormat="1" ht="24" customHeight="1" x14ac:dyDescent="0.3">
      <c r="A267" s="25"/>
      <c r="B267" s="25"/>
      <c r="C267" s="25"/>
      <c r="D267" s="26"/>
      <c r="E267" s="26"/>
      <c r="F267" s="26"/>
      <c r="G267" s="41"/>
      <c r="H267" s="26"/>
      <c r="I267" s="26"/>
      <c r="J267" s="26"/>
      <c r="K267" s="26"/>
      <c r="L267" s="26"/>
      <c r="N267" s="26"/>
    </row>
    <row r="268" spans="1:20" s="18" customFormat="1" ht="24" customHeight="1" x14ac:dyDescent="0.3">
      <c r="A268" s="25"/>
      <c r="B268" s="25"/>
      <c r="C268" s="25"/>
      <c r="D268" s="26"/>
      <c r="E268" s="26"/>
      <c r="F268" s="26"/>
      <c r="G268" s="41"/>
      <c r="H268" s="26"/>
      <c r="I268" s="26"/>
      <c r="J268" s="26"/>
      <c r="K268" s="26"/>
      <c r="L268" s="26"/>
      <c r="N268" s="26"/>
    </row>
    <row r="269" spans="1:20" s="18" customFormat="1" ht="24" customHeight="1" x14ac:dyDescent="0.3">
      <c r="A269" s="25"/>
      <c r="B269" s="25"/>
      <c r="C269" s="25"/>
      <c r="D269" s="26"/>
      <c r="E269" s="26"/>
      <c r="F269" s="26"/>
      <c r="G269" s="41"/>
      <c r="H269" s="26"/>
      <c r="I269" s="26"/>
      <c r="J269" s="26"/>
      <c r="K269" s="26"/>
      <c r="L269" s="26"/>
      <c r="N269" s="26"/>
    </row>
    <row r="270" spans="1:20" s="18" customFormat="1" ht="24" customHeight="1" x14ac:dyDescent="0.3">
      <c r="A270" s="25"/>
      <c r="B270" s="25"/>
      <c r="C270" s="25"/>
      <c r="D270" s="26"/>
      <c r="E270" s="26"/>
      <c r="F270" s="26"/>
      <c r="G270" s="41"/>
      <c r="H270" s="26"/>
      <c r="I270" s="26"/>
      <c r="J270" s="26"/>
      <c r="K270" s="26"/>
      <c r="L270" s="26"/>
      <c r="N270" s="26"/>
    </row>
    <row r="271" spans="1:20" s="18" customFormat="1" ht="24" customHeight="1" x14ac:dyDescent="0.3">
      <c r="A271" s="25"/>
      <c r="B271" s="25"/>
      <c r="C271" s="25"/>
      <c r="D271" s="26"/>
      <c r="E271" s="26"/>
      <c r="F271" s="26"/>
      <c r="G271" s="41"/>
      <c r="H271" s="26"/>
      <c r="I271" s="26"/>
      <c r="J271" s="26"/>
      <c r="K271" s="26"/>
      <c r="L271" s="26"/>
      <c r="N271" s="26"/>
      <c r="T271" s="18" t="s">
        <v>83</v>
      </c>
    </row>
    <row r="272" spans="1:20" s="18" customFormat="1" ht="30" customHeight="1" x14ac:dyDescent="0.3">
      <c r="A272" s="25"/>
      <c r="B272" s="25"/>
      <c r="C272" s="25"/>
      <c r="D272" s="26"/>
      <c r="E272" s="26"/>
      <c r="F272" s="26"/>
      <c r="G272" s="41"/>
      <c r="H272" s="26"/>
      <c r="I272" s="26"/>
      <c r="J272" s="26"/>
      <c r="K272" s="26"/>
      <c r="L272" s="26"/>
      <c r="N272" s="26"/>
    </row>
    <row r="273" spans="1:14" s="18" customFormat="1" ht="29.4" customHeight="1" x14ac:dyDescent="0.3">
      <c r="A273" s="25"/>
      <c r="B273" s="25"/>
      <c r="C273" s="25"/>
      <c r="D273" s="26"/>
      <c r="E273" s="26"/>
      <c r="F273" s="26"/>
      <c r="G273" s="41"/>
      <c r="H273" s="26"/>
      <c r="I273" s="26"/>
      <c r="J273" s="26"/>
      <c r="K273" s="26"/>
      <c r="L273" s="26"/>
      <c r="N273" s="26"/>
    </row>
    <row r="274" spans="1:14" s="33" customFormat="1" ht="23.4" customHeight="1" x14ac:dyDescent="0.3">
      <c r="A274" s="25"/>
      <c r="B274" s="25"/>
      <c r="C274" s="25"/>
      <c r="D274" s="26"/>
      <c r="E274" s="26"/>
      <c r="F274" s="26"/>
      <c r="G274" s="41"/>
      <c r="H274" s="26"/>
      <c r="I274" s="26"/>
      <c r="J274" s="26"/>
      <c r="K274" s="26"/>
      <c r="L274" s="26"/>
      <c r="N274" s="26"/>
    </row>
    <row r="275" spans="1:14" s="33" customFormat="1" ht="23.4" customHeight="1" x14ac:dyDescent="0.3">
      <c r="A275" s="25"/>
      <c r="B275" s="25"/>
      <c r="C275" s="25"/>
      <c r="D275" s="26"/>
      <c r="E275" s="26"/>
      <c r="F275" s="26"/>
      <c r="G275" s="41"/>
      <c r="H275" s="26"/>
      <c r="I275" s="26"/>
      <c r="J275" s="26"/>
      <c r="K275" s="26"/>
      <c r="L275" s="26"/>
      <c r="N275" s="26"/>
    </row>
    <row r="276" spans="1:14" s="33" customFormat="1" ht="32.25" customHeight="1" x14ac:dyDescent="0.3">
      <c r="A276" s="25"/>
      <c r="B276" s="25"/>
      <c r="C276" s="25"/>
      <c r="D276" s="26"/>
      <c r="E276" s="26"/>
      <c r="F276" s="26"/>
      <c r="G276" s="41"/>
      <c r="H276" s="26"/>
      <c r="I276" s="26"/>
      <c r="J276" s="26"/>
      <c r="K276" s="26"/>
      <c r="L276" s="26"/>
      <c r="N276" s="26"/>
    </row>
    <row r="278" spans="1:14" x14ac:dyDescent="0.3">
      <c r="M278" s="25" t="s">
        <v>82</v>
      </c>
    </row>
  </sheetData>
  <autoFilter ref="G1:G278"/>
  <mergeCells count="13">
    <mergeCell ref="B209:E209"/>
    <mergeCell ref="O6:R6"/>
    <mergeCell ref="B210:E210"/>
    <mergeCell ref="B211:E211"/>
    <mergeCell ref="A205:E205"/>
    <mergeCell ref="A206:E206"/>
    <mergeCell ref="A207:E207"/>
    <mergeCell ref="B208:C208"/>
    <mergeCell ref="A1:G1"/>
    <mergeCell ref="A2:M2"/>
    <mergeCell ref="A3:M3"/>
    <mergeCell ref="J1:L1"/>
    <mergeCell ref="A204:C204"/>
  </mergeCells>
  <conditionalFormatting sqref="B24:B38 A154:A163 A184:E192 G184:G192 G174:I183 A175:E182 G154:I163 A199:E203 G199:I203 B40:B44 A46:E51 G46:I51 A54:E59 G53:I63 A66:E67 G66:I67 A95:E98 G95:I98 G121:I124 A121:E124 A128:E133 G128:I137 A165:A166 G164:H164 J164 A194:E197 A174:A183 A9:E16 A8 C8:E8 A53:D53 A61:E63 A60:D60 A135:E137 A134:D134">
    <cfRule type="cellIs" dxfId="732" priority="765" operator="equal">
      <formula>0</formula>
    </cfRule>
  </conditionalFormatting>
  <conditionalFormatting sqref="G36:G38 G42:G44 G40 G46">
    <cfRule type="cellIs" dxfId="731" priority="614" operator="equal">
      <formula>0</formula>
    </cfRule>
  </conditionalFormatting>
  <conditionalFormatting sqref="C24:E27 C29:E30 C28:D28">
    <cfRule type="cellIs" dxfId="730" priority="611" operator="equal">
      <formula>0</formula>
    </cfRule>
  </conditionalFormatting>
  <conditionalFormatting sqref="B6">
    <cfRule type="cellIs" dxfId="729" priority="640" operator="equal">
      <formula>0</formula>
    </cfRule>
  </conditionalFormatting>
  <conditionalFormatting sqref="A20:D20 A22:E27 A155:E163 A154 D154:E154 A40:E40 A165:E166 E164 A42:E44 A41:D41 A29:E34 A28:D28 A36:E38 A35:D35">
    <cfRule type="cellIs" dxfId="728" priority="613" operator="equal">
      <formula>0</formula>
    </cfRule>
  </conditionalFormatting>
  <conditionalFormatting sqref="B19">
    <cfRule type="cellIs" dxfId="727" priority="576" operator="equal">
      <formula>0</formula>
    </cfRule>
  </conditionalFormatting>
  <conditionalFormatting sqref="G31:G34">
    <cfRule type="cellIs" dxfId="726" priority="615" operator="equal">
      <formula>0</formula>
    </cfRule>
  </conditionalFormatting>
  <conditionalFormatting sqref="A19 C19:E19 G19:I19">
    <cfRule type="cellIs" dxfId="725" priority="575" operator="equal">
      <formula>0</formula>
    </cfRule>
  </conditionalFormatting>
  <conditionalFormatting sqref="A24:A30 H20:I20 G22:I38 G40:I44">
    <cfRule type="cellIs" dxfId="724" priority="616" operator="equal">
      <formula>0</formula>
    </cfRule>
  </conditionalFormatting>
  <conditionalFormatting sqref="G20">
    <cfRule type="cellIs" dxfId="723" priority="602" operator="equal">
      <formula>0</formula>
    </cfRule>
  </conditionalFormatting>
  <conditionalFormatting sqref="B155:B163 B165:B166">
    <cfRule type="cellIs" dxfId="722" priority="455" operator="equal">
      <formula>0</formula>
    </cfRule>
  </conditionalFormatting>
  <conditionalFormatting sqref="C155:E163 D154:E154 C165:E166 E164">
    <cfRule type="cellIs" dxfId="721" priority="453" operator="equal">
      <formula>0</formula>
    </cfRule>
  </conditionalFormatting>
  <conditionalFormatting sqref="G21:I21">
    <cfRule type="cellIs" dxfId="720" priority="387" operator="equal">
      <formula>0</formula>
    </cfRule>
  </conditionalFormatting>
  <conditionalFormatting sqref="A21:E21">
    <cfRule type="cellIs" dxfId="719" priority="386" operator="equal">
      <formula>0</formula>
    </cfRule>
  </conditionalFormatting>
  <conditionalFormatting sqref="A52 C52:E52 G52:I52">
    <cfRule type="cellIs" dxfId="718" priority="384" operator="equal">
      <formula>0</formula>
    </cfRule>
  </conditionalFormatting>
  <conditionalFormatting sqref="B99">
    <cfRule type="cellIs" dxfId="717" priority="377" operator="equal">
      <formula>0</formula>
    </cfRule>
  </conditionalFormatting>
  <conditionalFormatting sqref="A99 C99:E99 G99:I99">
    <cfRule type="cellIs" dxfId="716" priority="376" operator="equal">
      <formula>0</formula>
    </cfRule>
  </conditionalFormatting>
  <conditionalFormatting sqref="A68 C68:E68 G68:I68">
    <cfRule type="cellIs" dxfId="715" priority="382" operator="equal">
      <formula>0</formula>
    </cfRule>
  </conditionalFormatting>
  <conditionalFormatting sqref="A114 C114:E114 G114:I114">
    <cfRule type="cellIs" dxfId="714" priority="283" operator="equal">
      <formula>0</formula>
    </cfRule>
  </conditionalFormatting>
  <conditionalFormatting sqref="B52">
    <cfRule type="cellIs" dxfId="713" priority="337" operator="equal">
      <formula>0</formula>
    </cfRule>
  </conditionalFormatting>
  <conditionalFormatting sqref="B68">
    <cfRule type="cellIs" dxfId="712" priority="336" operator="equal">
      <formula>0</formula>
    </cfRule>
  </conditionalFormatting>
  <conditionalFormatting sqref="A100 C100:E100 G100:I100">
    <cfRule type="cellIs" dxfId="711" priority="286" operator="equal">
      <formula>0</formula>
    </cfRule>
  </conditionalFormatting>
  <conditionalFormatting sqref="B100">
    <cfRule type="cellIs" dxfId="710" priority="287" operator="equal">
      <formula>0</formula>
    </cfRule>
  </conditionalFormatting>
  <conditionalFormatting sqref="B153">
    <cfRule type="cellIs" dxfId="709" priority="277" operator="equal">
      <formula>0</formula>
    </cfRule>
  </conditionalFormatting>
  <conditionalFormatting sqref="A174 D174:E174 A183 D183:E183">
    <cfRule type="cellIs" dxfId="708" priority="264" operator="equal">
      <formula>0</formula>
    </cfRule>
  </conditionalFormatting>
  <conditionalFormatting sqref="A125 C125:E125 G125:I125">
    <cfRule type="cellIs" dxfId="707" priority="282" operator="equal">
      <formula>0</formula>
    </cfRule>
  </conditionalFormatting>
  <conditionalFormatting sqref="B114">
    <cfRule type="cellIs" dxfId="706" priority="281" operator="equal">
      <formula>0</formula>
    </cfRule>
  </conditionalFormatting>
  <conditionalFormatting sqref="B125">
    <cfRule type="cellIs" dxfId="705" priority="280" operator="equal">
      <formula>0</formula>
    </cfRule>
  </conditionalFormatting>
  <conditionalFormatting sqref="B154">
    <cfRule type="cellIs" dxfId="704" priority="271" operator="equal">
      <formula>0</formula>
    </cfRule>
  </conditionalFormatting>
  <conditionalFormatting sqref="A153 C153:E153 G153:I153">
    <cfRule type="cellIs" dxfId="703" priority="276" operator="equal">
      <formula>0</formula>
    </cfRule>
  </conditionalFormatting>
  <conditionalFormatting sqref="A152 C152:E152 G152:I152">
    <cfRule type="cellIs" dxfId="702" priority="278" operator="equal">
      <formula>0</formula>
    </cfRule>
  </conditionalFormatting>
  <conditionalFormatting sqref="B152">
    <cfRule type="cellIs" dxfId="701" priority="279" operator="equal">
      <formula>0</formula>
    </cfRule>
  </conditionalFormatting>
  <conditionalFormatting sqref="B154">
    <cfRule type="cellIs" dxfId="700" priority="270" operator="equal">
      <formula>0</formula>
    </cfRule>
  </conditionalFormatting>
  <conditionalFormatting sqref="C154">
    <cfRule type="cellIs" dxfId="699" priority="269" operator="equal">
      <formula>0</formula>
    </cfRule>
  </conditionalFormatting>
  <conditionalFormatting sqref="D174:E174 D183:E183">
    <cfRule type="cellIs" dxfId="698" priority="262" operator="equal">
      <formula>0</formula>
    </cfRule>
  </conditionalFormatting>
  <conditionalFormatting sqref="G168:I173">
    <cfRule type="cellIs" dxfId="697" priority="257" operator="equal">
      <formula>0</formula>
    </cfRule>
  </conditionalFormatting>
  <conditionalFormatting sqref="A168:E173">
    <cfRule type="cellIs" dxfId="696" priority="256" operator="equal">
      <formula>0</formula>
    </cfRule>
  </conditionalFormatting>
  <conditionalFormatting sqref="A167 C167:E167 G167:I167">
    <cfRule type="cellIs" dxfId="695" priority="260" operator="equal">
      <formula>0</formula>
    </cfRule>
  </conditionalFormatting>
  <conditionalFormatting sqref="B168:B173">
    <cfRule type="cellIs" dxfId="694" priority="259" operator="equal">
      <formula>0</formula>
    </cfRule>
  </conditionalFormatting>
  <conditionalFormatting sqref="B167">
    <cfRule type="cellIs" dxfId="693" priority="261" operator="equal">
      <formula>0</formula>
    </cfRule>
  </conditionalFormatting>
  <conditionalFormatting sqref="E168">
    <cfRule type="cellIs" dxfId="692" priority="258" operator="equal">
      <formula>0</formula>
    </cfRule>
  </conditionalFormatting>
  <conditionalFormatting sqref="B174">
    <cfRule type="cellIs" dxfId="691" priority="254" operator="equal">
      <formula>0</formula>
    </cfRule>
  </conditionalFormatting>
  <conditionalFormatting sqref="B174">
    <cfRule type="cellIs" dxfId="690" priority="255" operator="equal">
      <formula>0</formula>
    </cfRule>
  </conditionalFormatting>
  <conditionalFormatting sqref="C174">
    <cfRule type="cellIs" dxfId="689" priority="253" operator="equal">
      <formula>0</formula>
    </cfRule>
  </conditionalFormatting>
  <conditionalFormatting sqref="B183">
    <cfRule type="cellIs" dxfId="688" priority="252" operator="equal">
      <formula>0</formula>
    </cfRule>
  </conditionalFormatting>
  <conditionalFormatting sqref="B183">
    <cfRule type="cellIs" dxfId="687" priority="251" operator="equal">
      <formula>0</formula>
    </cfRule>
  </conditionalFormatting>
  <conditionalFormatting sqref="C183">
    <cfRule type="cellIs" dxfId="686" priority="250" operator="equal">
      <formula>0</formula>
    </cfRule>
  </conditionalFormatting>
  <conditionalFormatting sqref="A198 C198:E198 G198:I198">
    <cfRule type="cellIs" dxfId="685" priority="245" operator="equal">
      <formula>0</formula>
    </cfRule>
  </conditionalFormatting>
  <conditionalFormatting sqref="B198">
    <cfRule type="cellIs" dxfId="684" priority="246" operator="equal">
      <formula>0</formula>
    </cfRule>
  </conditionalFormatting>
  <conditionalFormatting sqref="E199">
    <cfRule type="cellIs" dxfId="683" priority="243" operator="equal">
      <formula>0</formula>
    </cfRule>
  </conditionalFormatting>
  <conditionalFormatting sqref="B18">
    <cfRule type="cellIs" dxfId="682" priority="240" operator="equal">
      <formula>0</formula>
    </cfRule>
  </conditionalFormatting>
  <conditionalFormatting sqref="A18:E18">
    <cfRule type="cellIs" dxfId="681" priority="237" operator="equal">
      <formula>0</formula>
    </cfRule>
  </conditionalFormatting>
  <conditionalFormatting sqref="G8:I8">
    <cfRule type="cellIs" dxfId="680" priority="239" operator="equal">
      <formula>0</formula>
    </cfRule>
  </conditionalFormatting>
  <conditionalFormatting sqref="G16:I16">
    <cfRule type="cellIs" dxfId="679" priority="235" operator="equal">
      <formula>0</formula>
    </cfRule>
  </conditionalFormatting>
  <conditionalFormatting sqref="H18">
    <cfRule type="cellIs" dxfId="678" priority="226" operator="equal">
      <formula>0</formula>
    </cfRule>
  </conditionalFormatting>
  <conditionalFormatting sqref="B17">
    <cfRule type="cellIs" dxfId="677" priority="231" operator="equal">
      <formula>0</formula>
    </cfRule>
  </conditionalFormatting>
  <conditionalFormatting sqref="A17:E17">
    <cfRule type="cellIs" dxfId="676" priority="229" operator="equal">
      <formula>0</formula>
    </cfRule>
  </conditionalFormatting>
  <conditionalFormatting sqref="G17:I17">
    <cfRule type="cellIs" dxfId="675" priority="230" operator="equal">
      <formula>0</formula>
    </cfRule>
  </conditionalFormatting>
  <conditionalFormatting sqref="I18">
    <cfRule type="cellIs" dxfId="674" priority="228" operator="equal">
      <formula>0</formula>
    </cfRule>
  </conditionalFormatting>
  <conditionalFormatting sqref="G18">
    <cfRule type="cellIs" dxfId="673" priority="227" operator="equal">
      <formula>0</formula>
    </cfRule>
  </conditionalFormatting>
  <conditionalFormatting sqref="B39">
    <cfRule type="cellIs" dxfId="672" priority="225" operator="equal">
      <formula>0</formula>
    </cfRule>
  </conditionalFormatting>
  <conditionalFormatting sqref="A39:E39">
    <cfRule type="cellIs" dxfId="671" priority="222" operator="equal">
      <formula>0</formula>
    </cfRule>
  </conditionalFormatting>
  <conditionalFormatting sqref="G39">
    <cfRule type="cellIs" dxfId="670" priority="223" operator="equal">
      <formula>0</formula>
    </cfRule>
  </conditionalFormatting>
  <conditionalFormatting sqref="G39:I39">
    <cfRule type="cellIs" dxfId="669" priority="224" operator="equal">
      <formula>0</formula>
    </cfRule>
  </conditionalFormatting>
  <conditionalFormatting sqref="B45">
    <cfRule type="cellIs" dxfId="668" priority="221" operator="equal">
      <formula>0</formula>
    </cfRule>
  </conditionalFormatting>
  <conditionalFormatting sqref="A45:E45">
    <cfRule type="cellIs" dxfId="667" priority="218" operator="equal">
      <formula>0</formula>
    </cfRule>
  </conditionalFormatting>
  <conditionalFormatting sqref="G45">
    <cfRule type="cellIs" dxfId="666" priority="219" operator="equal">
      <formula>0</formula>
    </cfRule>
  </conditionalFormatting>
  <conditionalFormatting sqref="G45:I45">
    <cfRule type="cellIs" dxfId="665" priority="220" operator="equal">
      <formula>0</formula>
    </cfRule>
  </conditionalFormatting>
  <conditionalFormatting sqref="B65">
    <cfRule type="cellIs" dxfId="664" priority="217" operator="equal">
      <formula>0</formula>
    </cfRule>
  </conditionalFormatting>
  <conditionalFormatting sqref="G61:G63 G65">
    <cfRule type="cellIs" dxfId="663" priority="214" operator="equal">
      <formula>0</formula>
    </cfRule>
  </conditionalFormatting>
  <conditionalFormatting sqref="A65:E65">
    <cfRule type="cellIs" dxfId="662" priority="213" operator="equal">
      <formula>0</formula>
    </cfRule>
  </conditionalFormatting>
  <conditionalFormatting sqref="G56:G59">
    <cfRule type="cellIs" dxfId="661" priority="215" operator="equal">
      <formula>0</formula>
    </cfRule>
  </conditionalFormatting>
  <conditionalFormatting sqref="G65:I65">
    <cfRule type="cellIs" dxfId="660" priority="216" operator="equal">
      <formula>0</formula>
    </cfRule>
  </conditionalFormatting>
  <conditionalFormatting sqref="B64">
    <cfRule type="cellIs" dxfId="659" priority="206" operator="equal">
      <formula>0</formula>
    </cfRule>
  </conditionalFormatting>
  <conditionalFormatting sqref="A64:E64">
    <cfRule type="cellIs" dxfId="658" priority="203" operator="equal">
      <formula>0</formula>
    </cfRule>
  </conditionalFormatting>
  <conditionalFormatting sqref="G64">
    <cfRule type="cellIs" dxfId="657" priority="204" operator="equal">
      <formula>0</formula>
    </cfRule>
  </conditionalFormatting>
  <conditionalFormatting sqref="G64:I64">
    <cfRule type="cellIs" dxfId="656" priority="205" operator="equal">
      <formula>0</formula>
    </cfRule>
  </conditionalFormatting>
  <conditionalFormatting sqref="B73:B87 B89:B93">
    <cfRule type="cellIs" dxfId="655" priority="198" operator="equal">
      <formula>0</formula>
    </cfRule>
  </conditionalFormatting>
  <conditionalFormatting sqref="G85:G87 G91:G93 G89 G95">
    <cfRule type="cellIs" dxfId="654" priority="195" operator="equal">
      <formula>0</formula>
    </cfRule>
  </conditionalFormatting>
  <conditionalFormatting sqref="C73:E76 C78:E79 C77:D77">
    <cfRule type="cellIs" dxfId="653" priority="192" operator="equal">
      <formula>0</formula>
    </cfRule>
  </conditionalFormatting>
  <conditionalFormatting sqref="A69:D69 A71:E76 A89:E89 A91:E93 A90:D90 A78:E83 A77:D77 A85:E87 A84:D84">
    <cfRule type="cellIs" dxfId="652" priority="194" operator="equal">
      <formula>0</formula>
    </cfRule>
  </conditionalFormatting>
  <conditionalFormatting sqref="G80:G83">
    <cfRule type="cellIs" dxfId="651" priority="196" operator="equal">
      <formula>0</formula>
    </cfRule>
  </conditionalFormatting>
  <conditionalFormatting sqref="A73:A79 H69:I69 G71:I87 G89:I93">
    <cfRule type="cellIs" dxfId="650" priority="197" operator="equal">
      <formula>0</formula>
    </cfRule>
  </conditionalFormatting>
  <conditionalFormatting sqref="G69">
    <cfRule type="cellIs" dxfId="649" priority="190" operator="equal">
      <formula>0</formula>
    </cfRule>
  </conditionalFormatting>
  <conditionalFormatting sqref="G70:I70">
    <cfRule type="cellIs" dxfId="648" priority="189" operator="equal">
      <formula>0</formula>
    </cfRule>
  </conditionalFormatting>
  <conditionalFormatting sqref="A70:E70">
    <cfRule type="cellIs" dxfId="647" priority="188" operator="equal">
      <formula>0</formula>
    </cfRule>
  </conditionalFormatting>
  <conditionalFormatting sqref="B88">
    <cfRule type="cellIs" dxfId="646" priority="187" operator="equal">
      <formula>0</formula>
    </cfRule>
  </conditionalFormatting>
  <conditionalFormatting sqref="A88:E88">
    <cfRule type="cellIs" dxfId="645" priority="184" operator="equal">
      <formula>0</formula>
    </cfRule>
  </conditionalFormatting>
  <conditionalFormatting sqref="G88">
    <cfRule type="cellIs" dxfId="644" priority="185" operator="equal">
      <formula>0</formula>
    </cfRule>
  </conditionalFormatting>
  <conditionalFormatting sqref="G88:I88">
    <cfRule type="cellIs" dxfId="643" priority="186" operator="equal">
      <formula>0</formula>
    </cfRule>
  </conditionalFormatting>
  <conditionalFormatting sqref="B94">
    <cfRule type="cellIs" dxfId="642" priority="183" operator="equal">
      <formula>0</formula>
    </cfRule>
  </conditionalFormatting>
  <conditionalFormatting sqref="A94:E94">
    <cfRule type="cellIs" dxfId="641" priority="180" operator="equal">
      <formula>0</formula>
    </cfRule>
  </conditionalFormatting>
  <conditionalFormatting sqref="G94">
    <cfRule type="cellIs" dxfId="640" priority="181" operator="equal">
      <formula>0</formula>
    </cfRule>
  </conditionalFormatting>
  <conditionalFormatting sqref="G94:I94">
    <cfRule type="cellIs" dxfId="639" priority="182" operator="equal">
      <formula>0</formula>
    </cfRule>
  </conditionalFormatting>
  <conditionalFormatting sqref="B101:B111 B113">
    <cfRule type="cellIs" dxfId="638" priority="179" operator="equal">
      <formula>0</formula>
    </cfRule>
  </conditionalFormatting>
  <conditionalFormatting sqref="G109:G111 G113">
    <cfRule type="cellIs" dxfId="637" priority="176" operator="equal">
      <formula>0</formula>
    </cfRule>
  </conditionalFormatting>
  <conditionalFormatting sqref="C102:E103 C101:D101">
    <cfRule type="cellIs" dxfId="636" priority="174" operator="equal">
      <formula>0</formula>
    </cfRule>
  </conditionalFormatting>
  <conditionalFormatting sqref="A102:E107 A113:E113 A101:D101 A109:E111 A108:D108">
    <cfRule type="cellIs" dxfId="635" priority="175" operator="equal">
      <formula>0</formula>
    </cfRule>
  </conditionalFormatting>
  <conditionalFormatting sqref="G104:G107">
    <cfRule type="cellIs" dxfId="634" priority="177" operator="equal">
      <formula>0</formula>
    </cfRule>
  </conditionalFormatting>
  <conditionalFormatting sqref="A101:A103 G101:I111 G113:I113">
    <cfRule type="cellIs" dxfId="633" priority="178" operator="equal">
      <formula>0</formula>
    </cfRule>
  </conditionalFormatting>
  <conditionalFormatting sqref="B112">
    <cfRule type="cellIs" dxfId="632" priority="172" operator="equal">
      <formula>0</formula>
    </cfRule>
  </conditionalFormatting>
  <conditionalFormatting sqref="A112:E112">
    <cfRule type="cellIs" dxfId="631" priority="169" operator="equal">
      <formula>0</formula>
    </cfRule>
  </conditionalFormatting>
  <conditionalFormatting sqref="G112">
    <cfRule type="cellIs" dxfId="630" priority="170" operator="equal">
      <formula>0</formula>
    </cfRule>
  </conditionalFormatting>
  <conditionalFormatting sqref="G112:I112">
    <cfRule type="cellIs" dxfId="629" priority="171" operator="equal">
      <formula>0</formula>
    </cfRule>
  </conditionalFormatting>
  <conditionalFormatting sqref="B115:B118 B120">
    <cfRule type="cellIs" dxfId="628" priority="168" operator="equal">
      <formula>0</formula>
    </cfRule>
  </conditionalFormatting>
  <conditionalFormatting sqref="G116:G118 G120">
    <cfRule type="cellIs" dxfId="627" priority="166" operator="equal">
      <formula>0</formula>
    </cfRule>
  </conditionalFormatting>
  <conditionalFormatting sqref="A116:E118 A120:E120 A115:D115">
    <cfRule type="cellIs" dxfId="626" priority="165" operator="equal">
      <formula>0</formula>
    </cfRule>
  </conditionalFormatting>
  <conditionalFormatting sqref="G115:I118 G120:I120">
    <cfRule type="cellIs" dxfId="625" priority="167" operator="equal">
      <formula>0</formula>
    </cfRule>
  </conditionalFormatting>
  <conditionalFormatting sqref="B119">
    <cfRule type="cellIs" dxfId="624" priority="163" operator="equal">
      <formula>0</formula>
    </cfRule>
  </conditionalFormatting>
  <conditionalFormatting sqref="A119:E119">
    <cfRule type="cellIs" dxfId="623" priority="160" operator="equal">
      <formula>0</formula>
    </cfRule>
  </conditionalFormatting>
  <conditionalFormatting sqref="G119">
    <cfRule type="cellIs" dxfId="622" priority="161" operator="equal">
      <formula>0</formula>
    </cfRule>
  </conditionalFormatting>
  <conditionalFormatting sqref="G119:I119">
    <cfRule type="cellIs" dxfId="621" priority="162" operator="equal">
      <formula>0</formula>
    </cfRule>
  </conditionalFormatting>
  <conditionalFormatting sqref="A145:E151 G145:I146 G150:I151 H147:I148">
    <cfRule type="cellIs" dxfId="620" priority="159" operator="equal">
      <formula>0</formula>
    </cfRule>
  </conditionalFormatting>
  <conditionalFormatting sqref="B139:B143">
    <cfRule type="cellIs" dxfId="619" priority="158" operator="equal">
      <formula>0</formula>
    </cfRule>
  </conditionalFormatting>
  <conditionalFormatting sqref="G135:G137 G141:G143 G139 G145">
    <cfRule type="cellIs" dxfId="618" priority="155" operator="equal">
      <formula>0</formula>
    </cfRule>
  </conditionalFormatting>
  <conditionalFormatting sqref="C130:E133">
    <cfRule type="cellIs" dxfId="617" priority="152" operator="equal">
      <formula>0</formula>
    </cfRule>
  </conditionalFormatting>
  <conditionalFormatting sqref="A126:D126 A139:E139 A141:E143 A140:D140">
    <cfRule type="cellIs" dxfId="616" priority="154" operator="equal">
      <formula>0</formula>
    </cfRule>
  </conditionalFormatting>
  <conditionalFormatting sqref="A130:A133 H126:I126 G139:I143">
    <cfRule type="cellIs" dxfId="615" priority="157" operator="equal">
      <formula>0</formula>
    </cfRule>
  </conditionalFormatting>
  <conditionalFormatting sqref="G126">
    <cfRule type="cellIs" dxfId="614" priority="150" operator="equal">
      <formula>0</formula>
    </cfRule>
  </conditionalFormatting>
  <conditionalFormatting sqref="G127:I127">
    <cfRule type="cellIs" dxfId="613" priority="149" operator="equal">
      <formula>0</formula>
    </cfRule>
  </conditionalFormatting>
  <conditionalFormatting sqref="A127:E127">
    <cfRule type="cellIs" dxfId="612" priority="148" operator="equal">
      <formula>0</formula>
    </cfRule>
  </conditionalFormatting>
  <conditionalFormatting sqref="B138">
    <cfRule type="cellIs" dxfId="611" priority="147" operator="equal">
      <formula>0</formula>
    </cfRule>
  </conditionalFormatting>
  <conditionalFormatting sqref="A138:E138">
    <cfRule type="cellIs" dxfId="610" priority="144" operator="equal">
      <formula>0</formula>
    </cfRule>
  </conditionalFormatting>
  <conditionalFormatting sqref="G138">
    <cfRule type="cellIs" dxfId="609" priority="145" operator="equal">
      <formula>0</formula>
    </cfRule>
  </conditionalFormatting>
  <conditionalFormatting sqref="G138:I138">
    <cfRule type="cellIs" dxfId="608" priority="146" operator="equal">
      <formula>0</formula>
    </cfRule>
  </conditionalFormatting>
  <conditionalFormatting sqref="B144">
    <cfRule type="cellIs" dxfId="607" priority="143" operator="equal">
      <formula>0</formula>
    </cfRule>
  </conditionalFormatting>
  <conditionalFormatting sqref="A144:E144">
    <cfRule type="cellIs" dxfId="606" priority="140" operator="equal">
      <formula>0</formula>
    </cfRule>
  </conditionalFormatting>
  <conditionalFormatting sqref="G144">
    <cfRule type="cellIs" dxfId="605" priority="141" operator="equal">
      <formula>0</formula>
    </cfRule>
  </conditionalFormatting>
  <conditionalFormatting sqref="G144:I144">
    <cfRule type="cellIs" dxfId="604" priority="142" operator="equal">
      <formula>0</formula>
    </cfRule>
  </conditionalFormatting>
  <conditionalFormatting sqref="G147">
    <cfRule type="cellIs" dxfId="603" priority="139" operator="equal">
      <formula>0</formula>
    </cfRule>
  </conditionalFormatting>
  <conditionalFormatting sqref="H149:I149">
    <cfRule type="cellIs" dxfId="602" priority="136" operator="equal">
      <formula>0</formula>
    </cfRule>
  </conditionalFormatting>
  <conditionalFormatting sqref="G148">
    <cfRule type="cellIs" dxfId="601" priority="138" operator="equal">
      <formula>0</formula>
    </cfRule>
  </conditionalFormatting>
  <conditionalFormatting sqref="G149">
    <cfRule type="cellIs" dxfId="600" priority="137" operator="equal">
      <formula>0</formula>
    </cfRule>
  </conditionalFormatting>
  <conditionalFormatting sqref="A164:D164">
    <cfRule type="cellIs" dxfId="599" priority="135" operator="equal">
      <formula>0</formula>
    </cfRule>
  </conditionalFormatting>
  <conditionalFormatting sqref="G165:H166 J165:J166">
    <cfRule type="cellIs" dxfId="598" priority="134" operator="equal">
      <formula>0</formula>
    </cfRule>
  </conditionalFormatting>
  <conditionalFormatting sqref="I165:I166">
    <cfRule type="cellIs" dxfId="597" priority="133" operator="equal">
      <formula>0</formula>
    </cfRule>
  </conditionalFormatting>
  <conditionalFormatting sqref="G193:H193 J193">
    <cfRule type="cellIs" dxfId="596" priority="132" operator="equal">
      <formula>0</formula>
    </cfRule>
  </conditionalFormatting>
  <conditionalFormatting sqref="E193">
    <cfRule type="cellIs" dxfId="595" priority="131" operator="equal">
      <formula>0</formula>
    </cfRule>
  </conditionalFormatting>
  <conditionalFormatting sqref="E193">
    <cfRule type="cellIs" dxfId="594" priority="130" operator="equal">
      <formula>0</formula>
    </cfRule>
  </conditionalFormatting>
  <conditionalFormatting sqref="A193:D193">
    <cfRule type="cellIs" dxfId="593" priority="129" operator="equal">
      <formula>0</formula>
    </cfRule>
  </conditionalFormatting>
  <conditionalFormatting sqref="G194">
    <cfRule type="cellIs" dxfId="592" priority="128" operator="equal">
      <formula>0</formula>
    </cfRule>
  </conditionalFormatting>
  <conditionalFormatting sqref="G195">
    <cfRule type="cellIs" dxfId="591" priority="127" operator="equal">
      <formula>0</formula>
    </cfRule>
  </conditionalFormatting>
  <conditionalFormatting sqref="G196:H197 J196:J197">
    <cfRule type="cellIs" dxfId="590" priority="126" operator="equal">
      <formula>0</formula>
    </cfRule>
  </conditionalFormatting>
  <conditionalFormatting sqref="B7">
    <cfRule type="cellIs" dxfId="589" priority="125" operator="equal">
      <formula>0</formula>
    </cfRule>
  </conditionalFormatting>
  <conditionalFormatting sqref="G9:G15">
    <cfRule type="cellIs" dxfId="588" priority="122" operator="equal">
      <formula>0</formula>
    </cfRule>
  </conditionalFormatting>
  <conditionalFormatting sqref="B8">
    <cfRule type="cellIs" dxfId="587" priority="121" operator="equal">
      <formula>0</formula>
    </cfRule>
  </conditionalFormatting>
  <conditionalFormatting sqref="B8">
    <cfRule type="cellIs" dxfId="586" priority="120" operator="equal">
      <formula>0</formula>
    </cfRule>
  </conditionalFormatting>
  <conditionalFormatting sqref="E126">
    <cfRule type="cellIs" dxfId="585" priority="115" operator="equal">
      <formula>0</formula>
    </cfRule>
  </conditionalFormatting>
  <conditionalFormatting sqref="E28">
    <cfRule type="cellIs" dxfId="584" priority="114" operator="equal">
      <formula>0</formula>
    </cfRule>
  </conditionalFormatting>
  <conditionalFormatting sqref="E28">
    <cfRule type="cellIs" dxfId="583" priority="113" operator="equal">
      <formula>0</formula>
    </cfRule>
  </conditionalFormatting>
  <conditionalFormatting sqref="E90">
    <cfRule type="cellIs" dxfId="582" priority="92" operator="equal">
      <formula>0</formula>
    </cfRule>
  </conditionalFormatting>
  <conditionalFormatting sqref="E69">
    <cfRule type="cellIs" dxfId="581" priority="91" operator="equal">
      <formula>0</formula>
    </cfRule>
  </conditionalFormatting>
  <conditionalFormatting sqref="E41">
    <cfRule type="cellIs" dxfId="580" priority="90" operator="equal">
      <formula>0</formula>
    </cfRule>
  </conditionalFormatting>
  <conditionalFormatting sqref="E20">
    <cfRule type="cellIs" dxfId="579" priority="89" operator="equal">
      <formula>0</formula>
    </cfRule>
  </conditionalFormatting>
  <conditionalFormatting sqref="E35">
    <cfRule type="cellIs" dxfId="578" priority="88" operator="equal">
      <formula>0</formula>
    </cfRule>
  </conditionalFormatting>
  <conditionalFormatting sqref="E35">
    <cfRule type="cellIs" dxfId="577" priority="87" operator="equal">
      <formula>0</formula>
    </cfRule>
  </conditionalFormatting>
  <conditionalFormatting sqref="E53">
    <cfRule type="cellIs" dxfId="576" priority="86" operator="equal">
      <formula>0</formula>
    </cfRule>
  </conditionalFormatting>
  <conditionalFormatting sqref="E53">
    <cfRule type="cellIs" dxfId="575" priority="85" operator="equal">
      <formula>0</formula>
    </cfRule>
  </conditionalFormatting>
  <conditionalFormatting sqref="E60">
    <cfRule type="cellIs" dxfId="574" priority="84" operator="equal">
      <formula>0</formula>
    </cfRule>
  </conditionalFormatting>
  <conditionalFormatting sqref="E60">
    <cfRule type="cellIs" dxfId="573" priority="83" operator="equal">
      <formula>0</formula>
    </cfRule>
  </conditionalFormatting>
  <conditionalFormatting sqref="E77">
    <cfRule type="cellIs" dxfId="572" priority="82" operator="equal">
      <formula>0</formula>
    </cfRule>
  </conditionalFormatting>
  <conditionalFormatting sqref="E77">
    <cfRule type="cellIs" dxfId="571" priority="81" operator="equal">
      <formula>0</formula>
    </cfRule>
  </conditionalFormatting>
  <conditionalFormatting sqref="E84">
    <cfRule type="cellIs" dxfId="570" priority="80" operator="equal">
      <formula>0</formula>
    </cfRule>
  </conditionalFormatting>
  <conditionalFormatting sqref="E84">
    <cfRule type="cellIs" dxfId="569" priority="79" operator="equal">
      <formula>0</formula>
    </cfRule>
  </conditionalFormatting>
  <conditionalFormatting sqref="E101">
    <cfRule type="cellIs" dxfId="568" priority="78" operator="equal">
      <formula>0</formula>
    </cfRule>
  </conditionalFormatting>
  <conditionalFormatting sqref="E101">
    <cfRule type="cellIs" dxfId="567" priority="77" operator="equal">
      <formula>0</formula>
    </cfRule>
  </conditionalFormatting>
  <conditionalFormatting sqref="E108">
    <cfRule type="cellIs" dxfId="566" priority="76" operator="equal">
      <formula>0</formula>
    </cfRule>
  </conditionalFormatting>
  <conditionalFormatting sqref="E108">
    <cfRule type="cellIs" dxfId="565" priority="75" operator="equal">
      <formula>0</formula>
    </cfRule>
  </conditionalFormatting>
  <conditionalFormatting sqref="E115">
    <cfRule type="cellIs" dxfId="564" priority="74" operator="equal">
      <formula>0</formula>
    </cfRule>
  </conditionalFormatting>
  <conditionalFormatting sqref="E115">
    <cfRule type="cellIs" dxfId="563" priority="73" operator="equal">
      <formula>0</formula>
    </cfRule>
  </conditionalFormatting>
  <conditionalFormatting sqref="E134">
    <cfRule type="cellIs" dxfId="562" priority="72" operator="equal">
      <formula>0</formula>
    </cfRule>
  </conditionalFormatting>
  <conditionalFormatting sqref="E134">
    <cfRule type="cellIs" dxfId="561" priority="71" operator="equal">
      <formula>0</formula>
    </cfRule>
  </conditionalFormatting>
  <conditionalFormatting sqref="E140">
    <cfRule type="cellIs" dxfId="560" priority="70" operator="equal">
      <formula>0</formula>
    </cfRule>
  </conditionalFormatting>
  <conditionalFormatting sqref="E140">
    <cfRule type="cellIs" dxfId="559" priority="69" operator="equal">
      <formula>0</formula>
    </cfRule>
  </conditionalFormatting>
  <conditionalFormatting sqref="N184:N192 N175:N182 N199:N203 N46:N51 N54:N59 N66:N67 N95:N98 N121:N124 N128:N133 N194:N197 N8:N16 N61:N63 N135:N137">
    <cfRule type="cellIs" dxfId="558" priority="68" operator="equal">
      <formula>0</formula>
    </cfRule>
  </conditionalFormatting>
  <conditionalFormatting sqref="N24:N27 N29:N30">
    <cfRule type="cellIs" dxfId="557" priority="66" operator="equal">
      <formula>0</formula>
    </cfRule>
  </conditionalFormatting>
  <conditionalFormatting sqref="N22:N27 N40 N154:N166 N42:N44 N29:N34 N36:N38">
    <cfRule type="cellIs" dxfId="556" priority="67" operator="equal">
      <formula>0</formula>
    </cfRule>
  </conditionalFormatting>
  <conditionalFormatting sqref="N19">
    <cfRule type="cellIs" dxfId="555" priority="65" operator="equal">
      <formula>0</formula>
    </cfRule>
  </conditionalFormatting>
  <conditionalFormatting sqref="N154:N166">
    <cfRule type="cellIs" dxfId="554" priority="64" operator="equal">
      <formula>0</formula>
    </cfRule>
  </conditionalFormatting>
  <conditionalFormatting sqref="N21">
    <cfRule type="cellIs" dxfId="553" priority="63" operator="equal">
      <formula>0</formula>
    </cfRule>
  </conditionalFormatting>
  <conditionalFormatting sqref="N52">
    <cfRule type="cellIs" dxfId="552" priority="62" operator="equal">
      <formula>0</formula>
    </cfRule>
  </conditionalFormatting>
  <conditionalFormatting sqref="N99">
    <cfRule type="cellIs" dxfId="551" priority="60" operator="equal">
      <formula>0</formula>
    </cfRule>
  </conditionalFormatting>
  <conditionalFormatting sqref="N68">
    <cfRule type="cellIs" dxfId="550" priority="61" operator="equal">
      <formula>0</formula>
    </cfRule>
  </conditionalFormatting>
  <conditionalFormatting sqref="N114">
    <cfRule type="cellIs" dxfId="549" priority="58" operator="equal">
      <formula>0</formula>
    </cfRule>
  </conditionalFormatting>
  <conditionalFormatting sqref="N100">
    <cfRule type="cellIs" dxfId="548" priority="59" operator="equal">
      <formula>0</formula>
    </cfRule>
  </conditionalFormatting>
  <conditionalFormatting sqref="N174 N183">
    <cfRule type="cellIs" dxfId="547" priority="54" operator="equal">
      <formula>0</formula>
    </cfRule>
  </conditionalFormatting>
  <conditionalFormatting sqref="N125">
    <cfRule type="cellIs" dxfId="546" priority="57" operator="equal">
      <formula>0</formula>
    </cfRule>
  </conditionalFormatting>
  <conditionalFormatting sqref="N153">
    <cfRule type="cellIs" dxfId="545" priority="55" operator="equal">
      <formula>0</formula>
    </cfRule>
  </conditionalFormatting>
  <conditionalFormatting sqref="N152">
    <cfRule type="cellIs" dxfId="544" priority="56" operator="equal">
      <formula>0</formula>
    </cfRule>
  </conditionalFormatting>
  <conditionalFormatting sqref="N174 N183">
    <cfRule type="cellIs" dxfId="543" priority="53" operator="equal">
      <formula>0</formula>
    </cfRule>
  </conditionalFormatting>
  <conditionalFormatting sqref="N168:N173">
    <cfRule type="cellIs" dxfId="542" priority="50" operator="equal">
      <formula>0</formula>
    </cfRule>
  </conditionalFormatting>
  <conditionalFormatting sqref="N167">
    <cfRule type="cellIs" dxfId="541" priority="52" operator="equal">
      <formula>0</formula>
    </cfRule>
  </conditionalFormatting>
  <conditionalFormatting sqref="N168">
    <cfRule type="cellIs" dxfId="540" priority="51" operator="equal">
      <formula>0</formula>
    </cfRule>
  </conditionalFormatting>
  <conditionalFormatting sqref="N198">
    <cfRule type="cellIs" dxfId="539" priority="49" operator="equal">
      <formula>0</formula>
    </cfRule>
  </conditionalFormatting>
  <conditionalFormatting sqref="N199">
    <cfRule type="cellIs" dxfId="538" priority="48" operator="equal">
      <formula>0</formula>
    </cfRule>
  </conditionalFormatting>
  <conditionalFormatting sqref="N18">
    <cfRule type="cellIs" dxfId="537" priority="47" operator="equal">
      <formula>0</formula>
    </cfRule>
  </conditionalFormatting>
  <conditionalFormatting sqref="N17">
    <cfRule type="cellIs" dxfId="536" priority="46" operator="equal">
      <formula>0</formula>
    </cfRule>
  </conditionalFormatting>
  <conditionalFormatting sqref="N39">
    <cfRule type="cellIs" dxfId="535" priority="45" operator="equal">
      <formula>0</formula>
    </cfRule>
  </conditionalFormatting>
  <conditionalFormatting sqref="N45">
    <cfRule type="cellIs" dxfId="534" priority="44" operator="equal">
      <formula>0</formula>
    </cfRule>
  </conditionalFormatting>
  <conditionalFormatting sqref="N65">
    <cfRule type="cellIs" dxfId="533" priority="43" operator="equal">
      <formula>0</formula>
    </cfRule>
  </conditionalFormatting>
  <conditionalFormatting sqref="N64">
    <cfRule type="cellIs" dxfId="532" priority="42" operator="equal">
      <formula>0</formula>
    </cfRule>
  </conditionalFormatting>
  <conditionalFormatting sqref="N73:N76 N78:N79">
    <cfRule type="cellIs" dxfId="531" priority="40" operator="equal">
      <formula>0</formula>
    </cfRule>
  </conditionalFormatting>
  <conditionalFormatting sqref="N71:N76 N89 N91:N93 N78:N83 N85:N87">
    <cfRule type="cellIs" dxfId="530" priority="41" operator="equal">
      <formula>0</formula>
    </cfRule>
  </conditionalFormatting>
  <conditionalFormatting sqref="N70">
    <cfRule type="cellIs" dxfId="529" priority="39" operator="equal">
      <formula>0</formula>
    </cfRule>
  </conditionalFormatting>
  <conditionalFormatting sqref="N88">
    <cfRule type="cellIs" dxfId="528" priority="38" operator="equal">
      <formula>0</formula>
    </cfRule>
  </conditionalFormatting>
  <conditionalFormatting sqref="N94">
    <cfRule type="cellIs" dxfId="527" priority="37" operator="equal">
      <formula>0</formula>
    </cfRule>
  </conditionalFormatting>
  <conditionalFormatting sqref="N102:N103">
    <cfRule type="cellIs" dxfId="526" priority="35" operator="equal">
      <formula>0</formula>
    </cfRule>
  </conditionalFormatting>
  <conditionalFormatting sqref="N102:N107 N113 N109:N111">
    <cfRule type="cellIs" dxfId="525" priority="36" operator="equal">
      <formula>0</formula>
    </cfRule>
  </conditionalFormatting>
  <conditionalFormatting sqref="N112">
    <cfRule type="cellIs" dxfId="524" priority="34" operator="equal">
      <formula>0</formula>
    </cfRule>
  </conditionalFormatting>
  <conditionalFormatting sqref="N116:N118 N120">
    <cfRule type="cellIs" dxfId="523" priority="33" operator="equal">
      <formula>0</formula>
    </cfRule>
  </conditionalFormatting>
  <conditionalFormatting sqref="N119">
    <cfRule type="cellIs" dxfId="522" priority="32" operator="equal">
      <formula>0</formula>
    </cfRule>
  </conditionalFormatting>
  <conditionalFormatting sqref="N145:N151">
    <cfRule type="cellIs" dxfId="521" priority="31" operator="equal">
      <formula>0</formula>
    </cfRule>
  </conditionalFormatting>
  <conditionalFormatting sqref="N130:N133">
    <cfRule type="cellIs" dxfId="520" priority="29" operator="equal">
      <formula>0</formula>
    </cfRule>
  </conditionalFormatting>
  <conditionalFormatting sqref="N139 N141:N143">
    <cfRule type="cellIs" dxfId="519" priority="30" operator="equal">
      <formula>0</formula>
    </cfRule>
  </conditionalFormatting>
  <conditionalFormatting sqref="N127">
    <cfRule type="cellIs" dxfId="518" priority="28" operator="equal">
      <formula>0</formula>
    </cfRule>
  </conditionalFormatting>
  <conditionalFormatting sqref="N138">
    <cfRule type="cellIs" dxfId="517" priority="27" operator="equal">
      <formula>0</formula>
    </cfRule>
  </conditionalFormatting>
  <conditionalFormatting sqref="N144">
    <cfRule type="cellIs" dxfId="516" priority="26" operator="equal">
      <formula>0</formula>
    </cfRule>
  </conditionalFormatting>
  <conditionalFormatting sqref="N193">
    <cfRule type="cellIs" dxfId="515" priority="25" operator="equal">
      <formula>0</formula>
    </cfRule>
  </conditionalFormatting>
  <conditionalFormatting sqref="N193">
    <cfRule type="cellIs" dxfId="514" priority="24" operator="equal">
      <formula>0</formula>
    </cfRule>
  </conditionalFormatting>
  <conditionalFormatting sqref="N28">
    <cfRule type="cellIs" dxfId="513" priority="23" operator="equal">
      <formula>0</formula>
    </cfRule>
  </conditionalFormatting>
  <conditionalFormatting sqref="N28">
    <cfRule type="cellIs" dxfId="512" priority="22" operator="equal">
      <formula>0</formula>
    </cfRule>
  </conditionalFormatting>
  <conditionalFormatting sqref="N69 N126">
    <cfRule type="cellIs" dxfId="511" priority="21" operator="equal">
      <formula>0</formula>
    </cfRule>
  </conditionalFormatting>
  <conditionalFormatting sqref="N41 N90">
    <cfRule type="cellIs" dxfId="510" priority="20" operator="equal">
      <formula>0</formula>
    </cfRule>
  </conditionalFormatting>
  <conditionalFormatting sqref="N20">
    <cfRule type="cellIs" dxfId="509" priority="19" operator="equal">
      <formula>0</formula>
    </cfRule>
  </conditionalFormatting>
  <conditionalFormatting sqref="N35">
    <cfRule type="cellIs" dxfId="508" priority="18" operator="equal">
      <formula>0</formula>
    </cfRule>
  </conditionalFormatting>
  <conditionalFormatting sqref="N35">
    <cfRule type="cellIs" dxfId="507" priority="17" operator="equal">
      <formula>0</formula>
    </cfRule>
  </conditionalFormatting>
  <conditionalFormatting sqref="N53">
    <cfRule type="cellIs" dxfId="506" priority="16" operator="equal">
      <formula>0</formula>
    </cfRule>
  </conditionalFormatting>
  <conditionalFormatting sqref="N53">
    <cfRule type="cellIs" dxfId="505" priority="15" operator="equal">
      <formula>0</formula>
    </cfRule>
  </conditionalFormatting>
  <conditionalFormatting sqref="N60">
    <cfRule type="cellIs" dxfId="504" priority="14" operator="equal">
      <formula>0</formula>
    </cfRule>
  </conditionalFormatting>
  <conditionalFormatting sqref="N60">
    <cfRule type="cellIs" dxfId="503" priority="13" operator="equal">
      <formula>0</formula>
    </cfRule>
  </conditionalFormatting>
  <conditionalFormatting sqref="N77 N101">
    <cfRule type="cellIs" dxfId="502" priority="12" operator="equal">
      <formula>0</formula>
    </cfRule>
  </conditionalFormatting>
  <conditionalFormatting sqref="N77 N101">
    <cfRule type="cellIs" dxfId="501" priority="11" operator="equal">
      <formula>0</formula>
    </cfRule>
  </conditionalFormatting>
  <conditionalFormatting sqref="N84">
    <cfRule type="cellIs" dxfId="500" priority="10" operator="equal">
      <formula>0</formula>
    </cfRule>
  </conditionalFormatting>
  <conditionalFormatting sqref="N84">
    <cfRule type="cellIs" dxfId="499" priority="9" operator="equal">
      <formula>0</formula>
    </cfRule>
  </conditionalFormatting>
  <conditionalFormatting sqref="N108">
    <cfRule type="cellIs" dxfId="498" priority="8" operator="equal">
      <formula>0</formula>
    </cfRule>
  </conditionalFormatting>
  <conditionalFormatting sqref="N108">
    <cfRule type="cellIs" dxfId="497" priority="7" operator="equal">
      <formula>0</formula>
    </cfRule>
  </conditionalFormatting>
  <conditionalFormatting sqref="N115">
    <cfRule type="cellIs" dxfId="496" priority="6" operator="equal">
      <formula>0</formula>
    </cfRule>
  </conditionalFormatting>
  <conditionalFormatting sqref="N115">
    <cfRule type="cellIs" dxfId="495" priority="5" operator="equal">
      <formula>0</formula>
    </cfRule>
  </conditionalFormatting>
  <conditionalFormatting sqref="N134">
    <cfRule type="cellIs" dxfId="494" priority="4" operator="equal">
      <formula>0</formula>
    </cfRule>
  </conditionalFormatting>
  <conditionalFormatting sqref="N134">
    <cfRule type="cellIs" dxfId="493" priority="3" operator="equal">
      <formula>0</formula>
    </cfRule>
  </conditionalFormatting>
  <conditionalFormatting sqref="N140">
    <cfRule type="cellIs" dxfId="492" priority="2" operator="equal">
      <formula>0</formula>
    </cfRule>
  </conditionalFormatting>
  <conditionalFormatting sqref="N140">
    <cfRule type="cellIs" dxfId="491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8" fitToHeight="0" orientation="landscape" r:id="rId1"/>
  <rowBreaks count="1" manualBreakCount="1">
    <brk id="20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0"/>
  <sheetViews>
    <sheetView tabSelected="1" topLeftCell="A157" zoomScale="60" zoomScaleNormal="60" workbookViewId="0">
      <selection activeCell="G14" sqref="G14"/>
    </sheetView>
  </sheetViews>
  <sheetFormatPr defaultColWidth="9.33203125" defaultRowHeight="18" outlineLevelCol="1" x14ac:dyDescent="0.3"/>
  <cols>
    <col min="1" max="1" width="8.6640625" style="25" customWidth="1"/>
    <col min="2" max="2" width="88.6640625" style="25" customWidth="1"/>
    <col min="3" max="3" width="12.5546875" style="25" bestFit="1" customWidth="1"/>
    <col min="4" max="4" width="15" style="26" customWidth="1"/>
    <col min="5" max="5" width="18.44140625" style="26" customWidth="1" outlineLevel="1"/>
    <col min="6" max="6" width="20.21875" style="26" customWidth="1" outlineLevel="1"/>
    <col min="7" max="7" width="50.109375" style="41" customWidth="1"/>
    <col min="8" max="8" width="12.5546875" style="26" bestFit="1" customWidth="1"/>
    <col min="9" max="9" width="12.5546875" style="26" customWidth="1"/>
    <col min="10" max="10" width="15.6640625" style="26" customWidth="1"/>
    <col min="11" max="11" width="18.44140625" style="26" customWidth="1" outlineLevel="1"/>
    <col min="12" max="12" width="26.21875" style="26" customWidth="1" outlineLevel="1"/>
    <col min="13" max="13" width="22.88671875" style="26" customWidth="1" outlineLevel="1"/>
    <col min="14" max="14" width="18.44140625" style="26" customWidth="1"/>
    <col min="15" max="15" width="9.33203125" style="25" customWidth="1"/>
    <col min="16" max="16" width="15.5546875" style="25" customWidth="1"/>
    <col min="17" max="17" width="9.88671875" style="25" bestFit="1" customWidth="1"/>
    <col min="18" max="16384" width="9.33203125" style="25"/>
  </cols>
  <sheetData>
    <row r="1" spans="1:32" s="72" customFormat="1" ht="29.25" customHeight="1" x14ac:dyDescent="0.3">
      <c r="A1" s="119" t="s">
        <v>96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32" s="19" customFormat="1" ht="37.799999999999997" customHeight="1" x14ac:dyDescent="0.3">
      <c r="A2" s="120" t="s">
        <v>113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62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ht="15" customHeight="1" x14ac:dyDescent="0.3"/>
    <row r="4" spans="1:32" s="18" customFormat="1" ht="64.95" customHeight="1" x14ac:dyDescent="0.3">
      <c r="A4" s="27" t="s">
        <v>3</v>
      </c>
      <c r="B4" s="27" t="s">
        <v>4</v>
      </c>
      <c r="C4" s="27" t="s">
        <v>5</v>
      </c>
      <c r="D4" s="27" t="s">
        <v>6</v>
      </c>
      <c r="E4" s="27" t="s">
        <v>7</v>
      </c>
      <c r="F4" s="27" t="s">
        <v>114</v>
      </c>
      <c r="G4" s="27" t="s">
        <v>9</v>
      </c>
      <c r="H4" s="27" t="s">
        <v>5</v>
      </c>
      <c r="I4" s="122" t="s">
        <v>10</v>
      </c>
      <c r="J4" s="27" t="s">
        <v>6</v>
      </c>
      <c r="K4" s="27" t="s">
        <v>7</v>
      </c>
      <c r="L4" s="27" t="s">
        <v>114</v>
      </c>
      <c r="M4" s="27" t="s">
        <v>95</v>
      </c>
    </row>
    <row r="5" spans="1:32" s="19" customFormat="1" ht="20.100000000000001" customHeight="1" x14ac:dyDescent="0.3">
      <c r="A5" s="56">
        <v>1</v>
      </c>
      <c r="B5" s="1" t="s">
        <v>97</v>
      </c>
      <c r="C5" s="123"/>
      <c r="D5" s="124"/>
      <c r="E5" s="7"/>
      <c r="F5" s="1"/>
      <c r="G5" s="8"/>
      <c r="H5" s="4"/>
      <c r="I5" s="9"/>
      <c r="J5" s="9"/>
      <c r="K5" s="9"/>
      <c r="L5" s="16"/>
      <c r="M5" s="4"/>
    </row>
    <row r="6" spans="1:32" s="132" customFormat="1" ht="47.25" customHeight="1" x14ac:dyDescent="0.3">
      <c r="A6" s="125" t="s">
        <v>115</v>
      </c>
      <c r="B6" s="126" t="s">
        <v>116</v>
      </c>
      <c r="C6" s="127" t="s">
        <v>15</v>
      </c>
      <c r="D6" s="74">
        <v>136.1</v>
      </c>
      <c r="E6" s="127"/>
      <c r="F6" s="127">
        <f>E6*D6</f>
        <v>0</v>
      </c>
      <c r="G6" s="128"/>
      <c r="H6" s="129"/>
      <c r="I6" s="130"/>
      <c r="J6" s="130"/>
      <c r="K6" s="131"/>
      <c r="L6" s="131"/>
      <c r="M6" s="129"/>
      <c r="P6" s="133"/>
    </row>
    <row r="7" spans="1:32" s="141" customFormat="1" ht="39" customHeight="1" x14ac:dyDescent="0.3">
      <c r="A7" s="134" t="s">
        <v>117</v>
      </c>
      <c r="B7" s="135"/>
      <c r="C7" s="71"/>
      <c r="D7" s="73"/>
      <c r="E7" s="71"/>
      <c r="F7" s="127"/>
      <c r="G7" s="55" t="s">
        <v>98</v>
      </c>
      <c r="H7" s="136" t="s">
        <v>31</v>
      </c>
      <c r="I7" s="137">
        <v>11</v>
      </c>
      <c r="J7" s="138">
        <f>I7*D6</f>
        <v>1497.1</v>
      </c>
      <c r="K7" s="139"/>
      <c r="L7" s="139">
        <f>K7*J7</f>
        <v>0</v>
      </c>
      <c r="M7" s="140" t="s">
        <v>17</v>
      </c>
    </row>
    <row r="8" spans="1:32" s="141" customFormat="1" ht="24.75" customHeight="1" x14ac:dyDescent="0.3">
      <c r="A8" s="134" t="s">
        <v>118</v>
      </c>
      <c r="B8" s="135"/>
      <c r="C8" s="71"/>
      <c r="D8" s="73"/>
      <c r="E8" s="71"/>
      <c r="F8" s="127"/>
      <c r="G8" s="55" t="s">
        <v>119</v>
      </c>
      <c r="H8" s="136" t="s">
        <v>58</v>
      </c>
      <c r="I8" s="137">
        <v>3.5</v>
      </c>
      <c r="J8" s="138">
        <f>I8*D6</f>
        <v>476.34999999999997</v>
      </c>
      <c r="K8" s="139"/>
      <c r="L8" s="139">
        <f>J8*K8</f>
        <v>0</v>
      </c>
      <c r="M8" s="140" t="s">
        <v>17</v>
      </c>
    </row>
    <row r="9" spans="1:32" s="141" customFormat="1" ht="24.75" customHeight="1" x14ac:dyDescent="0.3">
      <c r="A9" s="134" t="s">
        <v>120</v>
      </c>
      <c r="B9" s="135"/>
      <c r="C9" s="71"/>
      <c r="D9" s="73"/>
      <c r="E9" s="71"/>
      <c r="F9" s="127"/>
      <c r="G9" s="55" t="s">
        <v>121</v>
      </c>
      <c r="H9" s="136" t="s">
        <v>21</v>
      </c>
      <c r="I9" s="137">
        <v>4.5999999999999999E-2</v>
      </c>
      <c r="J9" s="138">
        <f>D6*I9+10%</f>
        <v>6.3605999999999989</v>
      </c>
      <c r="K9" s="139"/>
      <c r="L9" s="139">
        <f>K9*J9</f>
        <v>0</v>
      </c>
      <c r="M9" s="140" t="s">
        <v>17</v>
      </c>
    </row>
    <row r="10" spans="1:32" s="141" customFormat="1" ht="24.75" customHeight="1" x14ac:dyDescent="0.3">
      <c r="A10" s="134" t="s">
        <v>122</v>
      </c>
      <c r="B10" s="135"/>
      <c r="C10" s="71"/>
      <c r="D10" s="73"/>
      <c r="E10" s="71"/>
      <c r="F10" s="127"/>
      <c r="G10" s="55" t="s">
        <v>59</v>
      </c>
      <c r="H10" s="136" t="s">
        <v>24</v>
      </c>
      <c r="I10" s="142">
        <v>4.2999999999999999E-4</v>
      </c>
      <c r="J10" s="143">
        <f>D6*I10</f>
        <v>5.8522999999999999E-2</v>
      </c>
      <c r="K10" s="139"/>
      <c r="L10" s="139">
        <f>J10*K10</f>
        <v>0</v>
      </c>
      <c r="M10" s="140" t="s">
        <v>17</v>
      </c>
    </row>
    <row r="11" spans="1:32" s="141" customFormat="1" ht="24.75" customHeight="1" x14ac:dyDescent="0.3">
      <c r="A11" s="134" t="s">
        <v>123</v>
      </c>
      <c r="B11" s="135"/>
      <c r="C11" s="71"/>
      <c r="D11" s="73"/>
      <c r="E11" s="71"/>
      <c r="F11" s="127"/>
      <c r="G11" s="55" t="s">
        <v>124</v>
      </c>
      <c r="H11" s="136" t="s">
        <v>24</v>
      </c>
      <c r="I11" s="144">
        <v>9.0000000000000006E-5</v>
      </c>
      <c r="J11" s="143">
        <f>D6*I11</f>
        <v>1.2248999999999999E-2</v>
      </c>
      <c r="K11" s="139"/>
      <c r="L11" s="139">
        <f>J11*K11</f>
        <v>0</v>
      </c>
      <c r="M11" s="140" t="s">
        <v>17</v>
      </c>
      <c r="T11" s="132"/>
    </row>
    <row r="12" spans="1:32" s="141" customFormat="1" ht="24.75" customHeight="1" x14ac:dyDescent="0.3">
      <c r="A12" s="134" t="s">
        <v>125</v>
      </c>
      <c r="B12" s="135"/>
      <c r="C12" s="71"/>
      <c r="D12" s="73"/>
      <c r="E12" s="71"/>
      <c r="F12" s="127"/>
      <c r="G12" s="55" t="s">
        <v>126</v>
      </c>
      <c r="H12" s="136" t="s">
        <v>15</v>
      </c>
      <c r="I12" s="144">
        <v>0.04</v>
      </c>
      <c r="J12" s="143">
        <f>D6*I12</f>
        <v>5.444</v>
      </c>
      <c r="K12" s="139"/>
      <c r="L12" s="139">
        <f>J12*K12</f>
        <v>0</v>
      </c>
      <c r="M12" s="140" t="s">
        <v>17</v>
      </c>
      <c r="T12" s="132"/>
    </row>
    <row r="13" spans="1:32" s="132" customFormat="1" ht="33.75" customHeight="1" x14ac:dyDescent="0.3">
      <c r="A13" s="125" t="s">
        <v>127</v>
      </c>
      <c r="B13" s="145" t="s">
        <v>128</v>
      </c>
      <c r="C13" s="127" t="s">
        <v>15</v>
      </c>
      <c r="D13" s="74">
        <v>19.2</v>
      </c>
      <c r="E13" s="127"/>
      <c r="F13" s="127">
        <f>E13*D13</f>
        <v>0</v>
      </c>
      <c r="G13" s="146"/>
      <c r="H13" s="146"/>
      <c r="I13" s="147"/>
      <c r="J13" s="148"/>
      <c r="K13" s="149"/>
      <c r="L13" s="139"/>
      <c r="M13" s="146"/>
      <c r="O13" s="150"/>
    </row>
    <row r="14" spans="1:32" s="151" customFormat="1" ht="38.25" customHeight="1" x14ac:dyDescent="0.3">
      <c r="A14" s="134" t="s">
        <v>129</v>
      </c>
      <c r="B14" s="135"/>
      <c r="C14" s="71"/>
      <c r="D14" s="73"/>
      <c r="E14" s="71"/>
      <c r="F14" s="127"/>
      <c r="G14" s="55" t="s">
        <v>98</v>
      </c>
      <c r="H14" s="136" t="s">
        <v>31</v>
      </c>
      <c r="I14" s="137">
        <v>11</v>
      </c>
      <c r="J14" s="138">
        <f>D13*I14</f>
        <v>211.2</v>
      </c>
      <c r="K14" s="139"/>
      <c r="L14" s="139">
        <f>K14*J14</f>
        <v>0</v>
      </c>
      <c r="M14" s="140" t="s">
        <v>17</v>
      </c>
    </row>
    <row r="15" spans="1:32" s="141" customFormat="1" ht="24.75" customHeight="1" x14ac:dyDescent="0.3">
      <c r="A15" s="134" t="s">
        <v>130</v>
      </c>
      <c r="B15" s="135"/>
      <c r="C15" s="71"/>
      <c r="D15" s="73"/>
      <c r="E15" s="71"/>
      <c r="F15" s="127"/>
      <c r="G15" s="55" t="s">
        <v>119</v>
      </c>
      <c r="H15" s="136" t="s">
        <v>58</v>
      </c>
      <c r="I15" s="137">
        <v>3.5</v>
      </c>
      <c r="J15" s="138">
        <f>D13*I15</f>
        <v>67.2</v>
      </c>
      <c r="K15" s="139"/>
      <c r="L15" s="139">
        <f>J15*K15</f>
        <v>0</v>
      </c>
      <c r="M15" s="140" t="s">
        <v>17</v>
      </c>
    </row>
    <row r="16" spans="1:32" s="141" customFormat="1" ht="24.75" customHeight="1" x14ac:dyDescent="0.3">
      <c r="A16" s="134" t="s">
        <v>131</v>
      </c>
      <c r="B16" s="135"/>
      <c r="C16" s="71"/>
      <c r="D16" s="73"/>
      <c r="E16" s="71"/>
      <c r="F16" s="127"/>
      <c r="G16" s="55" t="s">
        <v>121</v>
      </c>
      <c r="H16" s="136" t="s">
        <v>21</v>
      </c>
      <c r="I16" s="137">
        <v>8.0000000000000002E-3</v>
      </c>
      <c r="J16" s="143">
        <f>D13*I16</f>
        <v>0.15359999999999999</v>
      </c>
      <c r="K16" s="139"/>
      <c r="L16" s="139">
        <f>J16*K16</f>
        <v>0</v>
      </c>
      <c r="M16" s="140" t="s">
        <v>17</v>
      </c>
    </row>
    <row r="17" spans="1:22" s="141" customFormat="1" ht="24.75" customHeight="1" x14ac:dyDescent="0.3">
      <c r="A17" s="134" t="s">
        <v>132</v>
      </c>
      <c r="B17" s="135"/>
      <c r="C17" s="71"/>
      <c r="D17" s="73"/>
      <c r="E17" s="71"/>
      <c r="F17" s="127"/>
      <c r="G17" s="55" t="s">
        <v>59</v>
      </c>
      <c r="H17" s="136" t="s">
        <v>24</v>
      </c>
      <c r="I17" s="137">
        <v>4.0000000000000002E-4</v>
      </c>
      <c r="J17" s="143">
        <f>D13*I17</f>
        <v>7.6800000000000002E-3</v>
      </c>
      <c r="K17" s="139"/>
      <c r="L17" s="139">
        <f>J17*K17</f>
        <v>0</v>
      </c>
      <c r="M17" s="140" t="s">
        <v>17</v>
      </c>
    </row>
    <row r="18" spans="1:22" s="141" customFormat="1" ht="24.75" customHeight="1" x14ac:dyDescent="0.3">
      <c r="A18" s="134" t="s">
        <v>133</v>
      </c>
      <c r="B18" s="135"/>
      <c r="C18" s="71"/>
      <c r="D18" s="73"/>
      <c r="E18" s="71"/>
      <c r="F18" s="127"/>
      <c r="G18" s="55" t="s">
        <v>134</v>
      </c>
      <c r="H18" s="136" t="s">
        <v>24</v>
      </c>
      <c r="I18" s="144">
        <v>2.0000000000000001E-4</v>
      </c>
      <c r="J18" s="143">
        <f>D13*I18</f>
        <v>3.8400000000000001E-3</v>
      </c>
      <c r="K18" s="139"/>
      <c r="L18" s="139">
        <f>J18*K18</f>
        <v>0</v>
      </c>
      <c r="M18" s="140" t="s">
        <v>17</v>
      </c>
      <c r="P18" s="152"/>
    </row>
    <row r="19" spans="1:22" s="141" customFormat="1" ht="24.75" customHeight="1" x14ac:dyDescent="0.3">
      <c r="A19" s="134" t="s">
        <v>135</v>
      </c>
      <c r="B19" s="135"/>
      <c r="C19" s="71"/>
      <c r="D19" s="73"/>
      <c r="E19" s="71"/>
      <c r="F19" s="127"/>
      <c r="G19" s="55" t="s">
        <v>126</v>
      </c>
      <c r="H19" s="136" t="s">
        <v>15</v>
      </c>
      <c r="I19" s="137">
        <v>0.04</v>
      </c>
      <c r="J19" s="143">
        <f>D13*I19</f>
        <v>0.76800000000000002</v>
      </c>
      <c r="K19" s="139"/>
      <c r="L19" s="139">
        <f>J19*K19</f>
        <v>0</v>
      </c>
      <c r="M19" s="140" t="s">
        <v>17</v>
      </c>
    </row>
    <row r="20" spans="1:22" s="132" customFormat="1" ht="28.5" customHeight="1" x14ac:dyDescent="0.3">
      <c r="A20" s="125" t="s">
        <v>136</v>
      </c>
      <c r="B20" s="145" t="s">
        <v>137</v>
      </c>
      <c r="C20" s="127" t="s">
        <v>21</v>
      </c>
      <c r="D20" s="74">
        <v>2.81</v>
      </c>
      <c r="E20" s="127"/>
      <c r="F20" s="127">
        <f>E20*D20</f>
        <v>0</v>
      </c>
      <c r="G20" s="153"/>
      <c r="H20" s="154"/>
      <c r="I20" s="155"/>
      <c r="J20" s="131"/>
      <c r="K20" s="156"/>
      <c r="L20" s="139"/>
      <c r="M20" s="129"/>
    </row>
    <row r="21" spans="1:22" s="141" customFormat="1" ht="24.75" customHeight="1" x14ac:dyDescent="0.3">
      <c r="A21" s="134" t="s">
        <v>138</v>
      </c>
      <c r="B21" s="135"/>
      <c r="C21" s="71"/>
      <c r="D21" s="73"/>
      <c r="E21" s="71"/>
      <c r="F21" s="127"/>
      <c r="G21" s="55" t="s">
        <v>99</v>
      </c>
      <c r="H21" s="136" t="s">
        <v>31</v>
      </c>
      <c r="I21" s="137">
        <v>205</v>
      </c>
      <c r="J21" s="138">
        <f>I21*D20</f>
        <v>576.04999999999995</v>
      </c>
      <c r="K21" s="139"/>
      <c r="L21" s="139">
        <f t="shared" ref="L21:L29" si="0">J21*K21</f>
        <v>0</v>
      </c>
      <c r="M21" s="140" t="s">
        <v>17</v>
      </c>
    </row>
    <row r="22" spans="1:22" s="141" customFormat="1" ht="24.75" customHeight="1" x14ac:dyDescent="0.3">
      <c r="A22" s="134" t="s">
        <v>139</v>
      </c>
      <c r="B22" s="135"/>
      <c r="C22" s="71"/>
      <c r="D22" s="73"/>
      <c r="E22" s="71"/>
      <c r="F22" s="127"/>
      <c r="G22" s="55" t="s">
        <v>140</v>
      </c>
      <c r="H22" s="136" t="s">
        <v>21</v>
      </c>
      <c r="I22" s="137">
        <v>0.3</v>
      </c>
      <c r="J22" s="138">
        <f>D20*I22</f>
        <v>0.84299999999999997</v>
      </c>
      <c r="K22" s="139"/>
      <c r="L22" s="139">
        <f t="shared" si="0"/>
        <v>0</v>
      </c>
      <c r="M22" s="140" t="s">
        <v>17</v>
      </c>
    </row>
    <row r="23" spans="1:22" s="141" customFormat="1" ht="24.75" customHeight="1" x14ac:dyDescent="0.3">
      <c r="A23" s="134" t="s">
        <v>141</v>
      </c>
      <c r="B23" s="157"/>
      <c r="C23" s="71"/>
      <c r="D23" s="73"/>
      <c r="E23" s="71"/>
      <c r="F23" s="127"/>
      <c r="G23" s="55" t="s">
        <v>142</v>
      </c>
      <c r="H23" s="136" t="s">
        <v>15</v>
      </c>
      <c r="I23" s="137">
        <v>2</v>
      </c>
      <c r="J23" s="138">
        <f>D20*I23</f>
        <v>5.62</v>
      </c>
      <c r="K23" s="139"/>
      <c r="L23" s="139">
        <f t="shared" si="0"/>
        <v>0</v>
      </c>
      <c r="M23" s="140" t="s">
        <v>17</v>
      </c>
      <c r="V23" s="158"/>
    </row>
    <row r="24" spans="1:22" s="141" customFormat="1" ht="24.75" customHeight="1" x14ac:dyDescent="0.3">
      <c r="A24" s="134" t="s">
        <v>143</v>
      </c>
      <c r="B24" s="135"/>
      <c r="C24" s="71"/>
      <c r="D24" s="73"/>
      <c r="E24" s="71"/>
      <c r="F24" s="127"/>
      <c r="G24" s="55" t="s">
        <v>144</v>
      </c>
      <c r="H24" s="136" t="s">
        <v>24</v>
      </c>
      <c r="I24" s="137">
        <v>1E-3</v>
      </c>
      <c r="J24" s="143">
        <f>D20*I24</f>
        <v>2.81E-3</v>
      </c>
      <c r="K24" s="139"/>
      <c r="L24" s="139">
        <f t="shared" si="0"/>
        <v>0</v>
      </c>
      <c r="M24" s="140" t="s">
        <v>17</v>
      </c>
    </row>
    <row r="25" spans="1:22" s="141" customFormat="1" ht="24.75" customHeight="1" x14ac:dyDescent="0.3">
      <c r="A25" s="134" t="s">
        <v>145</v>
      </c>
      <c r="B25" s="55"/>
      <c r="C25" s="136"/>
      <c r="D25" s="78"/>
      <c r="E25" s="159"/>
      <c r="F25" s="159"/>
      <c r="G25" s="55" t="s">
        <v>126</v>
      </c>
      <c r="H25" s="136" t="s">
        <v>15</v>
      </c>
      <c r="I25" s="137">
        <v>0.3</v>
      </c>
      <c r="J25" s="138">
        <f>I25*D20</f>
        <v>0.84299999999999997</v>
      </c>
      <c r="K25" s="139"/>
      <c r="L25" s="139">
        <f t="shared" si="0"/>
        <v>0</v>
      </c>
      <c r="M25" s="140" t="s">
        <v>17</v>
      </c>
    </row>
    <row r="26" spans="1:22" s="132" customFormat="1" ht="24.75" customHeight="1" x14ac:dyDescent="0.3">
      <c r="A26" s="125" t="s">
        <v>146</v>
      </c>
      <c r="B26" s="160" t="s">
        <v>147</v>
      </c>
      <c r="C26" s="161" t="s">
        <v>19</v>
      </c>
      <c r="D26" s="162">
        <v>12</v>
      </c>
      <c r="E26" s="74"/>
      <c r="F26" s="127">
        <f>E26*D26</f>
        <v>0</v>
      </c>
      <c r="G26" s="160"/>
      <c r="H26" s="161"/>
      <c r="I26" s="163"/>
      <c r="J26" s="164"/>
      <c r="K26" s="165"/>
      <c r="L26" s="165"/>
      <c r="M26" s="127"/>
    </row>
    <row r="27" spans="1:22" s="141" customFormat="1" ht="24.75" customHeight="1" x14ac:dyDescent="0.3">
      <c r="A27" s="134" t="s">
        <v>148</v>
      </c>
      <c r="B27" s="135"/>
      <c r="C27" s="71"/>
      <c r="D27" s="73"/>
      <c r="E27" s="71"/>
      <c r="F27" s="127"/>
      <c r="G27" s="55" t="s">
        <v>149</v>
      </c>
      <c r="H27" s="136" t="s">
        <v>19</v>
      </c>
      <c r="I27" s="138">
        <v>1</v>
      </c>
      <c r="J27" s="159">
        <v>4</v>
      </c>
      <c r="K27" s="166"/>
      <c r="L27" s="139">
        <f t="shared" si="0"/>
        <v>0</v>
      </c>
      <c r="M27" s="140" t="s">
        <v>17</v>
      </c>
    </row>
    <row r="28" spans="1:22" s="141" customFormat="1" ht="24.75" customHeight="1" x14ac:dyDescent="0.3">
      <c r="A28" s="134" t="s">
        <v>150</v>
      </c>
      <c r="B28" s="135"/>
      <c r="C28" s="71"/>
      <c r="D28" s="73"/>
      <c r="E28" s="71"/>
      <c r="F28" s="127"/>
      <c r="G28" s="55" t="s">
        <v>151</v>
      </c>
      <c r="H28" s="167" t="s">
        <v>19</v>
      </c>
      <c r="I28" s="138">
        <v>1</v>
      </c>
      <c r="J28" s="159">
        <v>6</v>
      </c>
      <c r="K28" s="168"/>
      <c r="L28" s="139">
        <f t="shared" si="0"/>
        <v>0</v>
      </c>
      <c r="M28" s="140" t="s">
        <v>17</v>
      </c>
    </row>
    <row r="29" spans="1:22" s="174" customFormat="1" ht="24.75" customHeight="1" x14ac:dyDescent="0.3">
      <c r="A29" s="134" t="s">
        <v>152</v>
      </c>
      <c r="B29" s="169"/>
      <c r="C29" s="170"/>
      <c r="D29" s="171"/>
      <c r="E29" s="170"/>
      <c r="F29" s="172"/>
      <c r="G29" s="55" t="s">
        <v>153</v>
      </c>
      <c r="H29" s="136" t="s">
        <v>19</v>
      </c>
      <c r="I29" s="138">
        <v>1</v>
      </c>
      <c r="J29" s="159">
        <v>2</v>
      </c>
      <c r="K29" s="166"/>
      <c r="L29" s="168">
        <f t="shared" si="0"/>
        <v>0</v>
      </c>
      <c r="M29" s="173" t="s">
        <v>17</v>
      </c>
    </row>
    <row r="30" spans="1:22" s="182" customFormat="1" ht="24.75" customHeight="1" x14ac:dyDescent="0.3">
      <c r="A30" s="175" t="s">
        <v>154</v>
      </c>
      <c r="B30" s="175" t="s">
        <v>155</v>
      </c>
      <c r="C30" s="176"/>
      <c r="D30" s="176"/>
      <c r="E30" s="177"/>
      <c r="F30" s="175"/>
      <c r="G30" s="178"/>
      <c r="H30" s="179"/>
      <c r="I30" s="179"/>
      <c r="J30" s="179"/>
      <c r="K30" s="180"/>
      <c r="L30" s="181"/>
      <c r="M30" s="179"/>
    </row>
    <row r="31" spans="1:22" s="191" customFormat="1" ht="24.75" customHeight="1" x14ac:dyDescent="0.3">
      <c r="A31" s="183" t="s">
        <v>156</v>
      </c>
      <c r="B31" s="184" t="s">
        <v>137</v>
      </c>
      <c r="C31" s="185" t="s">
        <v>21</v>
      </c>
      <c r="D31" s="185">
        <v>148.72999999999999</v>
      </c>
      <c r="E31" s="127"/>
      <c r="F31" s="183">
        <f>E31*D31</f>
        <v>0</v>
      </c>
      <c r="G31" s="186"/>
      <c r="H31" s="187"/>
      <c r="I31" s="188"/>
      <c r="J31" s="189"/>
      <c r="K31" s="190"/>
      <c r="L31" s="168"/>
      <c r="M31" s="189"/>
    </row>
    <row r="32" spans="1:22" s="141" customFormat="1" ht="24.75" customHeight="1" x14ac:dyDescent="0.3">
      <c r="A32" s="134" t="s">
        <v>157</v>
      </c>
      <c r="B32" s="76"/>
      <c r="C32" s="73"/>
      <c r="D32" s="73"/>
      <c r="E32" s="71"/>
      <c r="F32" s="127"/>
      <c r="G32" s="192" t="s">
        <v>158</v>
      </c>
      <c r="H32" s="193" t="s">
        <v>19</v>
      </c>
      <c r="I32" s="137">
        <v>195</v>
      </c>
      <c r="J32" s="138">
        <f>D31*I32</f>
        <v>29002.35</v>
      </c>
      <c r="K32" s="139"/>
      <c r="L32" s="139">
        <f t="shared" ref="L32:L39" si="1">J32*K32</f>
        <v>0</v>
      </c>
      <c r="M32" s="140" t="s">
        <v>17</v>
      </c>
    </row>
    <row r="33" spans="1:13" s="141" customFormat="1" ht="24.75" customHeight="1" x14ac:dyDescent="0.3">
      <c r="A33" s="134" t="s">
        <v>159</v>
      </c>
      <c r="B33" s="76"/>
      <c r="C33" s="73"/>
      <c r="D33" s="73"/>
      <c r="E33" s="71"/>
      <c r="F33" s="127"/>
      <c r="G33" s="194" t="s">
        <v>160</v>
      </c>
      <c r="H33" s="195" t="s">
        <v>19</v>
      </c>
      <c r="I33" s="137">
        <v>13</v>
      </c>
      <c r="J33" s="138">
        <f>I33*D31</f>
        <v>1933.4899999999998</v>
      </c>
      <c r="K33" s="139"/>
      <c r="L33" s="139">
        <f t="shared" si="1"/>
        <v>0</v>
      </c>
      <c r="M33" s="140" t="s">
        <v>17</v>
      </c>
    </row>
    <row r="34" spans="1:13" s="141" customFormat="1" ht="24.75" customHeight="1" x14ac:dyDescent="0.3">
      <c r="A34" s="134" t="s">
        <v>161</v>
      </c>
      <c r="B34" s="76"/>
      <c r="C34" s="73"/>
      <c r="D34" s="73"/>
      <c r="E34" s="71"/>
      <c r="F34" s="127"/>
      <c r="G34" s="192" t="s">
        <v>162</v>
      </c>
      <c r="H34" s="195" t="s">
        <v>21</v>
      </c>
      <c r="I34" s="137">
        <v>0.3</v>
      </c>
      <c r="J34" s="138">
        <f>D31*I34</f>
        <v>44.618999999999993</v>
      </c>
      <c r="K34" s="139"/>
      <c r="L34" s="139">
        <f t="shared" si="1"/>
        <v>0</v>
      </c>
      <c r="M34" s="140" t="s">
        <v>17</v>
      </c>
    </row>
    <row r="35" spans="1:13" s="141" customFormat="1" ht="24.75" customHeight="1" x14ac:dyDescent="0.3">
      <c r="A35" s="134" t="s">
        <v>163</v>
      </c>
      <c r="B35" s="76"/>
      <c r="C35" s="73"/>
      <c r="D35" s="73"/>
      <c r="E35" s="71"/>
      <c r="F35" s="127"/>
      <c r="G35" s="192" t="s">
        <v>164</v>
      </c>
      <c r="H35" s="193" t="s">
        <v>24</v>
      </c>
      <c r="I35" s="137">
        <v>9.7999999999999997E-4</v>
      </c>
      <c r="J35" s="143">
        <f>D31*I35</f>
        <v>0.14575539999999998</v>
      </c>
      <c r="K35" s="139"/>
      <c r="L35" s="139">
        <f t="shared" si="1"/>
        <v>0</v>
      </c>
      <c r="M35" s="140" t="s">
        <v>17</v>
      </c>
    </row>
    <row r="36" spans="1:13" s="141" customFormat="1" ht="24.75" customHeight="1" x14ac:dyDescent="0.3">
      <c r="A36" s="134" t="s">
        <v>165</v>
      </c>
      <c r="B36" s="76"/>
      <c r="C36" s="73"/>
      <c r="D36" s="73"/>
      <c r="E36" s="71"/>
      <c r="F36" s="127"/>
      <c r="G36" s="192" t="s">
        <v>166</v>
      </c>
      <c r="H36" s="193" t="s">
        <v>15</v>
      </c>
      <c r="I36" s="137">
        <v>2</v>
      </c>
      <c r="J36" s="138">
        <f>D31*I36</f>
        <v>297.45999999999998</v>
      </c>
      <c r="K36" s="139"/>
      <c r="L36" s="139">
        <f t="shared" si="1"/>
        <v>0</v>
      </c>
      <c r="M36" s="140" t="s">
        <v>17</v>
      </c>
    </row>
    <row r="37" spans="1:13" s="141" customFormat="1" ht="24.75" customHeight="1" x14ac:dyDescent="0.3">
      <c r="A37" s="134" t="s">
        <v>167</v>
      </c>
      <c r="B37" s="76"/>
      <c r="C37" s="73"/>
      <c r="D37" s="73"/>
      <c r="E37" s="71"/>
      <c r="F37" s="127"/>
      <c r="G37" s="55" t="s">
        <v>168</v>
      </c>
      <c r="H37" s="193" t="s">
        <v>15</v>
      </c>
      <c r="I37" s="137">
        <v>0.3</v>
      </c>
      <c r="J37" s="138">
        <f>D31*I37</f>
        <v>44.618999999999993</v>
      </c>
      <c r="K37" s="139"/>
      <c r="L37" s="139">
        <f t="shared" si="1"/>
        <v>0</v>
      </c>
      <c r="M37" s="140" t="s">
        <v>17</v>
      </c>
    </row>
    <row r="38" spans="1:13" s="141" customFormat="1" ht="24.75" customHeight="1" x14ac:dyDescent="0.3">
      <c r="A38" s="134" t="s">
        <v>169</v>
      </c>
      <c r="B38" s="76"/>
      <c r="C38" s="73"/>
      <c r="D38" s="73"/>
      <c r="E38" s="71"/>
      <c r="F38" s="127"/>
      <c r="G38" s="55" t="s">
        <v>170</v>
      </c>
      <c r="H38" s="193" t="s">
        <v>19</v>
      </c>
      <c r="I38" s="137">
        <v>1</v>
      </c>
      <c r="J38" s="138">
        <v>61</v>
      </c>
      <c r="K38" s="139"/>
      <c r="L38" s="139">
        <f t="shared" si="1"/>
        <v>0</v>
      </c>
      <c r="M38" s="140" t="s">
        <v>17</v>
      </c>
    </row>
    <row r="39" spans="1:13" s="141" customFormat="1" ht="24.75" customHeight="1" x14ac:dyDescent="0.3">
      <c r="A39" s="134" t="s">
        <v>171</v>
      </c>
      <c r="B39" s="76"/>
      <c r="C39" s="73"/>
      <c r="D39" s="73"/>
      <c r="E39" s="71"/>
      <c r="F39" s="127"/>
      <c r="G39" s="55" t="s">
        <v>172</v>
      </c>
      <c r="H39" s="193" t="s">
        <v>19</v>
      </c>
      <c r="I39" s="137">
        <v>1</v>
      </c>
      <c r="J39" s="138">
        <v>122</v>
      </c>
      <c r="K39" s="139"/>
      <c r="L39" s="139">
        <f t="shared" si="1"/>
        <v>0</v>
      </c>
      <c r="M39" s="140" t="s">
        <v>17</v>
      </c>
    </row>
    <row r="40" spans="1:13" s="132" customFormat="1" ht="24.75" customHeight="1" x14ac:dyDescent="0.3">
      <c r="A40" s="125" t="s">
        <v>173</v>
      </c>
      <c r="B40" s="196" t="s">
        <v>174</v>
      </c>
      <c r="C40" s="74" t="s">
        <v>15</v>
      </c>
      <c r="D40" s="74">
        <v>517.02</v>
      </c>
      <c r="E40" s="127"/>
      <c r="F40" s="127">
        <f>E40*D40</f>
        <v>0</v>
      </c>
      <c r="G40" s="197"/>
      <c r="H40" s="198"/>
      <c r="I40" s="155"/>
      <c r="J40" s="131"/>
      <c r="K40" s="156"/>
      <c r="L40" s="139"/>
      <c r="M40" s="129"/>
    </row>
    <row r="41" spans="1:13" s="141" customFormat="1" ht="24.75" customHeight="1" x14ac:dyDescent="0.3">
      <c r="A41" s="134" t="s">
        <v>175</v>
      </c>
      <c r="B41" s="76"/>
      <c r="C41" s="73"/>
      <c r="D41" s="73"/>
      <c r="E41" s="71"/>
      <c r="F41" s="127"/>
      <c r="G41" s="192" t="s">
        <v>158</v>
      </c>
      <c r="H41" s="193" t="s">
        <v>19</v>
      </c>
      <c r="I41" s="137">
        <v>25</v>
      </c>
      <c r="J41" s="138">
        <f>D40*I41</f>
        <v>12925.5</v>
      </c>
      <c r="K41" s="139"/>
      <c r="L41" s="139">
        <f t="shared" ref="L41:L46" si="2">J41*K41</f>
        <v>0</v>
      </c>
      <c r="M41" s="140" t="s">
        <v>17</v>
      </c>
    </row>
    <row r="42" spans="1:13" s="141" customFormat="1" ht="24.75" customHeight="1" x14ac:dyDescent="0.3">
      <c r="A42" s="134" t="s">
        <v>176</v>
      </c>
      <c r="B42" s="76"/>
      <c r="C42" s="73"/>
      <c r="D42" s="73"/>
      <c r="E42" s="71"/>
      <c r="F42" s="127"/>
      <c r="G42" s="199" t="s">
        <v>100</v>
      </c>
      <c r="H42" s="140" t="s">
        <v>19</v>
      </c>
      <c r="I42" s="143">
        <v>1.32</v>
      </c>
      <c r="J42" s="138">
        <f>I42*D40</f>
        <v>682.46640000000002</v>
      </c>
      <c r="K42" s="139"/>
      <c r="L42" s="139">
        <f t="shared" si="2"/>
        <v>0</v>
      </c>
      <c r="M42" s="140" t="s">
        <v>17</v>
      </c>
    </row>
    <row r="43" spans="1:13" s="141" customFormat="1" ht="24.75" customHeight="1" x14ac:dyDescent="0.3">
      <c r="A43" s="134" t="s">
        <v>177</v>
      </c>
      <c r="B43" s="76"/>
      <c r="C43" s="73"/>
      <c r="D43" s="73"/>
      <c r="E43" s="71"/>
      <c r="F43" s="127"/>
      <c r="G43" s="192" t="s">
        <v>162</v>
      </c>
      <c r="H43" s="195" t="s">
        <v>21</v>
      </c>
      <c r="I43" s="137">
        <v>3.4000000000000002E-2</v>
      </c>
      <c r="J43" s="138">
        <f>D40*I43</f>
        <v>17.578680000000002</v>
      </c>
      <c r="K43" s="139"/>
      <c r="L43" s="139">
        <f t="shared" si="2"/>
        <v>0</v>
      </c>
      <c r="M43" s="140" t="s">
        <v>17</v>
      </c>
    </row>
    <row r="44" spans="1:13" s="141" customFormat="1" ht="24.75" customHeight="1" x14ac:dyDescent="0.3">
      <c r="A44" s="134" t="s">
        <v>178</v>
      </c>
      <c r="B44" s="76"/>
      <c r="C44" s="73"/>
      <c r="D44" s="73"/>
      <c r="E44" s="71"/>
      <c r="F44" s="127"/>
      <c r="G44" s="192" t="s">
        <v>164</v>
      </c>
      <c r="H44" s="193" t="s">
        <v>24</v>
      </c>
      <c r="I44" s="144">
        <v>1.4999999999999999E-4</v>
      </c>
      <c r="J44" s="143">
        <f>D40*I44</f>
        <v>7.7552999999999997E-2</v>
      </c>
      <c r="K44" s="139"/>
      <c r="L44" s="139">
        <f t="shared" si="2"/>
        <v>0</v>
      </c>
      <c r="M44" s="140" t="s">
        <v>17</v>
      </c>
    </row>
    <row r="45" spans="1:13" s="141" customFormat="1" ht="24.75" customHeight="1" x14ac:dyDescent="0.3">
      <c r="A45" s="134" t="s">
        <v>179</v>
      </c>
      <c r="B45" s="76"/>
      <c r="C45" s="73"/>
      <c r="D45" s="73"/>
      <c r="E45" s="71"/>
      <c r="F45" s="127"/>
      <c r="G45" s="192" t="s">
        <v>166</v>
      </c>
      <c r="H45" s="193" t="s">
        <v>15</v>
      </c>
      <c r="I45" s="137">
        <v>0.22</v>
      </c>
      <c r="J45" s="138">
        <f>D40*I45</f>
        <v>113.7444</v>
      </c>
      <c r="K45" s="139"/>
      <c r="L45" s="139">
        <f t="shared" si="2"/>
        <v>0</v>
      </c>
      <c r="M45" s="140" t="s">
        <v>17</v>
      </c>
    </row>
    <row r="46" spans="1:13" s="141" customFormat="1" ht="24.75" customHeight="1" x14ac:dyDescent="0.3">
      <c r="A46" s="134" t="s">
        <v>180</v>
      </c>
      <c r="B46" s="76"/>
      <c r="C46" s="73"/>
      <c r="D46" s="73"/>
      <c r="E46" s="71"/>
      <c r="F46" s="127"/>
      <c r="G46" s="55" t="s">
        <v>126</v>
      </c>
      <c r="H46" s="193" t="s">
        <v>15</v>
      </c>
      <c r="I46" s="137">
        <v>4.3999999999999997E-2</v>
      </c>
      <c r="J46" s="138">
        <f>D40*I46</f>
        <v>22.748879999999996</v>
      </c>
      <c r="K46" s="139"/>
      <c r="L46" s="139">
        <f t="shared" si="2"/>
        <v>0</v>
      </c>
      <c r="M46" s="140" t="s">
        <v>17</v>
      </c>
    </row>
    <row r="47" spans="1:13" s="132" customFormat="1" ht="24.75" customHeight="1" x14ac:dyDescent="0.3">
      <c r="A47" s="125" t="s">
        <v>181</v>
      </c>
      <c r="B47" s="196" t="s">
        <v>182</v>
      </c>
      <c r="C47" s="74" t="s">
        <v>21</v>
      </c>
      <c r="D47" s="74">
        <v>10.8</v>
      </c>
      <c r="E47" s="127"/>
      <c r="F47" s="127">
        <f>E47*D47</f>
        <v>0</v>
      </c>
      <c r="G47" s="197"/>
      <c r="H47" s="198"/>
      <c r="I47" s="155"/>
      <c r="J47" s="131"/>
      <c r="K47" s="156"/>
      <c r="L47" s="139"/>
      <c r="M47" s="129"/>
    </row>
    <row r="48" spans="1:13" s="141" customFormat="1" ht="24.75" customHeight="1" x14ac:dyDescent="0.3">
      <c r="A48" s="134" t="s">
        <v>183</v>
      </c>
      <c r="B48" s="76"/>
      <c r="C48" s="73"/>
      <c r="D48" s="73"/>
      <c r="E48" s="71"/>
      <c r="F48" s="127"/>
      <c r="G48" s="194" t="s">
        <v>160</v>
      </c>
      <c r="H48" s="193" t="s">
        <v>19</v>
      </c>
      <c r="I48" s="137">
        <v>395</v>
      </c>
      <c r="J48" s="138">
        <f>D47*I48</f>
        <v>4266</v>
      </c>
      <c r="K48" s="139"/>
      <c r="L48" s="139">
        <f>J48*K48</f>
        <v>0</v>
      </c>
      <c r="M48" s="140" t="s">
        <v>17</v>
      </c>
    </row>
    <row r="49" spans="1:13" s="141" customFormat="1" ht="24.75" customHeight="1" x14ac:dyDescent="0.3">
      <c r="A49" s="134" t="s">
        <v>184</v>
      </c>
      <c r="B49" s="76"/>
      <c r="C49" s="73"/>
      <c r="D49" s="73"/>
      <c r="E49" s="71"/>
      <c r="F49" s="127"/>
      <c r="G49" s="192" t="s">
        <v>162</v>
      </c>
      <c r="H49" s="195" t="s">
        <v>21</v>
      </c>
      <c r="I49" s="137">
        <v>0.3</v>
      </c>
      <c r="J49" s="138">
        <f>D47*I49</f>
        <v>3.24</v>
      </c>
      <c r="K49" s="139"/>
      <c r="L49" s="139">
        <f>J49*K49</f>
        <v>0</v>
      </c>
      <c r="M49" s="140" t="s">
        <v>17</v>
      </c>
    </row>
    <row r="50" spans="1:13" s="141" customFormat="1" ht="24.75" customHeight="1" x14ac:dyDescent="0.3">
      <c r="A50" s="134" t="s">
        <v>185</v>
      </c>
      <c r="B50" s="76"/>
      <c r="C50" s="73"/>
      <c r="D50" s="73"/>
      <c r="E50" s="71"/>
      <c r="F50" s="127"/>
      <c r="G50" s="192" t="s">
        <v>164</v>
      </c>
      <c r="H50" s="193" t="s">
        <v>24</v>
      </c>
      <c r="I50" s="137">
        <v>5.5000000000000003E-4</v>
      </c>
      <c r="J50" s="143">
        <f>D47*I50</f>
        <v>5.9400000000000008E-3</v>
      </c>
      <c r="K50" s="139"/>
      <c r="L50" s="139">
        <f>J50*K50</f>
        <v>0</v>
      </c>
      <c r="M50" s="140" t="s">
        <v>17</v>
      </c>
    </row>
    <row r="51" spans="1:13" s="141" customFormat="1" ht="24.75" customHeight="1" x14ac:dyDescent="0.3">
      <c r="A51" s="134" t="s">
        <v>186</v>
      </c>
      <c r="B51" s="76"/>
      <c r="C51" s="73"/>
      <c r="D51" s="73"/>
      <c r="E51" s="71"/>
      <c r="F51" s="127"/>
      <c r="G51" s="192" t="s">
        <v>166</v>
      </c>
      <c r="H51" s="193" t="s">
        <v>15</v>
      </c>
      <c r="I51" s="137">
        <v>2</v>
      </c>
      <c r="J51" s="138">
        <f>D47*I51</f>
        <v>21.6</v>
      </c>
      <c r="K51" s="139"/>
      <c r="L51" s="139">
        <f>J51*K51</f>
        <v>0</v>
      </c>
      <c r="M51" s="140" t="s">
        <v>17</v>
      </c>
    </row>
    <row r="52" spans="1:13" s="141" customFormat="1" ht="24.75" customHeight="1" x14ac:dyDescent="0.3">
      <c r="A52" s="134" t="s">
        <v>187</v>
      </c>
      <c r="B52" s="76"/>
      <c r="C52" s="73"/>
      <c r="D52" s="73"/>
      <c r="E52" s="71"/>
      <c r="F52" s="127"/>
      <c r="G52" s="55" t="s">
        <v>126</v>
      </c>
      <c r="H52" s="193" t="s">
        <v>15</v>
      </c>
      <c r="I52" s="137">
        <v>0.3</v>
      </c>
      <c r="J52" s="138">
        <f>D47*I52</f>
        <v>3.24</v>
      </c>
      <c r="K52" s="139"/>
      <c r="L52" s="139">
        <f>J52*K52</f>
        <v>0</v>
      </c>
      <c r="M52" s="140" t="s">
        <v>17</v>
      </c>
    </row>
    <row r="53" spans="1:13" s="132" customFormat="1" ht="31.5" customHeight="1" x14ac:dyDescent="0.3">
      <c r="A53" s="125" t="s">
        <v>188</v>
      </c>
      <c r="B53" s="196" t="s">
        <v>189</v>
      </c>
      <c r="C53" s="74" t="s">
        <v>15</v>
      </c>
      <c r="D53" s="74">
        <f>377.57+18.13</f>
        <v>395.7</v>
      </c>
      <c r="E53" s="127"/>
      <c r="F53" s="127">
        <f>E53*D53</f>
        <v>0</v>
      </c>
      <c r="G53" s="200"/>
      <c r="H53" s="198"/>
      <c r="I53" s="155"/>
      <c r="J53" s="131"/>
      <c r="K53" s="156"/>
      <c r="L53" s="139"/>
      <c r="M53" s="129"/>
    </row>
    <row r="54" spans="1:13" s="141" customFormat="1" ht="24.75" customHeight="1" x14ac:dyDescent="0.3">
      <c r="A54" s="134" t="s">
        <v>190</v>
      </c>
      <c r="B54" s="76"/>
      <c r="C54" s="73"/>
      <c r="D54" s="73"/>
      <c r="E54" s="71"/>
      <c r="F54" s="127"/>
      <c r="G54" s="194" t="s">
        <v>160</v>
      </c>
      <c r="H54" s="193" t="s">
        <v>19</v>
      </c>
      <c r="I54" s="137">
        <v>52</v>
      </c>
      <c r="J54" s="138">
        <f>D53*I54</f>
        <v>20576.399999999998</v>
      </c>
      <c r="K54" s="139"/>
      <c r="L54" s="139">
        <f>K54*J54</f>
        <v>0</v>
      </c>
      <c r="M54" s="140" t="s">
        <v>17</v>
      </c>
    </row>
    <row r="55" spans="1:13" s="141" customFormat="1" ht="24.75" customHeight="1" x14ac:dyDescent="0.3">
      <c r="A55" s="134" t="s">
        <v>191</v>
      </c>
      <c r="B55" s="76"/>
      <c r="C55" s="73"/>
      <c r="D55" s="73"/>
      <c r="E55" s="71"/>
      <c r="F55" s="127"/>
      <c r="G55" s="192" t="s">
        <v>162</v>
      </c>
      <c r="H55" s="195" t="s">
        <v>21</v>
      </c>
      <c r="I55" s="137">
        <v>2.3E-2</v>
      </c>
      <c r="J55" s="138">
        <f>D53*I55</f>
        <v>9.1010999999999989</v>
      </c>
      <c r="K55" s="139"/>
      <c r="L55" s="139">
        <f t="shared" ref="L55:L64" si="3">J55*K55</f>
        <v>0</v>
      </c>
      <c r="M55" s="140" t="s">
        <v>17</v>
      </c>
    </row>
    <row r="56" spans="1:13" s="141" customFormat="1" ht="24.75" customHeight="1" x14ac:dyDescent="0.3">
      <c r="A56" s="134" t="s">
        <v>192</v>
      </c>
      <c r="B56" s="76"/>
      <c r="C56" s="73"/>
      <c r="D56" s="73"/>
      <c r="E56" s="71"/>
      <c r="F56" s="127"/>
      <c r="G56" s="192" t="s">
        <v>164</v>
      </c>
      <c r="H56" s="193" t="s">
        <v>24</v>
      </c>
      <c r="I56" s="144">
        <v>5.1999999999999997E-5</v>
      </c>
      <c r="J56" s="143">
        <f>D53*I56</f>
        <v>2.0576399999999998E-2</v>
      </c>
      <c r="K56" s="139"/>
      <c r="L56" s="139">
        <f t="shared" si="3"/>
        <v>0</v>
      </c>
      <c r="M56" s="140" t="s">
        <v>17</v>
      </c>
    </row>
    <row r="57" spans="1:13" s="141" customFormat="1" ht="24.75" customHeight="1" x14ac:dyDescent="0.3">
      <c r="A57" s="134" t="s">
        <v>193</v>
      </c>
      <c r="B57" s="76"/>
      <c r="C57" s="73"/>
      <c r="D57" s="73"/>
      <c r="E57" s="71"/>
      <c r="F57" s="127"/>
      <c r="G57" s="192" t="s">
        <v>166</v>
      </c>
      <c r="H57" s="193" t="s">
        <v>15</v>
      </c>
      <c r="I57" s="137">
        <v>0.22</v>
      </c>
      <c r="J57" s="138">
        <f>D53*I57</f>
        <v>87.054000000000002</v>
      </c>
      <c r="K57" s="139"/>
      <c r="L57" s="139">
        <f t="shared" si="3"/>
        <v>0</v>
      </c>
      <c r="M57" s="140" t="s">
        <v>17</v>
      </c>
    </row>
    <row r="58" spans="1:13" s="141" customFormat="1" ht="24.75" customHeight="1" x14ac:dyDescent="0.3">
      <c r="A58" s="134" t="s">
        <v>194</v>
      </c>
      <c r="B58" s="76"/>
      <c r="C58" s="73"/>
      <c r="D58" s="73"/>
      <c r="E58" s="71"/>
      <c r="F58" s="127"/>
      <c r="G58" s="55" t="s">
        <v>126</v>
      </c>
      <c r="H58" s="193" t="s">
        <v>15</v>
      </c>
      <c r="I58" s="137">
        <v>4.3999999999999997E-2</v>
      </c>
      <c r="J58" s="138">
        <f>D53*I58</f>
        <v>17.410799999999998</v>
      </c>
      <c r="K58" s="139"/>
      <c r="L58" s="139">
        <f t="shared" si="3"/>
        <v>0</v>
      </c>
      <c r="M58" s="140" t="s">
        <v>17</v>
      </c>
    </row>
    <row r="59" spans="1:13" s="132" customFormat="1" ht="34.799999999999997" x14ac:dyDescent="0.3">
      <c r="A59" s="125" t="s">
        <v>195</v>
      </c>
      <c r="B59" s="196" t="s">
        <v>196</v>
      </c>
      <c r="C59" s="74" t="s">
        <v>19</v>
      </c>
      <c r="D59" s="74">
        <f>30+16+30+6+2</f>
        <v>84</v>
      </c>
      <c r="E59" s="74"/>
      <c r="F59" s="127">
        <f>E59*D59</f>
        <v>0</v>
      </c>
      <c r="G59" s="153"/>
      <c r="H59" s="198"/>
      <c r="I59" s="155"/>
      <c r="J59" s="131"/>
      <c r="K59" s="156"/>
      <c r="L59" s="156"/>
      <c r="M59" s="129"/>
    </row>
    <row r="60" spans="1:13" s="141" customFormat="1" ht="24.75" customHeight="1" x14ac:dyDescent="0.3">
      <c r="A60" s="134" t="s">
        <v>197</v>
      </c>
      <c r="B60" s="76"/>
      <c r="C60" s="73"/>
      <c r="D60" s="77"/>
      <c r="E60" s="71"/>
      <c r="F60" s="127"/>
      <c r="G60" s="55" t="s">
        <v>198</v>
      </c>
      <c r="H60" s="136" t="s">
        <v>19</v>
      </c>
      <c r="I60" s="143">
        <v>1</v>
      </c>
      <c r="J60" s="201">
        <v>30</v>
      </c>
      <c r="K60" s="166"/>
      <c r="L60" s="139">
        <f t="shared" si="3"/>
        <v>0</v>
      </c>
      <c r="M60" s="140" t="s">
        <v>17</v>
      </c>
    </row>
    <row r="61" spans="1:13" s="141" customFormat="1" ht="24.75" customHeight="1" x14ac:dyDescent="0.3">
      <c r="A61" s="134" t="s">
        <v>199</v>
      </c>
      <c r="B61" s="76"/>
      <c r="C61" s="73"/>
      <c r="D61" s="77"/>
      <c r="E61" s="71"/>
      <c r="F61" s="202"/>
      <c r="G61" s="55" t="s">
        <v>149</v>
      </c>
      <c r="H61" s="136" t="s">
        <v>19</v>
      </c>
      <c r="I61" s="143">
        <v>1</v>
      </c>
      <c r="J61" s="201">
        <v>16</v>
      </c>
      <c r="K61" s="166"/>
      <c r="L61" s="139">
        <f t="shared" si="3"/>
        <v>0</v>
      </c>
      <c r="M61" s="140" t="s">
        <v>17</v>
      </c>
    </row>
    <row r="62" spans="1:13" s="141" customFormat="1" ht="24.75" customHeight="1" x14ac:dyDescent="0.3">
      <c r="A62" s="134" t="s">
        <v>200</v>
      </c>
      <c r="B62" s="76"/>
      <c r="C62" s="73"/>
      <c r="D62" s="77"/>
      <c r="E62" s="71"/>
      <c r="F62" s="202"/>
      <c r="G62" s="55" t="s">
        <v>201</v>
      </c>
      <c r="H62" s="136" t="s">
        <v>19</v>
      </c>
      <c r="I62" s="143">
        <v>1</v>
      </c>
      <c r="J62" s="201">
        <v>30</v>
      </c>
      <c r="K62" s="166"/>
      <c r="L62" s="139">
        <f t="shared" si="3"/>
        <v>0</v>
      </c>
      <c r="M62" s="140" t="s">
        <v>17</v>
      </c>
    </row>
    <row r="63" spans="1:13" s="141" customFormat="1" ht="24.75" customHeight="1" x14ac:dyDescent="0.3">
      <c r="A63" s="134" t="s">
        <v>202</v>
      </c>
      <c r="B63" s="203"/>
      <c r="C63" s="204"/>
      <c r="D63" s="205"/>
      <c r="E63" s="206"/>
      <c r="F63" s="207"/>
      <c r="G63" s="192" t="s">
        <v>203</v>
      </c>
      <c r="H63" s="208" t="s">
        <v>19</v>
      </c>
      <c r="I63" s="209">
        <v>1</v>
      </c>
      <c r="J63" s="210">
        <v>6</v>
      </c>
      <c r="K63" s="211"/>
      <c r="L63" s="211">
        <f t="shared" si="3"/>
        <v>0</v>
      </c>
      <c r="M63" s="212" t="s">
        <v>17</v>
      </c>
    </row>
    <row r="64" spans="1:13" s="141" customFormat="1" ht="24.75" customHeight="1" x14ac:dyDescent="0.3">
      <c r="A64" s="134" t="s">
        <v>204</v>
      </c>
      <c r="B64" s="203"/>
      <c r="C64" s="204"/>
      <c r="D64" s="205"/>
      <c r="E64" s="206"/>
      <c r="F64" s="207"/>
      <c r="G64" s="213" t="s">
        <v>205</v>
      </c>
      <c r="H64" s="208" t="s">
        <v>19</v>
      </c>
      <c r="I64" s="209">
        <v>1</v>
      </c>
      <c r="J64" s="210">
        <v>2</v>
      </c>
      <c r="K64" s="211"/>
      <c r="L64" s="211">
        <f t="shared" si="3"/>
        <v>0</v>
      </c>
      <c r="M64" s="212" t="s">
        <v>17</v>
      </c>
    </row>
    <row r="65" spans="1:14" s="132" customFormat="1" ht="48" customHeight="1" x14ac:dyDescent="0.3">
      <c r="A65" s="125" t="s">
        <v>206</v>
      </c>
      <c r="B65" s="196" t="s">
        <v>207</v>
      </c>
      <c r="C65" s="74" t="s">
        <v>19</v>
      </c>
      <c r="D65" s="74">
        <v>1</v>
      </c>
      <c r="E65" s="127"/>
      <c r="F65" s="127">
        <f>E65*D65</f>
        <v>0</v>
      </c>
      <c r="G65" s="214"/>
      <c r="H65" s="198"/>
      <c r="I65" s="155"/>
      <c r="J65" s="215"/>
      <c r="K65" s="156"/>
      <c r="L65" s="139"/>
      <c r="M65" s="129"/>
    </row>
    <row r="66" spans="1:14" s="141" customFormat="1" ht="24.75" customHeight="1" x14ac:dyDescent="0.3">
      <c r="A66" s="134" t="s">
        <v>208</v>
      </c>
      <c r="B66" s="76"/>
      <c r="C66" s="73"/>
      <c r="D66" s="73"/>
      <c r="E66" s="71"/>
      <c r="F66" s="127"/>
      <c r="G66" s="192" t="s">
        <v>209</v>
      </c>
      <c r="H66" s="136" t="s">
        <v>24</v>
      </c>
      <c r="I66" s="144">
        <v>1.02</v>
      </c>
      <c r="J66" s="216">
        <f>0.00973*I66</f>
        <v>9.9246000000000004E-3</v>
      </c>
      <c r="K66" s="139"/>
      <c r="L66" s="139">
        <f>J66*K66</f>
        <v>0</v>
      </c>
      <c r="M66" s="140" t="s">
        <v>17</v>
      </c>
    </row>
    <row r="67" spans="1:14" s="151" customFormat="1" ht="24.75" customHeight="1" x14ac:dyDescent="0.3">
      <c r="A67" s="217" t="s">
        <v>210</v>
      </c>
      <c r="B67" s="1" t="s">
        <v>211</v>
      </c>
      <c r="C67" s="123"/>
      <c r="D67" s="124"/>
      <c r="E67" s="7"/>
      <c r="F67" s="218"/>
      <c r="G67" s="8"/>
      <c r="H67" s="4"/>
      <c r="I67" s="9"/>
      <c r="J67" s="219"/>
      <c r="K67" s="220"/>
      <c r="L67" s="221"/>
      <c r="M67" s="4"/>
    </row>
    <row r="68" spans="1:14" s="132" customFormat="1" ht="24.75" customHeight="1" x14ac:dyDescent="0.3">
      <c r="A68" s="125" t="s">
        <v>212</v>
      </c>
      <c r="B68" s="145" t="s">
        <v>137</v>
      </c>
      <c r="C68" s="127" t="s">
        <v>21</v>
      </c>
      <c r="D68" s="74">
        <v>121.98</v>
      </c>
      <c r="E68" s="127"/>
      <c r="F68" s="127">
        <f>E68*D68</f>
        <v>0</v>
      </c>
      <c r="G68" s="197"/>
      <c r="H68" s="198"/>
      <c r="I68" s="155"/>
      <c r="J68" s="131"/>
      <c r="K68" s="156"/>
      <c r="L68" s="139"/>
      <c r="M68" s="129"/>
    </row>
    <row r="69" spans="1:14" s="141" customFormat="1" ht="24.6" customHeight="1" x14ac:dyDescent="0.3">
      <c r="A69" s="134" t="s">
        <v>213</v>
      </c>
      <c r="B69" s="135"/>
      <c r="C69" s="71"/>
      <c r="D69" s="73"/>
      <c r="E69" s="71"/>
      <c r="F69" s="127"/>
      <c r="G69" s="192" t="s">
        <v>158</v>
      </c>
      <c r="H69" s="193" t="s">
        <v>19</v>
      </c>
      <c r="I69" s="137">
        <v>195</v>
      </c>
      <c r="J69" s="138">
        <f>D68*I69</f>
        <v>23786.100000000002</v>
      </c>
      <c r="K69" s="139"/>
      <c r="L69" s="139">
        <f t="shared" ref="L69:L76" si="4">J69*K69</f>
        <v>0</v>
      </c>
      <c r="M69" s="140" t="s">
        <v>17</v>
      </c>
    </row>
    <row r="70" spans="1:14" s="141" customFormat="1" ht="24.75" customHeight="1" x14ac:dyDescent="0.3">
      <c r="A70" s="134" t="s">
        <v>214</v>
      </c>
      <c r="B70" s="135"/>
      <c r="C70" s="71"/>
      <c r="D70" s="73"/>
      <c r="E70" s="71"/>
      <c r="F70" s="127"/>
      <c r="G70" s="194" t="s">
        <v>160</v>
      </c>
      <c r="H70" s="195" t="s">
        <v>19</v>
      </c>
      <c r="I70" s="137">
        <v>13</v>
      </c>
      <c r="J70" s="138">
        <f>I70*D68</f>
        <v>1585.74</v>
      </c>
      <c r="K70" s="139"/>
      <c r="L70" s="139">
        <f t="shared" si="4"/>
        <v>0</v>
      </c>
      <c r="M70" s="140" t="s">
        <v>17</v>
      </c>
    </row>
    <row r="71" spans="1:14" s="141" customFormat="1" ht="24.75" customHeight="1" x14ac:dyDescent="0.3">
      <c r="A71" s="134" t="s">
        <v>215</v>
      </c>
      <c r="B71" s="135"/>
      <c r="C71" s="71"/>
      <c r="D71" s="73"/>
      <c r="E71" s="71"/>
      <c r="F71" s="127"/>
      <c r="G71" s="192" t="s">
        <v>162</v>
      </c>
      <c r="H71" s="195" t="s">
        <v>21</v>
      </c>
      <c r="I71" s="137">
        <v>0.3</v>
      </c>
      <c r="J71" s="138">
        <f>D68*I71</f>
        <v>36.594000000000001</v>
      </c>
      <c r="K71" s="139"/>
      <c r="L71" s="139">
        <f t="shared" si="4"/>
        <v>0</v>
      </c>
      <c r="M71" s="140" t="s">
        <v>17</v>
      </c>
    </row>
    <row r="72" spans="1:14" s="141" customFormat="1" ht="24.75" customHeight="1" x14ac:dyDescent="0.3">
      <c r="A72" s="134" t="s">
        <v>216</v>
      </c>
      <c r="B72" s="135"/>
      <c r="C72" s="71"/>
      <c r="D72" s="73"/>
      <c r="E72" s="71"/>
      <c r="F72" s="127"/>
      <c r="G72" s="192" t="s">
        <v>164</v>
      </c>
      <c r="H72" s="193" t="s">
        <v>24</v>
      </c>
      <c r="I72" s="137">
        <v>2.5000000000000001E-3</v>
      </c>
      <c r="J72" s="138">
        <f>D68*I72</f>
        <v>0.30495</v>
      </c>
      <c r="K72" s="139"/>
      <c r="L72" s="139">
        <f t="shared" si="4"/>
        <v>0</v>
      </c>
      <c r="M72" s="140" t="s">
        <v>17</v>
      </c>
    </row>
    <row r="73" spans="1:14" s="141" customFormat="1" ht="24.75" customHeight="1" x14ac:dyDescent="0.3">
      <c r="A73" s="134" t="s">
        <v>217</v>
      </c>
      <c r="B73" s="135"/>
      <c r="C73" s="71"/>
      <c r="D73" s="73"/>
      <c r="E73" s="71"/>
      <c r="F73" s="127"/>
      <c r="G73" s="192" t="s">
        <v>166</v>
      </c>
      <c r="H73" s="193" t="s">
        <v>15</v>
      </c>
      <c r="I73" s="137">
        <v>2</v>
      </c>
      <c r="J73" s="138">
        <f>D68*I73</f>
        <v>243.96</v>
      </c>
      <c r="K73" s="139"/>
      <c r="L73" s="139">
        <f t="shared" si="4"/>
        <v>0</v>
      </c>
      <c r="M73" s="140" t="s">
        <v>17</v>
      </c>
    </row>
    <row r="74" spans="1:14" s="141" customFormat="1" ht="24.75" customHeight="1" x14ac:dyDescent="0.3">
      <c r="A74" s="134" t="s">
        <v>218</v>
      </c>
      <c r="B74" s="135"/>
      <c r="C74" s="71"/>
      <c r="D74" s="73"/>
      <c r="E74" s="71"/>
      <c r="F74" s="127"/>
      <c r="G74" s="55" t="s">
        <v>126</v>
      </c>
      <c r="H74" s="193" t="s">
        <v>15</v>
      </c>
      <c r="I74" s="137">
        <v>0.3</v>
      </c>
      <c r="J74" s="138">
        <f>D68*I74</f>
        <v>36.594000000000001</v>
      </c>
      <c r="K74" s="139"/>
      <c r="L74" s="139">
        <f t="shared" si="4"/>
        <v>0</v>
      </c>
      <c r="M74" s="140" t="s">
        <v>17</v>
      </c>
    </row>
    <row r="75" spans="1:14" s="141" customFormat="1" ht="24.75" customHeight="1" x14ac:dyDescent="0.3">
      <c r="A75" s="134" t="s">
        <v>219</v>
      </c>
      <c r="B75" s="135"/>
      <c r="C75" s="71"/>
      <c r="D75" s="73"/>
      <c r="E75" s="71"/>
      <c r="F75" s="127"/>
      <c r="G75" s="55" t="s">
        <v>170</v>
      </c>
      <c r="H75" s="193" t="s">
        <v>19</v>
      </c>
      <c r="I75" s="137">
        <v>1</v>
      </c>
      <c r="J75" s="138">
        <f>61</f>
        <v>61</v>
      </c>
      <c r="K75" s="139"/>
      <c r="L75" s="139">
        <f t="shared" si="4"/>
        <v>0</v>
      </c>
      <c r="M75" s="140" t="s">
        <v>17</v>
      </c>
    </row>
    <row r="76" spans="1:14" s="141" customFormat="1" ht="24.75" customHeight="1" x14ac:dyDescent="0.3">
      <c r="A76" s="134" t="s">
        <v>220</v>
      </c>
      <c r="B76" s="135"/>
      <c r="C76" s="71"/>
      <c r="D76" s="73"/>
      <c r="E76" s="71"/>
      <c r="F76" s="127"/>
      <c r="G76" s="55" t="s">
        <v>221</v>
      </c>
      <c r="H76" s="193" t="s">
        <v>19</v>
      </c>
      <c r="I76" s="137">
        <v>1</v>
      </c>
      <c r="J76" s="138">
        <f>122</f>
        <v>122</v>
      </c>
      <c r="K76" s="139"/>
      <c r="L76" s="139">
        <f t="shared" si="4"/>
        <v>0</v>
      </c>
      <c r="M76" s="140" t="s">
        <v>17</v>
      </c>
    </row>
    <row r="77" spans="1:14" s="132" customFormat="1" ht="24.75" customHeight="1" x14ac:dyDescent="0.3">
      <c r="A77" s="125" t="s">
        <v>222</v>
      </c>
      <c r="B77" s="145" t="s">
        <v>174</v>
      </c>
      <c r="C77" s="127" t="s">
        <v>15</v>
      </c>
      <c r="D77" s="74">
        <v>603.39</v>
      </c>
      <c r="E77" s="127"/>
      <c r="F77" s="127">
        <f>E77*D77</f>
        <v>0</v>
      </c>
      <c r="G77" s="197"/>
      <c r="H77" s="198"/>
      <c r="I77" s="155"/>
      <c r="J77" s="131"/>
      <c r="K77" s="156"/>
      <c r="L77" s="139"/>
      <c r="M77" s="129"/>
      <c r="N77" s="222"/>
    </row>
    <row r="78" spans="1:14" s="141" customFormat="1" ht="24.75" customHeight="1" x14ac:dyDescent="0.3">
      <c r="A78" s="134" t="s">
        <v>223</v>
      </c>
      <c r="B78" s="135"/>
      <c r="C78" s="71"/>
      <c r="D78" s="73"/>
      <c r="E78" s="71"/>
      <c r="F78" s="127"/>
      <c r="G78" s="192" t="s">
        <v>158</v>
      </c>
      <c r="H78" s="193" t="s">
        <v>19</v>
      </c>
      <c r="I78" s="137">
        <v>25</v>
      </c>
      <c r="J78" s="138">
        <f>D77*I78</f>
        <v>15084.75</v>
      </c>
      <c r="K78" s="139"/>
      <c r="L78" s="139">
        <f t="shared" ref="L78:L83" si="5">J78*K78</f>
        <v>0</v>
      </c>
      <c r="M78" s="140" t="s">
        <v>17</v>
      </c>
    </row>
    <row r="79" spans="1:14" s="141" customFormat="1" ht="24.75" customHeight="1" x14ac:dyDescent="0.3">
      <c r="A79" s="134" t="s">
        <v>224</v>
      </c>
      <c r="B79" s="135"/>
      <c r="C79" s="71"/>
      <c r="D79" s="73"/>
      <c r="E79" s="71"/>
      <c r="F79" s="127"/>
      <c r="G79" s="199" t="s">
        <v>100</v>
      </c>
      <c r="H79" s="140" t="s">
        <v>19</v>
      </c>
      <c r="I79" s="143">
        <v>1.32</v>
      </c>
      <c r="J79" s="138">
        <f>I79*D77</f>
        <v>796.47480000000007</v>
      </c>
      <c r="K79" s="139"/>
      <c r="L79" s="139">
        <f t="shared" si="5"/>
        <v>0</v>
      </c>
      <c r="M79" s="140" t="s">
        <v>17</v>
      </c>
    </row>
    <row r="80" spans="1:14" s="141" customFormat="1" ht="24.75" customHeight="1" x14ac:dyDescent="0.3">
      <c r="A80" s="134" t="s">
        <v>225</v>
      </c>
      <c r="B80" s="135"/>
      <c r="C80" s="71"/>
      <c r="D80" s="73"/>
      <c r="E80" s="71"/>
      <c r="F80" s="127"/>
      <c r="G80" s="192" t="s">
        <v>162</v>
      </c>
      <c r="H80" s="195" t="s">
        <v>21</v>
      </c>
      <c r="I80" s="137">
        <v>3.4000000000000002E-2</v>
      </c>
      <c r="J80" s="138">
        <f>D77*I80</f>
        <v>20.515260000000001</v>
      </c>
      <c r="K80" s="139"/>
      <c r="L80" s="139">
        <f t="shared" si="5"/>
        <v>0</v>
      </c>
      <c r="M80" s="140" t="s">
        <v>17</v>
      </c>
    </row>
    <row r="81" spans="1:13" s="141" customFormat="1" ht="24.75" customHeight="1" x14ac:dyDescent="0.3">
      <c r="A81" s="134" t="s">
        <v>226</v>
      </c>
      <c r="B81" s="135"/>
      <c r="C81" s="71"/>
      <c r="D81" s="73"/>
      <c r="E81" s="71"/>
      <c r="F81" s="127"/>
      <c r="G81" s="192" t="s">
        <v>164</v>
      </c>
      <c r="H81" s="193" t="s">
        <v>24</v>
      </c>
      <c r="I81" s="144">
        <v>1E-4</v>
      </c>
      <c r="J81" s="143">
        <f>D77*I81</f>
        <v>6.0339000000000004E-2</v>
      </c>
      <c r="K81" s="139"/>
      <c r="L81" s="139">
        <f t="shared" si="5"/>
        <v>0</v>
      </c>
      <c r="M81" s="140" t="s">
        <v>17</v>
      </c>
    </row>
    <row r="82" spans="1:13" s="141" customFormat="1" ht="24.75" customHeight="1" x14ac:dyDescent="0.3">
      <c r="A82" s="134" t="s">
        <v>227</v>
      </c>
      <c r="B82" s="135"/>
      <c r="C82" s="71"/>
      <c r="D82" s="73"/>
      <c r="E82" s="71"/>
      <c r="F82" s="127"/>
      <c r="G82" s="192" t="s">
        <v>166</v>
      </c>
      <c r="H82" s="193" t="s">
        <v>15</v>
      </c>
      <c r="I82" s="137">
        <v>0.22</v>
      </c>
      <c r="J82" s="138">
        <f>D77*I82</f>
        <v>132.7458</v>
      </c>
      <c r="K82" s="139"/>
      <c r="L82" s="139">
        <f t="shared" si="5"/>
        <v>0</v>
      </c>
      <c r="M82" s="140" t="s">
        <v>17</v>
      </c>
    </row>
    <row r="83" spans="1:13" s="141" customFormat="1" ht="24.75" customHeight="1" x14ac:dyDescent="0.3">
      <c r="A83" s="134" t="s">
        <v>228</v>
      </c>
      <c r="B83" s="135"/>
      <c r="C83" s="71"/>
      <c r="D83" s="73"/>
      <c r="E83" s="71"/>
      <c r="F83" s="127"/>
      <c r="G83" s="55" t="s">
        <v>126</v>
      </c>
      <c r="H83" s="193" t="s">
        <v>15</v>
      </c>
      <c r="I83" s="137">
        <v>4.3999999999999997E-2</v>
      </c>
      <c r="J83" s="138">
        <f>D77*I83</f>
        <v>26.549159999999997</v>
      </c>
      <c r="K83" s="139"/>
      <c r="L83" s="139">
        <f t="shared" si="5"/>
        <v>0</v>
      </c>
      <c r="M83" s="140" t="s">
        <v>17</v>
      </c>
    </row>
    <row r="84" spans="1:13" s="132" customFormat="1" ht="24.75" customHeight="1" x14ac:dyDescent="0.3">
      <c r="A84" s="125" t="s">
        <v>229</v>
      </c>
      <c r="B84" s="145" t="s">
        <v>182</v>
      </c>
      <c r="C84" s="127" t="s">
        <v>21</v>
      </c>
      <c r="D84" s="74">
        <v>10.64</v>
      </c>
      <c r="E84" s="127"/>
      <c r="F84" s="127">
        <f>E84*D84</f>
        <v>0</v>
      </c>
      <c r="G84" s="197"/>
      <c r="H84" s="198"/>
      <c r="I84" s="155"/>
      <c r="J84" s="131"/>
      <c r="K84" s="156"/>
      <c r="L84" s="139"/>
      <c r="M84" s="129"/>
    </row>
    <row r="85" spans="1:13" s="141" customFormat="1" ht="24.75" customHeight="1" x14ac:dyDescent="0.3">
      <c r="A85" s="134" t="s">
        <v>230</v>
      </c>
      <c r="B85" s="135"/>
      <c r="C85" s="71"/>
      <c r="D85" s="73"/>
      <c r="E85" s="71"/>
      <c r="F85" s="127"/>
      <c r="G85" s="194" t="s">
        <v>160</v>
      </c>
      <c r="H85" s="193" t="s">
        <v>19</v>
      </c>
      <c r="I85" s="137">
        <v>395</v>
      </c>
      <c r="J85" s="138">
        <f>D84*I85</f>
        <v>4202.8</v>
      </c>
      <c r="K85" s="139"/>
      <c r="L85" s="139">
        <f>J85*K85</f>
        <v>0</v>
      </c>
      <c r="M85" s="140" t="s">
        <v>17</v>
      </c>
    </row>
    <row r="86" spans="1:13" s="141" customFormat="1" ht="24.75" customHeight="1" x14ac:dyDescent="0.3">
      <c r="A86" s="134" t="s">
        <v>231</v>
      </c>
      <c r="B86" s="135"/>
      <c r="C86" s="71"/>
      <c r="D86" s="73"/>
      <c r="E86" s="71"/>
      <c r="F86" s="127"/>
      <c r="G86" s="192" t="s">
        <v>162</v>
      </c>
      <c r="H86" s="195" t="s">
        <v>21</v>
      </c>
      <c r="I86" s="137">
        <v>0.3</v>
      </c>
      <c r="J86" s="138">
        <f>D84*I86</f>
        <v>3.1920000000000002</v>
      </c>
      <c r="K86" s="139"/>
      <c r="L86" s="139">
        <f>J86*K86</f>
        <v>0</v>
      </c>
      <c r="M86" s="140" t="s">
        <v>17</v>
      </c>
    </row>
    <row r="87" spans="1:13" s="141" customFormat="1" ht="24.75" customHeight="1" x14ac:dyDescent="0.3">
      <c r="A87" s="134" t="s">
        <v>232</v>
      </c>
      <c r="B87" s="135"/>
      <c r="C87" s="71"/>
      <c r="D87" s="73"/>
      <c r="E87" s="71"/>
      <c r="F87" s="127"/>
      <c r="G87" s="192" t="s">
        <v>164</v>
      </c>
      <c r="H87" s="193" t="s">
        <v>24</v>
      </c>
      <c r="I87" s="137">
        <v>1.0051245803145399E-3</v>
      </c>
      <c r="J87" s="75">
        <f>0.02844</f>
        <v>2.844E-2</v>
      </c>
      <c r="K87" s="139"/>
      <c r="L87" s="139">
        <f>J87*K87</f>
        <v>0</v>
      </c>
      <c r="M87" s="140" t="s">
        <v>17</v>
      </c>
    </row>
    <row r="88" spans="1:13" s="141" customFormat="1" ht="24.75" customHeight="1" x14ac:dyDescent="0.3">
      <c r="A88" s="134" t="s">
        <v>233</v>
      </c>
      <c r="B88" s="135"/>
      <c r="C88" s="71"/>
      <c r="D88" s="73"/>
      <c r="E88" s="71"/>
      <c r="F88" s="127"/>
      <c r="G88" s="192" t="s">
        <v>166</v>
      </c>
      <c r="H88" s="193" t="s">
        <v>15</v>
      </c>
      <c r="I88" s="137">
        <v>2</v>
      </c>
      <c r="J88" s="138">
        <f>D84*I88</f>
        <v>21.28</v>
      </c>
      <c r="K88" s="139"/>
      <c r="L88" s="139">
        <f>J88*K88</f>
        <v>0</v>
      </c>
      <c r="M88" s="140" t="s">
        <v>17</v>
      </c>
    </row>
    <row r="89" spans="1:13" s="141" customFormat="1" ht="24.75" customHeight="1" x14ac:dyDescent="0.3">
      <c r="A89" s="134" t="s">
        <v>234</v>
      </c>
      <c r="B89" s="135"/>
      <c r="C89" s="71"/>
      <c r="D89" s="73"/>
      <c r="E89" s="71"/>
      <c r="F89" s="127"/>
      <c r="G89" s="55" t="s">
        <v>126</v>
      </c>
      <c r="H89" s="193" t="s">
        <v>15</v>
      </c>
      <c r="I89" s="137">
        <v>0.3</v>
      </c>
      <c r="J89" s="138">
        <f>D84*I89</f>
        <v>3.1920000000000002</v>
      </c>
      <c r="K89" s="139"/>
      <c r="L89" s="139">
        <f>J89*K89</f>
        <v>0</v>
      </c>
      <c r="M89" s="140" t="s">
        <v>17</v>
      </c>
    </row>
    <row r="90" spans="1:13" s="132" customFormat="1" ht="30.75" customHeight="1" x14ac:dyDescent="0.3">
      <c r="A90" s="125" t="s">
        <v>235</v>
      </c>
      <c r="B90" s="145" t="s">
        <v>189</v>
      </c>
      <c r="C90" s="127" t="s">
        <v>15</v>
      </c>
      <c r="D90" s="74">
        <f>392.42+18.13</f>
        <v>410.55</v>
      </c>
      <c r="E90" s="127"/>
      <c r="F90" s="127">
        <f>E90*D90</f>
        <v>0</v>
      </c>
      <c r="G90" s="200"/>
      <c r="H90" s="198"/>
      <c r="I90" s="155"/>
      <c r="J90" s="131"/>
      <c r="K90" s="156"/>
      <c r="L90" s="139"/>
      <c r="M90" s="129"/>
    </row>
    <row r="91" spans="1:13" s="141" customFormat="1" ht="24.75" customHeight="1" x14ac:dyDescent="0.3">
      <c r="A91" s="134" t="s">
        <v>236</v>
      </c>
      <c r="B91" s="135"/>
      <c r="C91" s="71"/>
      <c r="D91" s="73"/>
      <c r="E91" s="71"/>
      <c r="F91" s="127"/>
      <c r="G91" s="194" t="s">
        <v>237</v>
      </c>
      <c r="H91" s="193" t="s">
        <v>19</v>
      </c>
      <c r="I91" s="137">
        <v>52</v>
      </c>
      <c r="J91" s="138">
        <f>D90*I91</f>
        <v>21348.600000000002</v>
      </c>
      <c r="K91" s="139"/>
      <c r="L91" s="139">
        <f t="shared" ref="L91:L99" si="6">J91*K91</f>
        <v>0</v>
      </c>
      <c r="M91" s="140" t="s">
        <v>17</v>
      </c>
    </row>
    <row r="92" spans="1:13" s="141" customFormat="1" ht="24.75" customHeight="1" x14ac:dyDescent="0.3">
      <c r="A92" s="134" t="s">
        <v>238</v>
      </c>
      <c r="B92" s="135"/>
      <c r="C92" s="71"/>
      <c r="D92" s="73"/>
      <c r="E92" s="71"/>
      <c r="F92" s="127"/>
      <c r="G92" s="192" t="s">
        <v>162</v>
      </c>
      <c r="H92" s="195" t="s">
        <v>21</v>
      </c>
      <c r="I92" s="137">
        <v>2.3E-2</v>
      </c>
      <c r="J92" s="138">
        <f>D90*I92</f>
        <v>9.4426500000000004</v>
      </c>
      <c r="K92" s="139"/>
      <c r="L92" s="139">
        <f t="shared" si="6"/>
        <v>0</v>
      </c>
      <c r="M92" s="140" t="s">
        <v>17</v>
      </c>
    </row>
    <row r="93" spans="1:13" s="141" customFormat="1" ht="24.75" customHeight="1" x14ac:dyDescent="0.3">
      <c r="A93" s="134" t="s">
        <v>239</v>
      </c>
      <c r="B93" s="135"/>
      <c r="C93" s="71"/>
      <c r="D93" s="73"/>
      <c r="E93" s="71"/>
      <c r="F93" s="127"/>
      <c r="G93" s="192" t="s">
        <v>164</v>
      </c>
      <c r="H93" s="193" t="s">
        <v>24</v>
      </c>
      <c r="I93" s="144">
        <v>5.1999999999999997E-5</v>
      </c>
      <c r="J93" s="143">
        <f>D90*I93</f>
        <v>2.1348599999999999E-2</v>
      </c>
      <c r="K93" s="139"/>
      <c r="L93" s="139">
        <f t="shared" si="6"/>
        <v>0</v>
      </c>
      <c r="M93" s="140" t="s">
        <v>17</v>
      </c>
    </row>
    <row r="94" spans="1:13" s="141" customFormat="1" ht="24.75" customHeight="1" x14ac:dyDescent="0.3">
      <c r="A94" s="134" t="s">
        <v>240</v>
      </c>
      <c r="B94" s="135"/>
      <c r="C94" s="71"/>
      <c r="D94" s="73"/>
      <c r="E94" s="71"/>
      <c r="F94" s="127"/>
      <c r="G94" s="192" t="s">
        <v>166</v>
      </c>
      <c r="H94" s="193" t="s">
        <v>15</v>
      </c>
      <c r="I94" s="137">
        <v>0.22</v>
      </c>
      <c r="J94" s="138">
        <f>D90*I94</f>
        <v>90.320999999999998</v>
      </c>
      <c r="K94" s="139"/>
      <c r="L94" s="139">
        <f t="shared" si="6"/>
        <v>0</v>
      </c>
      <c r="M94" s="140" t="s">
        <v>17</v>
      </c>
    </row>
    <row r="95" spans="1:13" s="141" customFormat="1" ht="24.75" customHeight="1" x14ac:dyDescent="0.3">
      <c r="A95" s="134" t="s">
        <v>241</v>
      </c>
      <c r="B95" s="135"/>
      <c r="C95" s="71"/>
      <c r="D95" s="73"/>
      <c r="E95" s="73"/>
      <c r="F95" s="74"/>
      <c r="G95" s="55" t="s">
        <v>126</v>
      </c>
      <c r="H95" s="193" t="s">
        <v>15</v>
      </c>
      <c r="I95" s="137">
        <v>4.3999999999999997E-2</v>
      </c>
      <c r="J95" s="138">
        <f>D90*I95</f>
        <v>18.0642</v>
      </c>
      <c r="K95" s="139"/>
      <c r="L95" s="139">
        <f t="shared" si="6"/>
        <v>0</v>
      </c>
      <c r="M95" s="140" t="s">
        <v>17</v>
      </c>
    </row>
    <row r="96" spans="1:13" s="132" customFormat="1" ht="24.75" customHeight="1" x14ac:dyDescent="0.3">
      <c r="A96" s="125" t="s">
        <v>242</v>
      </c>
      <c r="B96" s="145" t="s">
        <v>243</v>
      </c>
      <c r="C96" s="127" t="s">
        <v>19</v>
      </c>
      <c r="D96" s="74">
        <f>140/4</f>
        <v>35</v>
      </c>
      <c r="E96" s="74"/>
      <c r="F96" s="127">
        <f>E96*D96</f>
        <v>0</v>
      </c>
      <c r="G96" s="153"/>
      <c r="H96" s="198"/>
      <c r="I96" s="155"/>
      <c r="J96" s="131"/>
      <c r="K96" s="156"/>
      <c r="L96" s="156"/>
      <c r="M96" s="129"/>
    </row>
    <row r="97" spans="1:13" s="141" customFormat="1" ht="24.75" customHeight="1" x14ac:dyDescent="0.3">
      <c r="A97" s="134" t="s">
        <v>244</v>
      </c>
      <c r="B97" s="135"/>
      <c r="C97" s="71"/>
      <c r="D97" s="77"/>
      <c r="E97" s="71"/>
      <c r="F97" s="127"/>
      <c r="G97" s="55" t="s">
        <v>198</v>
      </c>
      <c r="H97" s="136" t="s">
        <v>19</v>
      </c>
      <c r="I97" s="143">
        <v>1</v>
      </c>
      <c r="J97" s="159">
        <f>26</f>
        <v>26</v>
      </c>
      <c r="K97" s="166"/>
      <c r="L97" s="139">
        <f t="shared" si="6"/>
        <v>0</v>
      </c>
      <c r="M97" s="140" t="s">
        <v>17</v>
      </c>
    </row>
    <row r="98" spans="1:13" s="141" customFormat="1" ht="24.75" customHeight="1" x14ac:dyDescent="0.3">
      <c r="A98" s="134" t="s">
        <v>245</v>
      </c>
      <c r="B98" s="135"/>
      <c r="C98" s="71"/>
      <c r="D98" s="77"/>
      <c r="E98" s="71"/>
      <c r="F98" s="127"/>
      <c r="G98" s="55" t="s">
        <v>149</v>
      </c>
      <c r="H98" s="136" t="s">
        <v>19</v>
      </c>
      <c r="I98" s="143">
        <v>1</v>
      </c>
      <c r="J98" s="159">
        <f>8</f>
        <v>8</v>
      </c>
      <c r="K98" s="166"/>
      <c r="L98" s="139">
        <f t="shared" si="6"/>
        <v>0</v>
      </c>
      <c r="M98" s="140" t="s">
        <v>17</v>
      </c>
    </row>
    <row r="99" spans="1:13" s="141" customFormat="1" ht="24.75" customHeight="1" x14ac:dyDescent="0.3">
      <c r="A99" s="134" t="s">
        <v>246</v>
      </c>
      <c r="B99" s="135"/>
      <c r="C99" s="71"/>
      <c r="D99" s="75"/>
      <c r="E99" s="71"/>
      <c r="F99" s="127"/>
      <c r="G99" s="223" t="s">
        <v>205</v>
      </c>
      <c r="H99" s="193" t="s">
        <v>19</v>
      </c>
      <c r="I99" s="137">
        <v>1</v>
      </c>
      <c r="J99" s="138">
        <f>1</f>
        <v>1</v>
      </c>
      <c r="K99" s="211"/>
      <c r="L99" s="139">
        <f t="shared" si="6"/>
        <v>0</v>
      </c>
      <c r="M99" s="140" t="s">
        <v>17</v>
      </c>
    </row>
    <row r="100" spans="1:13" s="132" customFormat="1" ht="34.799999999999997" x14ac:dyDescent="0.3">
      <c r="A100" s="125" t="s">
        <v>247</v>
      </c>
      <c r="B100" s="145" t="s">
        <v>248</v>
      </c>
      <c r="C100" s="127" t="s">
        <v>19</v>
      </c>
      <c r="D100" s="74">
        <f>40</f>
        <v>40</v>
      </c>
      <c r="E100" s="127"/>
      <c r="F100" s="127">
        <f>E100*D100</f>
        <v>0</v>
      </c>
      <c r="G100" s="214"/>
      <c r="H100" s="198"/>
      <c r="I100" s="155"/>
      <c r="J100" s="131"/>
      <c r="K100" s="156"/>
      <c r="L100" s="139"/>
      <c r="M100" s="129"/>
    </row>
    <row r="101" spans="1:13" s="141" customFormat="1" ht="24.75" customHeight="1" x14ac:dyDescent="0.3">
      <c r="A101" s="134" t="s">
        <v>249</v>
      </c>
      <c r="B101" s="135"/>
      <c r="C101" s="71"/>
      <c r="D101" s="73"/>
      <c r="E101" s="71"/>
      <c r="F101" s="202"/>
      <c r="G101" s="192" t="s">
        <v>250</v>
      </c>
      <c r="H101" s="136" t="s">
        <v>24</v>
      </c>
      <c r="I101" s="137">
        <v>1.02</v>
      </c>
      <c r="J101" s="224">
        <f>2.25*0.01546*I101</f>
        <v>3.5480699999999997E-2</v>
      </c>
      <c r="K101" s="139"/>
      <c r="L101" s="139">
        <f>J101*K101</f>
        <v>0</v>
      </c>
      <c r="M101" s="140" t="s">
        <v>17</v>
      </c>
    </row>
    <row r="102" spans="1:13" s="141" customFormat="1" ht="24.75" customHeight="1" x14ac:dyDescent="0.3">
      <c r="A102" s="134" t="s">
        <v>251</v>
      </c>
      <c r="B102" s="135"/>
      <c r="C102" s="71"/>
      <c r="D102" s="73"/>
      <c r="E102" s="71"/>
      <c r="F102" s="127"/>
      <c r="G102" s="192" t="s">
        <v>209</v>
      </c>
      <c r="H102" s="136" t="s">
        <v>24</v>
      </c>
      <c r="I102" s="137">
        <v>1.02</v>
      </c>
      <c r="J102" s="225">
        <f>0.00685*76.63*I102</f>
        <v>0.53541380999999999</v>
      </c>
      <c r="K102" s="139"/>
      <c r="L102" s="139">
        <f>J102*K102</f>
        <v>0</v>
      </c>
      <c r="M102" s="140" t="s">
        <v>17</v>
      </c>
    </row>
    <row r="103" spans="1:13" s="151" customFormat="1" ht="24.75" customHeight="1" x14ac:dyDescent="0.3">
      <c r="A103" s="217" t="s">
        <v>252</v>
      </c>
      <c r="B103" s="1" t="s">
        <v>253</v>
      </c>
      <c r="C103" s="123"/>
      <c r="D103" s="124"/>
      <c r="E103" s="7"/>
      <c r="F103" s="218"/>
      <c r="G103" s="8"/>
      <c r="H103" s="4"/>
      <c r="I103" s="9"/>
      <c r="J103" s="219"/>
      <c r="K103" s="220"/>
      <c r="L103" s="221"/>
      <c r="M103" s="4"/>
    </row>
    <row r="104" spans="1:13" s="132" customFormat="1" ht="24.75" customHeight="1" x14ac:dyDescent="0.3">
      <c r="A104" s="125" t="s">
        <v>254</v>
      </c>
      <c r="B104" s="145" t="s">
        <v>137</v>
      </c>
      <c r="C104" s="127" t="s">
        <v>21</v>
      </c>
      <c r="D104" s="74">
        <f>121.98*3</f>
        <v>365.94</v>
      </c>
      <c r="E104" s="127"/>
      <c r="F104" s="127">
        <f>E104*D104</f>
        <v>0</v>
      </c>
      <c r="G104" s="197"/>
      <c r="H104" s="198"/>
      <c r="I104" s="155"/>
      <c r="J104" s="131"/>
      <c r="K104" s="156"/>
      <c r="L104" s="139"/>
      <c r="M104" s="129"/>
    </row>
    <row r="105" spans="1:13" s="141" customFormat="1" ht="24.6" customHeight="1" x14ac:dyDescent="0.3">
      <c r="A105" s="134" t="s">
        <v>255</v>
      </c>
      <c r="B105" s="135"/>
      <c r="C105" s="71"/>
      <c r="D105" s="73"/>
      <c r="E105" s="71"/>
      <c r="F105" s="127"/>
      <c r="G105" s="192" t="s">
        <v>158</v>
      </c>
      <c r="H105" s="193" t="s">
        <v>19</v>
      </c>
      <c r="I105" s="137">
        <v>195</v>
      </c>
      <c r="J105" s="138">
        <f>D104*I105</f>
        <v>71358.3</v>
      </c>
      <c r="K105" s="139"/>
      <c r="L105" s="139">
        <f t="shared" ref="L105:L112" si="7">J105*K105</f>
        <v>0</v>
      </c>
      <c r="M105" s="140" t="s">
        <v>17</v>
      </c>
    </row>
    <row r="106" spans="1:13" s="141" customFormat="1" ht="24.75" customHeight="1" x14ac:dyDescent="0.3">
      <c r="A106" s="134" t="s">
        <v>256</v>
      </c>
      <c r="B106" s="135"/>
      <c r="C106" s="71"/>
      <c r="D106" s="73"/>
      <c r="E106" s="71"/>
      <c r="F106" s="127"/>
      <c r="G106" s="194" t="s">
        <v>160</v>
      </c>
      <c r="H106" s="195" t="s">
        <v>19</v>
      </c>
      <c r="I106" s="137">
        <v>13</v>
      </c>
      <c r="J106" s="138">
        <f>I106*D104</f>
        <v>4757.22</v>
      </c>
      <c r="K106" s="139"/>
      <c r="L106" s="139">
        <f t="shared" si="7"/>
        <v>0</v>
      </c>
      <c r="M106" s="140" t="s">
        <v>17</v>
      </c>
    </row>
    <row r="107" spans="1:13" s="141" customFormat="1" ht="24.75" customHeight="1" x14ac:dyDescent="0.3">
      <c r="A107" s="134" t="s">
        <v>257</v>
      </c>
      <c r="B107" s="135"/>
      <c r="C107" s="71"/>
      <c r="D107" s="73"/>
      <c r="E107" s="71"/>
      <c r="F107" s="127"/>
      <c r="G107" s="192" t="s">
        <v>162</v>
      </c>
      <c r="H107" s="195" t="s">
        <v>21</v>
      </c>
      <c r="I107" s="137">
        <v>0.3</v>
      </c>
      <c r="J107" s="138">
        <f>D104*I107</f>
        <v>109.782</v>
      </c>
      <c r="K107" s="139"/>
      <c r="L107" s="139">
        <f t="shared" si="7"/>
        <v>0</v>
      </c>
      <c r="M107" s="140" t="s">
        <v>17</v>
      </c>
    </row>
    <row r="108" spans="1:13" s="141" customFormat="1" ht="24.75" customHeight="1" x14ac:dyDescent="0.3">
      <c r="A108" s="134" t="s">
        <v>258</v>
      </c>
      <c r="B108" s="135"/>
      <c r="C108" s="71"/>
      <c r="D108" s="73"/>
      <c r="E108" s="71"/>
      <c r="F108" s="127"/>
      <c r="G108" s="192" t="s">
        <v>164</v>
      </c>
      <c r="H108" s="193" t="s">
        <v>24</v>
      </c>
      <c r="I108" s="137">
        <v>2.5000000000000001E-3</v>
      </c>
      <c r="J108" s="138">
        <f>D104*I108</f>
        <v>0.91485000000000005</v>
      </c>
      <c r="K108" s="139"/>
      <c r="L108" s="139">
        <f t="shared" si="7"/>
        <v>0</v>
      </c>
      <c r="M108" s="140" t="s">
        <v>17</v>
      </c>
    </row>
    <row r="109" spans="1:13" s="141" customFormat="1" ht="24.75" customHeight="1" x14ac:dyDescent="0.3">
      <c r="A109" s="134" t="s">
        <v>259</v>
      </c>
      <c r="B109" s="135"/>
      <c r="C109" s="71"/>
      <c r="D109" s="73"/>
      <c r="E109" s="71"/>
      <c r="F109" s="127"/>
      <c r="G109" s="192" t="s">
        <v>166</v>
      </c>
      <c r="H109" s="193" t="s">
        <v>15</v>
      </c>
      <c r="I109" s="137">
        <v>2</v>
      </c>
      <c r="J109" s="138">
        <f>D104*I109</f>
        <v>731.88</v>
      </c>
      <c r="K109" s="139"/>
      <c r="L109" s="139">
        <f t="shared" si="7"/>
        <v>0</v>
      </c>
      <c r="M109" s="140" t="s">
        <v>17</v>
      </c>
    </row>
    <row r="110" spans="1:13" s="141" customFormat="1" ht="24.75" customHeight="1" x14ac:dyDescent="0.3">
      <c r="A110" s="134" t="s">
        <v>260</v>
      </c>
      <c r="B110" s="135"/>
      <c r="C110" s="71"/>
      <c r="D110" s="73"/>
      <c r="E110" s="71"/>
      <c r="F110" s="127"/>
      <c r="G110" s="55" t="s">
        <v>126</v>
      </c>
      <c r="H110" s="193" t="s">
        <v>15</v>
      </c>
      <c r="I110" s="137">
        <v>0.3</v>
      </c>
      <c r="J110" s="138">
        <f>D104*I110</f>
        <v>109.782</v>
      </c>
      <c r="K110" s="139"/>
      <c r="L110" s="139">
        <f t="shared" si="7"/>
        <v>0</v>
      </c>
      <c r="M110" s="140" t="s">
        <v>17</v>
      </c>
    </row>
    <row r="111" spans="1:13" s="141" customFormat="1" ht="24.75" customHeight="1" x14ac:dyDescent="0.3">
      <c r="A111" s="134" t="s">
        <v>261</v>
      </c>
      <c r="B111" s="135"/>
      <c r="C111" s="71"/>
      <c r="D111" s="73"/>
      <c r="E111" s="71"/>
      <c r="F111" s="127"/>
      <c r="G111" s="55" t="s">
        <v>170</v>
      </c>
      <c r="H111" s="193" t="s">
        <v>19</v>
      </c>
      <c r="I111" s="137">
        <v>1</v>
      </c>
      <c r="J111" s="138">
        <f>61*3</f>
        <v>183</v>
      </c>
      <c r="K111" s="139"/>
      <c r="L111" s="139">
        <f t="shared" si="7"/>
        <v>0</v>
      </c>
      <c r="M111" s="140" t="s">
        <v>17</v>
      </c>
    </row>
    <row r="112" spans="1:13" s="141" customFormat="1" ht="24.75" customHeight="1" x14ac:dyDescent="0.3">
      <c r="A112" s="134" t="s">
        <v>262</v>
      </c>
      <c r="B112" s="135"/>
      <c r="C112" s="71"/>
      <c r="D112" s="73"/>
      <c r="E112" s="71"/>
      <c r="F112" s="127"/>
      <c r="G112" s="55" t="s">
        <v>221</v>
      </c>
      <c r="H112" s="193" t="s">
        <v>19</v>
      </c>
      <c r="I112" s="137">
        <v>1</v>
      </c>
      <c r="J112" s="138">
        <f>122*3</f>
        <v>366</v>
      </c>
      <c r="K112" s="139"/>
      <c r="L112" s="139">
        <f t="shared" si="7"/>
        <v>0</v>
      </c>
      <c r="M112" s="140" t="s">
        <v>17</v>
      </c>
    </row>
    <row r="113" spans="1:14" s="132" customFormat="1" ht="24.75" customHeight="1" x14ac:dyDescent="0.3">
      <c r="A113" s="125" t="s">
        <v>263</v>
      </c>
      <c r="B113" s="145" t="s">
        <v>174</v>
      </c>
      <c r="C113" s="127" t="s">
        <v>15</v>
      </c>
      <c r="D113" s="74">
        <f>603.39*3</f>
        <v>1810.17</v>
      </c>
      <c r="E113" s="127"/>
      <c r="F113" s="127">
        <f>E113*D113</f>
        <v>0</v>
      </c>
      <c r="G113" s="197"/>
      <c r="H113" s="198"/>
      <c r="I113" s="155"/>
      <c r="J113" s="131"/>
      <c r="K113" s="156"/>
      <c r="L113" s="139"/>
      <c r="M113" s="129"/>
      <c r="N113" s="222"/>
    </row>
    <row r="114" spans="1:14" s="141" customFormat="1" ht="24.75" customHeight="1" x14ac:dyDescent="0.3">
      <c r="A114" s="134" t="s">
        <v>264</v>
      </c>
      <c r="B114" s="135"/>
      <c r="C114" s="71"/>
      <c r="D114" s="73"/>
      <c r="E114" s="71"/>
      <c r="F114" s="127"/>
      <c r="G114" s="192" t="s">
        <v>158</v>
      </c>
      <c r="H114" s="193" t="s">
        <v>19</v>
      </c>
      <c r="I114" s="137">
        <v>25</v>
      </c>
      <c r="J114" s="138">
        <f>D113*I114</f>
        <v>45254.25</v>
      </c>
      <c r="K114" s="139"/>
      <c r="L114" s="139">
        <f t="shared" ref="L114:L119" si="8">J114*K114</f>
        <v>0</v>
      </c>
      <c r="M114" s="140" t="s">
        <v>17</v>
      </c>
    </row>
    <row r="115" spans="1:14" s="141" customFormat="1" ht="24.75" customHeight="1" x14ac:dyDescent="0.3">
      <c r="A115" s="134" t="s">
        <v>265</v>
      </c>
      <c r="B115" s="135"/>
      <c r="C115" s="71"/>
      <c r="D115" s="73"/>
      <c r="E115" s="71"/>
      <c r="F115" s="127"/>
      <c r="G115" s="199" t="s">
        <v>100</v>
      </c>
      <c r="H115" s="140" t="s">
        <v>19</v>
      </c>
      <c r="I115" s="143">
        <v>1.32</v>
      </c>
      <c r="J115" s="138">
        <f>I115*D113</f>
        <v>2389.4244000000003</v>
      </c>
      <c r="K115" s="139"/>
      <c r="L115" s="139">
        <f t="shared" si="8"/>
        <v>0</v>
      </c>
      <c r="M115" s="140" t="s">
        <v>17</v>
      </c>
    </row>
    <row r="116" spans="1:14" s="141" customFormat="1" ht="24.75" customHeight="1" x14ac:dyDescent="0.3">
      <c r="A116" s="134" t="s">
        <v>266</v>
      </c>
      <c r="B116" s="135"/>
      <c r="C116" s="71"/>
      <c r="D116" s="73"/>
      <c r="E116" s="71"/>
      <c r="F116" s="127"/>
      <c r="G116" s="192" t="s">
        <v>162</v>
      </c>
      <c r="H116" s="195" t="s">
        <v>21</v>
      </c>
      <c r="I116" s="137">
        <v>3.4000000000000002E-2</v>
      </c>
      <c r="J116" s="138">
        <f>D113*I116</f>
        <v>61.545780000000008</v>
      </c>
      <c r="K116" s="139"/>
      <c r="L116" s="139">
        <f t="shared" si="8"/>
        <v>0</v>
      </c>
      <c r="M116" s="140" t="s">
        <v>17</v>
      </c>
    </row>
    <row r="117" spans="1:14" s="141" customFormat="1" ht="24.75" customHeight="1" x14ac:dyDescent="0.3">
      <c r="A117" s="134" t="s">
        <v>267</v>
      </c>
      <c r="B117" s="135"/>
      <c r="C117" s="71"/>
      <c r="D117" s="73"/>
      <c r="E117" s="71"/>
      <c r="F117" s="127"/>
      <c r="G117" s="192" t="s">
        <v>164</v>
      </c>
      <c r="H117" s="193" t="s">
        <v>24</v>
      </c>
      <c r="I117" s="144">
        <v>1E-4</v>
      </c>
      <c r="J117" s="143">
        <f>D113*I117</f>
        <v>0.18101700000000001</v>
      </c>
      <c r="K117" s="139"/>
      <c r="L117" s="139">
        <f t="shared" si="8"/>
        <v>0</v>
      </c>
      <c r="M117" s="140" t="s">
        <v>17</v>
      </c>
    </row>
    <row r="118" spans="1:14" s="141" customFormat="1" ht="24.75" customHeight="1" x14ac:dyDescent="0.3">
      <c r="A118" s="134" t="s">
        <v>268</v>
      </c>
      <c r="B118" s="135"/>
      <c r="C118" s="71"/>
      <c r="D118" s="73"/>
      <c r="E118" s="71"/>
      <c r="F118" s="127"/>
      <c r="G118" s="192" t="s">
        <v>166</v>
      </c>
      <c r="H118" s="193" t="s">
        <v>15</v>
      </c>
      <c r="I118" s="137">
        <v>0.22</v>
      </c>
      <c r="J118" s="138">
        <f>D113*I118</f>
        <v>398.23740000000004</v>
      </c>
      <c r="K118" s="139"/>
      <c r="L118" s="139">
        <f t="shared" si="8"/>
        <v>0</v>
      </c>
      <c r="M118" s="140" t="s">
        <v>17</v>
      </c>
    </row>
    <row r="119" spans="1:14" s="141" customFormat="1" ht="24.75" customHeight="1" x14ac:dyDescent="0.3">
      <c r="A119" s="134" t="s">
        <v>269</v>
      </c>
      <c r="B119" s="135"/>
      <c r="C119" s="71"/>
      <c r="D119" s="73"/>
      <c r="E119" s="71"/>
      <c r="F119" s="127"/>
      <c r="G119" s="55" t="s">
        <v>126</v>
      </c>
      <c r="H119" s="193" t="s">
        <v>15</v>
      </c>
      <c r="I119" s="137">
        <v>4.3999999999999997E-2</v>
      </c>
      <c r="J119" s="138">
        <f>D113*I119</f>
        <v>79.647480000000002</v>
      </c>
      <c r="K119" s="139"/>
      <c r="L119" s="139">
        <f t="shared" si="8"/>
        <v>0</v>
      </c>
      <c r="M119" s="140" t="s">
        <v>17</v>
      </c>
    </row>
    <row r="120" spans="1:14" s="132" customFormat="1" ht="24.75" customHeight="1" x14ac:dyDescent="0.3">
      <c r="A120" s="125" t="s">
        <v>270</v>
      </c>
      <c r="B120" s="145" t="s">
        <v>182</v>
      </c>
      <c r="C120" s="127" t="s">
        <v>21</v>
      </c>
      <c r="D120" s="74">
        <f>10.64*3</f>
        <v>31.92</v>
      </c>
      <c r="E120" s="127"/>
      <c r="F120" s="127">
        <f>E120*D120</f>
        <v>0</v>
      </c>
      <c r="G120" s="197"/>
      <c r="H120" s="198"/>
      <c r="I120" s="155"/>
      <c r="J120" s="131"/>
      <c r="K120" s="156"/>
      <c r="L120" s="139"/>
      <c r="M120" s="129"/>
    </row>
    <row r="121" spans="1:14" s="141" customFormat="1" ht="24.75" customHeight="1" x14ac:dyDescent="0.3">
      <c r="A121" s="134" t="s">
        <v>271</v>
      </c>
      <c r="B121" s="135"/>
      <c r="C121" s="71"/>
      <c r="D121" s="73"/>
      <c r="E121" s="71"/>
      <c r="F121" s="127"/>
      <c r="G121" s="194" t="s">
        <v>160</v>
      </c>
      <c r="H121" s="193" t="s">
        <v>19</v>
      </c>
      <c r="I121" s="137">
        <v>395</v>
      </c>
      <c r="J121" s="138">
        <f>D120*I121</f>
        <v>12608.400000000001</v>
      </c>
      <c r="K121" s="139"/>
      <c r="L121" s="139">
        <f>J121*K121</f>
        <v>0</v>
      </c>
      <c r="M121" s="140" t="s">
        <v>17</v>
      </c>
    </row>
    <row r="122" spans="1:14" s="141" customFormat="1" ht="24.75" customHeight="1" x14ac:dyDescent="0.3">
      <c r="A122" s="134" t="s">
        <v>272</v>
      </c>
      <c r="B122" s="135"/>
      <c r="C122" s="71"/>
      <c r="D122" s="73"/>
      <c r="E122" s="71"/>
      <c r="F122" s="127"/>
      <c r="G122" s="192" t="s">
        <v>162</v>
      </c>
      <c r="H122" s="195" t="s">
        <v>21</v>
      </c>
      <c r="I122" s="137">
        <v>0.3</v>
      </c>
      <c r="J122" s="138">
        <f>D120*I122</f>
        <v>9.5760000000000005</v>
      </c>
      <c r="K122" s="139"/>
      <c r="L122" s="139">
        <f>J122*K122</f>
        <v>0</v>
      </c>
      <c r="M122" s="140" t="s">
        <v>17</v>
      </c>
    </row>
    <row r="123" spans="1:14" s="141" customFormat="1" ht="24.75" customHeight="1" x14ac:dyDescent="0.3">
      <c r="A123" s="134" t="s">
        <v>273</v>
      </c>
      <c r="B123" s="135"/>
      <c r="C123" s="71"/>
      <c r="D123" s="73"/>
      <c r="E123" s="71"/>
      <c r="F123" s="127"/>
      <c r="G123" s="192" t="s">
        <v>164</v>
      </c>
      <c r="H123" s="193" t="s">
        <v>24</v>
      </c>
      <c r="I123" s="137">
        <v>1.0051245803145399E-3</v>
      </c>
      <c r="J123" s="75">
        <f>0.02844*3</f>
        <v>8.5320000000000007E-2</v>
      </c>
      <c r="K123" s="139"/>
      <c r="L123" s="139">
        <f>J123*K123</f>
        <v>0</v>
      </c>
      <c r="M123" s="140" t="s">
        <v>17</v>
      </c>
    </row>
    <row r="124" spans="1:14" s="141" customFormat="1" ht="24.75" customHeight="1" x14ac:dyDescent="0.3">
      <c r="A124" s="134" t="s">
        <v>274</v>
      </c>
      <c r="B124" s="135"/>
      <c r="C124" s="71"/>
      <c r="D124" s="73"/>
      <c r="E124" s="71"/>
      <c r="F124" s="127"/>
      <c r="G124" s="192" t="s">
        <v>166</v>
      </c>
      <c r="H124" s="193" t="s">
        <v>15</v>
      </c>
      <c r="I124" s="137">
        <v>2</v>
      </c>
      <c r="J124" s="138">
        <f>D120*I124</f>
        <v>63.84</v>
      </c>
      <c r="K124" s="139"/>
      <c r="L124" s="139">
        <f>J124*K124</f>
        <v>0</v>
      </c>
      <c r="M124" s="140" t="s">
        <v>17</v>
      </c>
    </row>
    <row r="125" spans="1:14" s="141" customFormat="1" ht="24.75" customHeight="1" x14ac:dyDescent="0.3">
      <c r="A125" s="134" t="s">
        <v>275</v>
      </c>
      <c r="B125" s="135"/>
      <c r="C125" s="71"/>
      <c r="D125" s="73"/>
      <c r="E125" s="71"/>
      <c r="F125" s="127"/>
      <c r="G125" s="55" t="s">
        <v>126</v>
      </c>
      <c r="H125" s="193" t="s">
        <v>15</v>
      </c>
      <c r="I125" s="137">
        <v>0.3</v>
      </c>
      <c r="J125" s="138">
        <f>D120*I125</f>
        <v>9.5760000000000005</v>
      </c>
      <c r="K125" s="139"/>
      <c r="L125" s="139">
        <f>J125*K125</f>
        <v>0</v>
      </c>
      <c r="M125" s="140" t="s">
        <v>17</v>
      </c>
    </row>
    <row r="126" spans="1:14" s="132" customFormat="1" ht="30.75" customHeight="1" x14ac:dyDescent="0.3">
      <c r="A126" s="125" t="s">
        <v>276</v>
      </c>
      <c r="B126" s="145" t="s">
        <v>189</v>
      </c>
      <c r="C126" s="127" t="s">
        <v>15</v>
      </c>
      <c r="D126" s="74">
        <f>410.55*3</f>
        <v>1231.6500000000001</v>
      </c>
      <c r="E126" s="127"/>
      <c r="F126" s="127">
        <f>E126*D126</f>
        <v>0</v>
      </c>
      <c r="G126" s="200"/>
      <c r="H126" s="198"/>
      <c r="I126" s="155"/>
      <c r="J126" s="131"/>
      <c r="K126" s="156"/>
      <c r="L126" s="139"/>
      <c r="M126" s="129"/>
    </row>
    <row r="127" spans="1:14" s="141" customFormat="1" ht="24.75" customHeight="1" x14ac:dyDescent="0.3">
      <c r="A127" s="134" t="s">
        <v>277</v>
      </c>
      <c r="B127" s="135"/>
      <c r="C127" s="71"/>
      <c r="D127" s="73"/>
      <c r="E127" s="71"/>
      <c r="F127" s="127"/>
      <c r="G127" s="194" t="s">
        <v>237</v>
      </c>
      <c r="H127" s="193" t="s">
        <v>19</v>
      </c>
      <c r="I127" s="137">
        <v>52</v>
      </c>
      <c r="J127" s="138">
        <f>D126*I127</f>
        <v>64045.8</v>
      </c>
      <c r="K127" s="139"/>
      <c r="L127" s="139">
        <f t="shared" ref="L127:L131" si="9">J127*K127</f>
        <v>0</v>
      </c>
      <c r="M127" s="140" t="s">
        <v>17</v>
      </c>
    </row>
    <row r="128" spans="1:14" s="141" customFormat="1" ht="24.75" customHeight="1" x14ac:dyDescent="0.3">
      <c r="A128" s="134" t="s">
        <v>278</v>
      </c>
      <c r="B128" s="135"/>
      <c r="C128" s="71"/>
      <c r="D128" s="73"/>
      <c r="E128" s="71"/>
      <c r="F128" s="127"/>
      <c r="G128" s="192" t="s">
        <v>162</v>
      </c>
      <c r="H128" s="195" t="s">
        <v>21</v>
      </c>
      <c r="I128" s="137">
        <v>2.3E-2</v>
      </c>
      <c r="J128" s="138">
        <f>D126*I128</f>
        <v>28.327950000000001</v>
      </c>
      <c r="K128" s="139"/>
      <c r="L128" s="139">
        <f t="shared" si="9"/>
        <v>0</v>
      </c>
      <c r="M128" s="140" t="s">
        <v>17</v>
      </c>
    </row>
    <row r="129" spans="1:13" s="141" customFormat="1" ht="24.75" customHeight="1" x14ac:dyDescent="0.3">
      <c r="A129" s="134" t="s">
        <v>279</v>
      </c>
      <c r="B129" s="135"/>
      <c r="C129" s="71"/>
      <c r="D129" s="73"/>
      <c r="E129" s="71"/>
      <c r="F129" s="127"/>
      <c r="G129" s="192" t="s">
        <v>164</v>
      </c>
      <c r="H129" s="193" t="s">
        <v>24</v>
      </c>
      <c r="I129" s="144">
        <v>5.1999999999999997E-5</v>
      </c>
      <c r="J129" s="143">
        <f>D126*I129</f>
        <v>6.40458E-2</v>
      </c>
      <c r="K129" s="139"/>
      <c r="L129" s="139">
        <f t="shared" si="9"/>
        <v>0</v>
      </c>
      <c r="M129" s="140" t="s">
        <v>17</v>
      </c>
    </row>
    <row r="130" spans="1:13" s="141" customFormat="1" ht="24.75" customHeight="1" x14ac:dyDescent="0.3">
      <c r="A130" s="134" t="s">
        <v>280</v>
      </c>
      <c r="B130" s="135"/>
      <c r="C130" s="71"/>
      <c r="D130" s="73"/>
      <c r="E130" s="71"/>
      <c r="F130" s="127"/>
      <c r="G130" s="192" t="s">
        <v>166</v>
      </c>
      <c r="H130" s="193" t="s">
        <v>15</v>
      </c>
      <c r="I130" s="137">
        <v>0.22</v>
      </c>
      <c r="J130" s="138">
        <f>D126*I130</f>
        <v>270.96300000000002</v>
      </c>
      <c r="K130" s="139"/>
      <c r="L130" s="139">
        <f t="shared" si="9"/>
        <v>0</v>
      </c>
      <c r="M130" s="140" t="s">
        <v>17</v>
      </c>
    </row>
    <row r="131" spans="1:13" s="141" customFormat="1" ht="24.75" customHeight="1" x14ac:dyDescent="0.3">
      <c r="A131" s="134" t="s">
        <v>281</v>
      </c>
      <c r="B131" s="135"/>
      <c r="C131" s="71"/>
      <c r="D131" s="73"/>
      <c r="E131" s="73"/>
      <c r="F131" s="74"/>
      <c r="G131" s="55" t="s">
        <v>126</v>
      </c>
      <c r="H131" s="193" t="s">
        <v>15</v>
      </c>
      <c r="I131" s="137">
        <v>4.3999999999999997E-2</v>
      </c>
      <c r="J131" s="138">
        <f>D126*I131</f>
        <v>54.192599999999999</v>
      </c>
      <c r="K131" s="139"/>
      <c r="L131" s="139">
        <f t="shared" si="9"/>
        <v>0</v>
      </c>
      <c r="M131" s="140" t="s">
        <v>17</v>
      </c>
    </row>
    <row r="132" spans="1:13" s="132" customFormat="1" ht="34.799999999999997" x14ac:dyDescent="0.3">
      <c r="A132" s="125" t="s">
        <v>282</v>
      </c>
      <c r="B132" s="145" t="s">
        <v>283</v>
      </c>
      <c r="C132" s="127" t="s">
        <v>19</v>
      </c>
      <c r="D132" s="74">
        <f>(30+28+6+6+2)*3</f>
        <v>216</v>
      </c>
      <c r="E132" s="74"/>
      <c r="F132" s="127">
        <f>E132*D132</f>
        <v>0</v>
      </c>
      <c r="G132" s="153"/>
      <c r="H132" s="198"/>
      <c r="I132" s="155"/>
      <c r="J132" s="131"/>
      <c r="K132" s="156"/>
      <c r="L132" s="156"/>
      <c r="M132" s="129"/>
    </row>
    <row r="133" spans="1:13" s="141" customFormat="1" ht="24.75" customHeight="1" x14ac:dyDescent="0.3">
      <c r="A133" s="134" t="s">
        <v>284</v>
      </c>
      <c r="B133" s="135"/>
      <c r="C133" s="71"/>
      <c r="D133" s="77"/>
      <c r="E133" s="71"/>
      <c r="F133" s="127"/>
      <c r="G133" s="55" t="s">
        <v>285</v>
      </c>
      <c r="H133" s="136" t="s">
        <v>19</v>
      </c>
      <c r="I133" s="143">
        <v>1</v>
      </c>
      <c r="J133" s="159">
        <f>30*3</f>
        <v>90</v>
      </c>
      <c r="K133" s="166"/>
      <c r="L133" s="139">
        <f t="shared" ref="L133:L137" si="10">J133*K133</f>
        <v>0</v>
      </c>
      <c r="M133" s="140" t="s">
        <v>17</v>
      </c>
    </row>
    <row r="134" spans="1:13" s="141" customFormat="1" ht="24.75" customHeight="1" x14ac:dyDescent="0.3">
      <c r="A134" s="134" t="s">
        <v>286</v>
      </c>
      <c r="B134" s="135"/>
      <c r="C134" s="71"/>
      <c r="D134" s="77"/>
      <c r="E134" s="71"/>
      <c r="F134" s="127"/>
      <c r="G134" s="55" t="s">
        <v>75</v>
      </c>
      <c r="H134" s="136" t="s">
        <v>19</v>
      </c>
      <c r="I134" s="143">
        <v>1</v>
      </c>
      <c r="J134" s="159">
        <f>28*3</f>
        <v>84</v>
      </c>
      <c r="K134" s="166"/>
      <c r="L134" s="139">
        <f t="shared" si="10"/>
        <v>0</v>
      </c>
      <c r="M134" s="140" t="s">
        <v>17</v>
      </c>
    </row>
    <row r="135" spans="1:13" s="141" customFormat="1" ht="24.75" customHeight="1" x14ac:dyDescent="0.3">
      <c r="A135" s="134" t="s">
        <v>287</v>
      </c>
      <c r="B135" s="135"/>
      <c r="C135" s="71"/>
      <c r="D135" s="77"/>
      <c r="E135" s="71"/>
      <c r="F135" s="127"/>
      <c r="G135" s="55" t="s">
        <v>288</v>
      </c>
      <c r="H135" s="136" t="s">
        <v>19</v>
      </c>
      <c r="I135" s="143">
        <v>1</v>
      </c>
      <c r="J135" s="159">
        <f>6*3</f>
        <v>18</v>
      </c>
      <c r="K135" s="166"/>
      <c r="L135" s="139">
        <f t="shared" si="10"/>
        <v>0</v>
      </c>
      <c r="M135" s="140" t="s">
        <v>17</v>
      </c>
    </row>
    <row r="136" spans="1:13" s="141" customFormat="1" ht="24.75" customHeight="1" x14ac:dyDescent="0.3">
      <c r="A136" s="134" t="s">
        <v>289</v>
      </c>
      <c r="B136" s="135"/>
      <c r="C136" s="71"/>
      <c r="D136" s="77"/>
      <c r="E136" s="71"/>
      <c r="F136" s="127"/>
      <c r="G136" s="55" t="s">
        <v>290</v>
      </c>
      <c r="H136" s="136" t="s">
        <v>19</v>
      </c>
      <c r="I136" s="143">
        <v>1</v>
      </c>
      <c r="J136" s="159">
        <f>6*3</f>
        <v>18</v>
      </c>
      <c r="K136" s="166"/>
      <c r="L136" s="139">
        <f t="shared" si="10"/>
        <v>0</v>
      </c>
      <c r="M136" s="140" t="s">
        <v>17</v>
      </c>
    </row>
    <row r="137" spans="1:13" s="141" customFormat="1" ht="24.75" customHeight="1" x14ac:dyDescent="0.3">
      <c r="A137" s="134" t="s">
        <v>291</v>
      </c>
      <c r="B137" s="135"/>
      <c r="C137" s="71"/>
      <c r="D137" s="75"/>
      <c r="E137" s="71"/>
      <c r="F137" s="127"/>
      <c r="G137" s="223" t="s">
        <v>205</v>
      </c>
      <c r="H137" s="193" t="s">
        <v>19</v>
      </c>
      <c r="I137" s="137">
        <v>1</v>
      </c>
      <c r="J137" s="138">
        <f>2*3</f>
        <v>6</v>
      </c>
      <c r="K137" s="211"/>
      <c r="L137" s="139">
        <f t="shared" si="10"/>
        <v>0</v>
      </c>
      <c r="M137" s="140" t="s">
        <v>17</v>
      </c>
    </row>
    <row r="138" spans="1:13" s="132" customFormat="1" x14ac:dyDescent="0.3">
      <c r="A138" s="125" t="s">
        <v>292</v>
      </c>
      <c r="B138" s="145" t="s">
        <v>207</v>
      </c>
      <c r="C138" s="127" t="s">
        <v>19</v>
      </c>
      <c r="D138" s="74">
        <f>13*3</f>
        <v>39</v>
      </c>
      <c r="E138" s="127"/>
      <c r="F138" s="127">
        <f>E138*D138</f>
        <v>0</v>
      </c>
      <c r="G138" s="214"/>
      <c r="H138" s="198"/>
      <c r="I138" s="155"/>
      <c r="J138" s="131"/>
      <c r="K138" s="156"/>
      <c r="L138" s="139"/>
      <c r="M138" s="129"/>
    </row>
    <row r="139" spans="1:13" s="141" customFormat="1" ht="24.75" customHeight="1" x14ac:dyDescent="0.3">
      <c r="A139" s="134" t="s">
        <v>293</v>
      </c>
      <c r="B139" s="135"/>
      <c r="C139" s="71"/>
      <c r="D139" s="71"/>
      <c r="E139" s="71"/>
      <c r="F139" s="127"/>
      <c r="G139" s="192" t="s">
        <v>209</v>
      </c>
      <c r="H139" s="136" t="s">
        <v>24</v>
      </c>
      <c r="I139" s="137">
        <v>1.02</v>
      </c>
      <c r="J139" s="225">
        <f>1.2*0.00689*3*I139</f>
        <v>2.5300079999999999E-2</v>
      </c>
      <c r="K139" s="139"/>
      <c r="L139" s="139">
        <f>J139*K139</f>
        <v>0</v>
      </c>
      <c r="M139" s="140" t="s">
        <v>17</v>
      </c>
    </row>
    <row r="140" spans="1:13" s="151" customFormat="1" ht="24.75" customHeight="1" x14ac:dyDescent="0.3">
      <c r="A140" s="217" t="s">
        <v>294</v>
      </c>
      <c r="B140" s="1" t="s">
        <v>295</v>
      </c>
      <c r="C140" s="123"/>
      <c r="D140" s="124"/>
      <c r="E140" s="7"/>
      <c r="F140" s="218"/>
      <c r="G140" s="8"/>
      <c r="H140" s="4"/>
      <c r="I140" s="9"/>
      <c r="J140" s="219"/>
      <c r="K140" s="220"/>
      <c r="L140" s="221"/>
      <c r="M140" s="4"/>
    </row>
    <row r="141" spans="1:13" s="132" customFormat="1" ht="24.75" customHeight="1" x14ac:dyDescent="0.3">
      <c r="A141" s="125" t="s">
        <v>296</v>
      </c>
      <c r="B141" s="145" t="s">
        <v>137</v>
      </c>
      <c r="C141" s="127" t="s">
        <v>21</v>
      </c>
      <c r="D141" s="74">
        <f>113.58*9</f>
        <v>1022.22</v>
      </c>
      <c r="E141" s="127"/>
      <c r="F141" s="127">
        <f>E141*D141</f>
        <v>0</v>
      </c>
      <c r="G141" s="197"/>
      <c r="H141" s="198"/>
      <c r="I141" s="155"/>
      <c r="J141" s="131"/>
      <c r="K141" s="156"/>
      <c r="L141" s="139"/>
      <c r="M141" s="129"/>
    </row>
    <row r="142" spans="1:13" s="141" customFormat="1" ht="24.6" customHeight="1" x14ac:dyDescent="0.3">
      <c r="A142" s="134" t="s">
        <v>297</v>
      </c>
      <c r="B142" s="135"/>
      <c r="C142" s="71"/>
      <c r="D142" s="73"/>
      <c r="E142" s="71"/>
      <c r="F142" s="127"/>
      <c r="G142" s="192" t="s">
        <v>158</v>
      </c>
      <c r="H142" s="193" t="s">
        <v>19</v>
      </c>
      <c r="I142" s="137">
        <v>195</v>
      </c>
      <c r="J142" s="138">
        <f>D141*I142</f>
        <v>199332.9</v>
      </c>
      <c r="K142" s="139"/>
      <c r="L142" s="139">
        <f t="shared" ref="L142:L149" si="11">J142*K142</f>
        <v>0</v>
      </c>
      <c r="M142" s="140" t="s">
        <v>17</v>
      </c>
    </row>
    <row r="143" spans="1:13" s="141" customFormat="1" ht="24.75" customHeight="1" x14ac:dyDescent="0.3">
      <c r="A143" s="134" t="s">
        <v>298</v>
      </c>
      <c r="B143" s="135"/>
      <c r="C143" s="71"/>
      <c r="D143" s="73"/>
      <c r="E143" s="71"/>
      <c r="F143" s="127"/>
      <c r="G143" s="194" t="s">
        <v>160</v>
      </c>
      <c r="H143" s="195" t="s">
        <v>19</v>
      </c>
      <c r="I143" s="137">
        <v>13</v>
      </c>
      <c r="J143" s="138">
        <f>I143*D141</f>
        <v>13288.86</v>
      </c>
      <c r="K143" s="139"/>
      <c r="L143" s="139">
        <f t="shared" si="11"/>
        <v>0</v>
      </c>
      <c r="M143" s="140" t="s">
        <v>17</v>
      </c>
    </row>
    <row r="144" spans="1:13" s="141" customFormat="1" ht="24.75" customHeight="1" x14ac:dyDescent="0.3">
      <c r="A144" s="134" t="s">
        <v>299</v>
      </c>
      <c r="B144" s="135"/>
      <c r="C144" s="71"/>
      <c r="D144" s="73"/>
      <c r="E144" s="71"/>
      <c r="F144" s="127"/>
      <c r="G144" s="192" t="s">
        <v>162</v>
      </c>
      <c r="H144" s="195" t="s">
        <v>21</v>
      </c>
      <c r="I144" s="137">
        <v>0.3</v>
      </c>
      <c r="J144" s="138">
        <f>D141*I144</f>
        <v>306.666</v>
      </c>
      <c r="K144" s="139"/>
      <c r="L144" s="139">
        <f t="shared" si="11"/>
        <v>0</v>
      </c>
      <c r="M144" s="140" t="s">
        <v>17</v>
      </c>
    </row>
    <row r="145" spans="1:14" s="141" customFormat="1" ht="24.75" customHeight="1" x14ac:dyDescent="0.3">
      <c r="A145" s="134" t="s">
        <v>300</v>
      </c>
      <c r="B145" s="135"/>
      <c r="C145" s="71"/>
      <c r="D145" s="73"/>
      <c r="E145" s="71"/>
      <c r="F145" s="127"/>
      <c r="G145" s="192" t="s">
        <v>164</v>
      </c>
      <c r="H145" s="193" t="s">
        <v>24</v>
      </c>
      <c r="I145" s="137">
        <v>2.5000000000000001E-3</v>
      </c>
      <c r="J145" s="138">
        <f>D141*I145</f>
        <v>2.5555500000000002</v>
      </c>
      <c r="K145" s="139"/>
      <c r="L145" s="139">
        <f t="shared" si="11"/>
        <v>0</v>
      </c>
      <c r="M145" s="140" t="s">
        <v>17</v>
      </c>
    </row>
    <row r="146" spans="1:14" s="141" customFormat="1" ht="24.75" customHeight="1" x14ac:dyDescent="0.3">
      <c r="A146" s="134" t="s">
        <v>301</v>
      </c>
      <c r="B146" s="135"/>
      <c r="C146" s="71"/>
      <c r="D146" s="73"/>
      <c r="E146" s="71"/>
      <c r="F146" s="127"/>
      <c r="G146" s="192" t="s">
        <v>166</v>
      </c>
      <c r="H146" s="193" t="s">
        <v>15</v>
      </c>
      <c r="I146" s="137">
        <v>2</v>
      </c>
      <c r="J146" s="138">
        <f>D141*I146</f>
        <v>2044.44</v>
      </c>
      <c r="K146" s="139"/>
      <c r="L146" s="139">
        <f t="shared" si="11"/>
        <v>0</v>
      </c>
      <c r="M146" s="140" t="s">
        <v>17</v>
      </c>
    </row>
    <row r="147" spans="1:14" s="141" customFormat="1" ht="24.75" customHeight="1" x14ac:dyDescent="0.3">
      <c r="A147" s="134" t="s">
        <v>302</v>
      </c>
      <c r="B147" s="135"/>
      <c r="C147" s="71"/>
      <c r="D147" s="73"/>
      <c r="E147" s="71"/>
      <c r="F147" s="127"/>
      <c r="G147" s="55" t="s">
        <v>126</v>
      </c>
      <c r="H147" s="193" t="s">
        <v>15</v>
      </c>
      <c r="I147" s="137">
        <v>0.3</v>
      </c>
      <c r="J147" s="138">
        <f>D141*I147</f>
        <v>306.666</v>
      </c>
      <c r="K147" s="139"/>
      <c r="L147" s="139">
        <f t="shared" si="11"/>
        <v>0</v>
      </c>
      <c r="M147" s="140" t="s">
        <v>17</v>
      </c>
    </row>
    <row r="148" spans="1:14" s="141" customFormat="1" ht="24.75" customHeight="1" x14ac:dyDescent="0.3">
      <c r="A148" s="134" t="s">
        <v>303</v>
      </c>
      <c r="B148" s="135"/>
      <c r="C148" s="71"/>
      <c r="D148" s="73"/>
      <c r="E148" s="71"/>
      <c r="F148" s="127"/>
      <c r="G148" s="55" t="s">
        <v>170</v>
      </c>
      <c r="H148" s="193" t="s">
        <v>19</v>
      </c>
      <c r="I148" s="137">
        <v>1</v>
      </c>
      <c r="J148" s="138">
        <f>61*9</f>
        <v>549</v>
      </c>
      <c r="K148" s="139"/>
      <c r="L148" s="139">
        <f t="shared" si="11"/>
        <v>0</v>
      </c>
      <c r="M148" s="140" t="s">
        <v>17</v>
      </c>
    </row>
    <row r="149" spans="1:14" s="141" customFormat="1" ht="24.75" customHeight="1" x14ac:dyDescent="0.3">
      <c r="A149" s="134" t="s">
        <v>304</v>
      </c>
      <c r="B149" s="135"/>
      <c r="C149" s="71"/>
      <c r="D149" s="73"/>
      <c r="E149" s="71"/>
      <c r="F149" s="127"/>
      <c r="G149" s="55" t="s">
        <v>221</v>
      </c>
      <c r="H149" s="193" t="s">
        <v>19</v>
      </c>
      <c r="I149" s="137">
        <v>1</v>
      </c>
      <c r="J149" s="138">
        <f>122*9</f>
        <v>1098</v>
      </c>
      <c r="K149" s="139"/>
      <c r="L149" s="139">
        <f t="shared" si="11"/>
        <v>0</v>
      </c>
      <c r="M149" s="140" t="s">
        <v>17</v>
      </c>
    </row>
    <row r="150" spans="1:14" s="132" customFormat="1" ht="24.75" customHeight="1" x14ac:dyDescent="0.3">
      <c r="A150" s="125" t="s">
        <v>305</v>
      </c>
      <c r="B150" s="145" t="s">
        <v>174</v>
      </c>
      <c r="C150" s="127" t="s">
        <v>15</v>
      </c>
      <c r="D150" s="74">
        <f>603.39*9</f>
        <v>5430.51</v>
      </c>
      <c r="E150" s="127"/>
      <c r="F150" s="127">
        <f>E150*D150</f>
        <v>0</v>
      </c>
      <c r="G150" s="197"/>
      <c r="H150" s="198"/>
      <c r="I150" s="155"/>
      <c r="J150" s="131"/>
      <c r="K150" s="156"/>
      <c r="L150" s="139"/>
      <c r="M150" s="129"/>
      <c r="N150" s="222"/>
    </row>
    <row r="151" spans="1:14" s="141" customFormat="1" ht="24.75" customHeight="1" x14ac:dyDescent="0.3">
      <c r="A151" s="134" t="s">
        <v>306</v>
      </c>
      <c r="B151" s="135"/>
      <c r="C151" s="71"/>
      <c r="D151" s="73"/>
      <c r="E151" s="71"/>
      <c r="F151" s="127"/>
      <c r="G151" s="192" t="s">
        <v>158</v>
      </c>
      <c r="H151" s="193" t="s">
        <v>19</v>
      </c>
      <c r="I151" s="137">
        <v>25</v>
      </c>
      <c r="J151" s="138">
        <f>D150*I151</f>
        <v>135762.75</v>
      </c>
      <c r="K151" s="139"/>
      <c r="L151" s="139">
        <f t="shared" ref="L151:L156" si="12">J151*K151</f>
        <v>0</v>
      </c>
      <c r="M151" s="140" t="s">
        <v>17</v>
      </c>
    </row>
    <row r="152" spans="1:14" s="141" customFormat="1" ht="24.75" customHeight="1" x14ac:dyDescent="0.3">
      <c r="A152" s="134" t="s">
        <v>307</v>
      </c>
      <c r="B152" s="135"/>
      <c r="C152" s="71"/>
      <c r="D152" s="73"/>
      <c r="E152" s="71"/>
      <c r="F152" s="127"/>
      <c r="G152" s="199" t="s">
        <v>100</v>
      </c>
      <c r="H152" s="140" t="s">
        <v>19</v>
      </c>
      <c r="I152" s="143">
        <v>1.32</v>
      </c>
      <c r="J152" s="138">
        <f>I152*D150</f>
        <v>7168.2732000000005</v>
      </c>
      <c r="K152" s="139"/>
      <c r="L152" s="139">
        <f t="shared" si="12"/>
        <v>0</v>
      </c>
      <c r="M152" s="140" t="s">
        <v>17</v>
      </c>
    </row>
    <row r="153" spans="1:14" s="141" customFormat="1" ht="24.75" customHeight="1" x14ac:dyDescent="0.3">
      <c r="A153" s="134" t="s">
        <v>308</v>
      </c>
      <c r="B153" s="135"/>
      <c r="C153" s="71"/>
      <c r="D153" s="73"/>
      <c r="E153" s="71"/>
      <c r="F153" s="127"/>
      <c r="G153" s="192" t="s">
        <v>162</v>
      </c>
      <c r="H153" s="195" t="s">
        <v>21</v>
      </c>
      <c r="I153" s="137">
        <v>3.4000000000000002E-2</v>
      </c>
      <c r="J153" s="138">
        <f>D150*I153</f>
        <v>184.63734000000002</v>
      </c>
      <c r="K153" s="139"/>
      <c r="L153" s="139">
        <f t="shared" si="12"/>
        <v>0</v>
      </c>
      <c r="M153" s="140" t="s">
        <v>17</v>
      </c>
    </row>
    <row r="154" spans="1:14" s="141" customFormat="1" ht="24.75" customHeight="1" x14ac:dyDescent="0.3">
      <c r="A154" s="134" t="s">
        <v>309</v>
      </c>
      <c r="B154" s="135"/>
      <c r="C154" s="71"/>
      <c r="D154" s="73"/>
      <c r="E154" s="71"/>
      <c r="F154" s="127"/>
      <c r="G154" s="192" t="s">
        <v>164</v>
      </c>
      <c r="H154" s="193" t="s">
        <v>24</v>
      </c>
      <c r="I154" s="144">
        <v>1E-4</v>
      </c>
      <c r="J154" s="143">
        <f>D150*I154</f>
        <v>0.54305100000000006</v>
      </c>
      <c r="K154" s="139"/>
      <c r="L154" s="139">
        <f t="shared" si="12"/>
        <v>0</v>
      </c>
      <c r="M154" s="140" t="s">
        <v>17</v>
      </c>
    </row>
    <row r="155" spans="1:14" s="141" customFormat="1" ht="24.75" customHeight="1" x14ac:dyDescent="0.3">
      <c r="A155" s="134" t="s">
        <v>310</v>
      </c>
      <c r="B155" s="135"/>
      <c r="C155" s="71"/>
      <c r="D155" s="73"/>
      <c r="E155" s="71"/>
      <c r="F155" s="127"/>
      <c r="G155" s="192" t="s">
        <v>166</v>
      </c>
      <c r="H155" s="193" t="s">
        <v>15</v>
      </c>
      <c r="I155" s="137">
        <v>0.22</v>
      </c>
      <c r="J155" s="138">
        <f>D150*I155</f>
        <v>1194.7122000000002</v>
      </c>
      <c r="K155" s="139"/>
      <c r="L155" s="139">
        <f t="shared" si="12"/>
        <v>0</v>
      </c>
      <c r="M155" s="140" t="s">
        <v>17</v>
      </c>
    </row>
    <row r="156" spans="1:14" s="141" customFormat="1" ht="24.75" customHeight="1" x14ac:dyDescent="0.3">
      <c r="A156" s="134" t="s">
        <v>311</v>
      </c>
      <c r="B156" s="135"/>
      <c r="C156" s="71"/>
      <c r="D156" s="73"/>
      <c r="E156" s="71"/>
      <c r="F156" s="127"/>
      <c r="G156" s="55" t="s">
        <v>126</v>
      </c>
      <c r="H156" s="193" t="s">
        <v>15</v>
      </c>
      <c r="I156" s="137">
        <v>4.3999999999999997E-2</v>
      </c>
      <c r="J156" s="138">
        <f>D150*I156</f>
        <v>238.94244</v>
      </c>
      <c r="K156" s="139"/>
      <c r="L156" s="139">
        <f t="shared" si="12"/>
        <v>0</v>
      </c>
      <c r="M156" s="140" t="s">
        <v>17</v>
      </c>
    </row>
    <row r="157" spans="1:14" s="132" customFormat="1" ht="24.75" customHeight="1" x14ac:dyDescent="0.3">
      <c r="A157" s="125" t="s">
        <v>312</v>
      </c>
      <c r="B157" s="145" t="s">
        <v>182</v>
      </c>
      <c r="C157" s="127" t="s">
        <v>21</v>
      </c>
      <c r="D157" s="74">
        <f>10.64*9</f>
        <v>95.76</v>
      </c>
      <c r="E157" s="127"/>
      <c r="F157" s="127">
        <f>E157*D157</f>
        <v>0</v>
      </c>
      <c r="G157" s="197"/>
      <c r="H157" s="198"/>
      <c r="I157" s="155"/>
      <c r="J157" s="131"/>
      <c r="K157" s="156"/>
      <c r="L157" s="139"/>
      <c r="M157" s="129"/>
    </row>
    <row r="158" spans="1:14" s="141" customFormat="1" ht="24.75" customHeight="1" x14ac:dyDescent="0.3">
      <c r="A158" s="134" t="s">
        <v>313</v>
      </c>
      <c r="B158" s="135"/>
      <c r="C158" s="71"/>
      <c r="D158" s="73"/>
      <c r="E158" s="71"/>
      <c r="F158" s="127"/>
      <c r="G158" s="194" t="s">
        <v>160</v>
      </c>
      <c r="H158" s="193" t="s">
        <v>19</v>
      </c>
      <c r="I158" s="137">
        <v>395</v>
      </c>
      <c r="J158" s="138">
        <f>D157*I158</f>
        <v>37825.200000000004</v>
      </c>
      <c r="K158" s="139"/>
      <c r="L158" s="139">
        <f>J158*K158</f>
        <v>0</v>
      </c>
      <c r="M158" s="140" t="s">
        <v>17</v>
      </c>
    </row>
    <row r="159" spans="1:14" s="141" customFormat="1" ht="24.75" customHeight="1" x14ac:dyDescent="0.3">
      <c r="A159" s="134" t="s">
        <v>314</v>
      </c>
      <c r="B159" s="135"/>
      <c r="C159" s="71"/>
      <c r="D159" s="73"/>
      <c r="E159" s="71"/>
      <c r="F159" s="127"/>
      <c r="G159" s="192" t="s">
        <v>162</v>
      </c>
      <c r="H159" s="195" t="s">
        <v>21</v>
      </c>
      <c r="I159" s="137">
        <v>0.3</v>
      </c>
      <c r="J159" s="138">
        <f>D157*I159</f>
        <v>28.728000000000002</v>
      </c>
      <c r="K159" s="139"/>
      <c r="L159" s="139">
        <f>J159*K159</f>
        <v>0</v>
      </c>
      <c r="M159" s="140" t="s">
        <v>17</v>
      </c>
    </row>
    <row r="160" spans="1:14" s="141" customFormat="1" ht="24.75" customHeight="1" x14ac:dyDescent="0.3">
      <c r="A160" s="134" t="s">
        <v>315</v>
      </c>
      <c r="B160" s="135"/>
      <c r="C160" s="71"/>
      <c r="D160" s="73"/>
      <c r="E160" s="71"/>
      <c r="F160" s="127"/>
      <c r="G160" s="192" t="s">
        <v>164</v>
      </c>
      <c r="H160" s="193" t="s">
        <v>24</v>
      </c>
      <c r="I160" s="137">
        <v>1.0051245803145399E-3</v>
      </c>
      <c r="J160" s="75">
        <f>0.02844*9</f>
        <v>0.25596000000000002</v>
      </c>
      <c r="K160" s="139"/>
      <c r="L160" s="139">
        <f>J160*K160</f>
        <v>0</v>
      </c>
      <c r="M160" s="140" t="s">
        <v>17</v>
      </c>
    </row>
    <row r="161" spans="1:14" s="141" customFormat="1" ht="24.75" customHeight="1" x14ac:dyDescent="0.3">
      <c r="A161" s="134" t="s">
        <v>316</v>
      </c>
      <c r="B161" s="135"/>
      <c r="C161" s="71"/>
      <c r="D161" s="73"/>
      <c r="E161" s="71"/>
      <c r="F161" s="127"/>
      <c r="G161" s="192" t="s">
        <v>166</v>
      </c>
      <c r="H161" s="193" t="s">
        <v>15</v>
      </c>
      <c r="I161" s="137">
        <v>2</v>
      </c>
      <c r="J161" s="138">
        <f>D157*I161</f>
        <v>191.52</v>
      </c>
      <c r="K161" s="139"/>
      <c r="L161" s="139">
        <f>J161*K161</f>
        <v>0</v>
      </c>
      <c r="M161" s="140" t="s">
        <v>17</v>
      </c>
    </row>
    <row r="162" spans="1:14" s="141" customFormat="1" ht="24.75" customHeight="1" x14ac:dyDescent="0.3">
      <c r="A162" s="134" t="s">
        <v>317</v>
      </c>
      <c r="B162" s="135"/>
      <c r="C162" s="71"/>
      <c r="D162" s="73"/>
      <c r="E162" s="71"/>
      <c r="F162" s="127"/>
      <c r="G162" s="55" t="s">
        <v>126</v>
      </c>
      <c r="H162" s="193" t="s">
        <v>15</v>
      </c>
      <c r="I162" s="137">
        <v>0.3</v>
      </c>
      <c r="J162" s="138">
        <f>D157*I162</f>
        <v>28.728000000000002</v>
      </c>
      <c r="K162" s="139"/>
      <c r="L162" s="139">
        <f>J162*K162</f>
        <v>0</v>
      </c>
      <c r="M162" s="140" t="s">
        <v>17</v>
      </c>
    </row>
    <row r="163" spans="1:14" s="132" customFormat="1" ht="30.75" customHeight="1" x14ac:dyDescent="0.3">
      <c r="A163" s="125" t="s">
        <v>318</v>
      </c>
      <c r="B163" s="145" t="s">
        <v>189</v>
      </c>
      <c r="C163" s="127" t="s">
        <v>15</v>
      </c>
      <c r="D163" s="74">
        <f>410.55*9</f>
        <v>3694.9500000000003</v>
      </c>
      <c r="E163" s="127"/>
      <c r="F163" s="127">
        <f>E163*D163</f>
        <v>0</v>
      </c>
      <c r="G163" s="200"/>
      <c r="H163" s="198"/>
      <c r="I163" s="155"/>
      <c r="J163" s="131"/>
      <c r="K163" s="156"/>
      <c r="L163" s="139"/>
      <c r="M163" s="129"/>
    </row>
    <row r="164" spans="1:14" s="141" customFormat="1" ht="24.75" customHeight="1" x14ac:dyDescent="0.3">
      <c r="A164" s="134" t="s">
        <v>319</v>
      </c>
      <c r="B164" s="135"/>
      <c r="C164" s="71"/>
      <c r="D164" s="73"/>
      <c r="E164" s="71"/>
      <c r="F164" s="127"/>
      <c r="G164" s="194" t="s">
        <v>237</v>
      </c>
      <c r="H164" s="193" t="s">
        <v>19</v>
      </c>
      <c r="I164" s="137">
        <v>52</v>
      </c>
      <c r="J164" s="138">
        <f>D163*I164</f>
        <v>192137.40000000002</v>
      </c>
      <c r="K164" s="139"/>
      <c r="L164" s="139">
        <f t="shared" ref="L164:L168" si="13">J164*K164</f>
        <v>0</v>
      </c>
      <c r="M164" s="140" t="s">
        <v>17</v>
      </c>
    </row>
    <row r="165" spans="1:14" s="141" customFormat="1" ht="24.75" customHeight="1" x14ac:dyDescent="0.3">
      <c r="A165" s="134" t="s">
        <v>320</v>
      </c>
      <c r="B165" s="135"/>
      <c r="C165" s="71"/>
      <c r="D165" s="73"/>
      <c r="E165" s="71"/>
      <c r="F165" s="127"/>
      <c r="G165" s="192" t="s">
        <v>162</v>
      </c>
      <c r="H165" s="195" t="s">
        <v>21</v>
      </c>
      <c r="I165" s="137">
        <v>2.3E-2</v>
      </c>
      <c r="J165" s="138">
        <f>D163*I165</f>
        <v>84.983850000000004</v>
      </c>
      <c r="K165" s="139"/>
      <c r="L165" s="139">
        <f t="shared" si="13"/>
        <v>0</v>
      </c>
      <c r="M165" s="140" t="s">
        <v>17</v>
      </c>
    </row>
    <row r="166" spans="1:14" s="141" customFormat="1" ht="24.75" customHeight="1" x14ac:dyDescent="0.3">
      <c r="A166" s="134" t="s">
        <v>321</v>
      </c>
      <c r="B166" s="135"/>
      <c r="C166" s="71"/>
      <c r="D166" s="73"/>
      <c r="E166" s="71"/>
      <c r="F166" s="127"/>
      <c r="G166" s="192" t="s">
        <v>164</v>
      </c>
      <c r="H166" s="193" t="s">
        <v>24</v>
      </c>
      <c r="I166" s="144">
        <v>5.1999999999999997E-5</v>
      </c>
      <c r="J166" s="143">
        <f>D163*I166</f>
        <v>0.19213740000000001</v>
      </c>
      <c r="K166" s="139"/>
      <c r="L166" s="139">
        <f t="shared" si="13"/>
        <v>0</v>
      </c>
      <c r="M166" s="140" t="s">
        <v>17</v>
      </c>
    </row>
    <row r="167" spans="1:14" s="141" customFormat="1" ht="24.75" customHeight="1" x14ac:dyDescent="0.3">
      <c r="A167" s="134" t="s">
        <v>322</v>
      </c>
      <c r="B167" s="135"/>
      <c r="C167" s="71"/>
      <c r="D167" s="73"/>
      <c r="E167" s="71"/>
      <c r="F167" s="127"/>
      <c r="G167" s="192" t="s">
        <v>166</v>
      </c>
      <c r="H167" s="193" t="s">
        <v>15</v>
      </c>
      <c r="I167" s="137">
        <v>0.22</v>
      </c>
      <c r="J167" s="138">
        <f>D163*I167</f>
        <v>812.88900000000001</v>
      </c>
      <c r="K167" s="139"/>
      <c r="L167" s="139">
        <f t="shared" si="13"/>
        <v>0</v>
      </c>
      <c r="M167" s="140" t="s">
        <v>17</v>
      </c>
    </row>
    <row r="168" spans="1:14" s="141" customFormat="1" ht="24.75" customHeight="1" x14ac:dyDescent="0.3">
      <c r="A168" s="134" t="s">
        <v>323</v>
      </c>
      <c r="B168" s="135"/>
      <c r="C168" s="71"/>
      <c r="D168" s="73"/>
      <c r="E168" s="73"/>
      <c r="F168" s="74"/>
      <c r="G168" s="55" t="s">
        <v>126</v>
      </c>
      <c r="H168" s="193" t="s">
        <v>15</v>
      </c>
      <c r="I168" s="137">
        <v>4.3999999999999997E-2</v>
      </c>
      <c r="J168" s="138">
        <f>D163*I168</f>
        <v>162.5778</v>
      </c>
      <c r="K168" s="139"/>
      <c r="L168" s="139">
        <f t="shared" si="13"/>
        <v>0</v>
      </c>
      <c r="M168" s="140" t="s">
        <v>17</v>
      </c>
    </row>
    <row r="169" spans="1:14" s="132" customFormat="1" ht="34.799999999999997" x14ac:dyDescent="0.3">
      <c r="A169" s="125" t="s">
        <v>324</v>
      </c>
      <c r="B169" s="145" t="s">
        <v>283</v>
      </c>
      <c r="C169" s="127" t="s">
        <v>19</v>
      </c>
      <c r="D169" s="74">
        <f>(30+28+6+6+2)*9</f>
        <v>648</v>
      </c>
      <c r="E169" s="74"/>
      <c r="F169" s="127">
        <f>E169*D169</f>
        <v>0</v>
      </c>
      <c r="G169" s="153"/>
      <c r="H169" s="198"/>
      <c r="I169" s="155"/>
      <c r="J169" s="131"/>
      <c r="K169" s="156"/>
      <c r="L169" s="156"/>
      <c r="M169" s="129"/>
    </row>
    <row r="170" spans="1:14" s="141" customFormat="1" ht="24.75" customHeight="1" x14ac:dyDescent="0.3">
      <c r="A170" s="134" t="s">
        <v>325</v>
      </c>
      <c r="B170" s="135"/>
      <c r="C170" s="71"/>
      <c r="D170" s="77"/>
      <c r="E170" s="71"/>
      <c r="F170" s="127"/>
      <c r="G170" s="55" t="s">
        <v>285</v>
      </c>
      <c r="H170" s="136" t="s">
        <v>19</v>
      </c>
      <c r="I170" s="143">
        <v>1</v>
      </c>
      <c r="J170" s="159">
        <f>30*9</f>
        <v>270</v>
      </c>
      <c r="K170" s="166"/>
      <c r="L170" s="139">
        <f t="shared" ref="L170:L174" si="14">J170*K170</f>
        <v>0</v>
      </c>
      <c r="M170" s="140" t="s">
        <v>17</v>
      </c>
    </row>
    <row r="171" spans="1:14" s="141" customFormat="1" ht="24.75" customHeight="1" x14ac:dyDescent="0.3">
      <c r="A171" s="134" t="s">
        <v>326</v>
      </c>
      <c r="B171" s="135"/>
      <c r="C171" s="71"/>
      <c r="D171" s="77"/>
      <c r="E171" s="71"/>
      <c r="F171" s="127"/>
      <c r="G171" s="55" t="s">
        <v>75</v>
      </c>
      <c r="H171" s="136" t="s">
        <v>19</v>
      </c>
      <c r="I171" s="143">
        <v>1</v>
      </c>
      <c r="J171" s="159">
        <f>28*9</f>
        <v>252</v>
      </c>
      <c r="K171" s="166"/>
      <c r="L171" s="139">
        <f t="shared" si="14"/>
        <v>0</v>
      </c>
      <c r="M171" s="140" t="s">
        <v>17</v>
      </c>
    </row>
    <row r="172" spans="1:14" s="141" customFormat="1" ht="24.75" customHeight="1" x14ac:dyDescent="0.3">
      <c r="A172" s="134" t="s">
        <v>327</v>
      </c>
      <c r="B172" s="135"/>
      <c r="C172" s="71"/>
      <c r="D172" s="77"/>
      <c r="E172" s="71"/>
      <c r="F172" s="127"/>
      <c r="G172" s="55" t="s">
        <v>288</v>
      </c>
      <c r="H172" s="136" t="s">
        <v>19</v>
      </c>
      <c r="I172" s="143">
        <v>1</v>
      </c>
      <c r="J172" s="159">
        <f>6*9</f>
        <v>54</v>
      </c>
      <c r="K172" s="166"/>
      <c r="L172" s="139">
        <f t="shared" si="14"/>
        <v>0</v>
      </c>
      <c r="M172" s="140" t="s">
        <v>17</v>
      </c>
    </row>
    <row r="173" spans="1:14" s="141" customFormat="1" ht="24.75" customHeight="1" x14ac:dyDescent="0.3">
      <c r="A173" s="134" t="s">
        <v>328</v>
      </c>
      <c r="B173" s="135"/>
      <c r="C173" s="71"/>
      <c r="D173" s="77"/>
      <c r="E173" s="71"/>
      <c r="F173" s="127"/>
      <c r="G173" s="55" t="s">
        <v>290</v>
      </c>
      <c r="H173" s="136" t="s">
        <v>19</v>
      </c>
      <c r="I173" s="143">
        <v>1</v>
      </c>
      <c r="J173" s="159">
        <f>6*9</f>
        <v>54</v>
      </c>
      <c r="K173" s="166"/>
      <c r="L173" s="139">
        <f t="shared" si="14"/>
        <v>0</v>
      </c>
      <c r="M173" s="140" t="s">
        <v>17</v>
      </c>
    </row>
    <row r="174" spans="1:14" s="141" customFormat="1" ht="24.75" customHeight="1" x14ac:dyDescent="0.3">
      <c r="A174" s="134" t="s">
        <v>329</v>
      </c>
      <c r="B174" s="135"/>
      <c r="C174" s="71"/>
      <c r="D174" s="75"/>
      <c r="E174" s="71"/>
      <c r="F174" s="127"/>
      <c r="G174" s="223" t="s">
        <v>205</v>
      </c>
      <c r="H174" s="193" t="s">
        <v>19</v>
      </c>
      <c r="I174" s="137">
        <v>1</v>
      </c>
      <c r="J174" s="138">
        <f>2*9</f>
        <v>18</v>
      </c>
      <c r="K174" s="211"/>
      <c r="L174" s="139">
        <f t="shared" si="14"/>
        <v>0</v>
      </c>
      <c r="M174" s="140" t="s">
        <v>17</v>
      </c>
    </row>
    <row r="175" spans="1:14" s="132" customFormat="1" x14ac:dyDescent="0.3">
      <c r="A175" s="125" t="s">
        <v>330</v>
      </c>
      <c r="B175" s="145" t="s">
        <v>207</v>
      </c>
      <c r="C175" s="127" t="s">
        <v>19</v>
      </c>
      <c r="D175" s="74">
        <f>13*9</f>
        <v>117</v>
      </c>
      <c r="E175" s="127"/>
      <c r="F175" s="127">
        <f>E175*D175</f>
        <v>0</v>
      </c>
      <c r="G175" s="214"/>
      <c r="H175" s="198"/>
      <c r="I175" s="155"/>
      <c r="J175" s="131"/>
      <c r="K175" s="156"/>
      <c r="L175" s="139"/>
      <c r="M175" s="129"/>
    </row>
    <row r="176" spans="1:14" s="141" customFormat="1" ht="24.75" customHeight="1" x14ac:dyDescent="0.3">
      <c r="A176" s="134" t="s">
        <v>331</v>
      </c>
      <c r="B176" s="135"/>
      <c r="C176" s="71"/>
      <c r="D176" s="71"/>
      <c r="E176" s="71"/>
      <c r="F176" s="127"/>
      <c r="G176" s="192" t="s">
        <v>209</v>
      </c>
      <c r="H176" s="136" t="s">
        <v>24</v>
      </c>
      <c r="I176" s="137">
        <v>1.02</v>
      </c>
      <c r="J176" s="225">
        <f>1.2*0.00689*9*I176</f>
        <v>7.5900239999999994E-2</v>
      </c>
      <c r="K176" s="139"/>
      <c r="L176" s="139">
        <f>J176*K176</f>
        <v>0</v>
      </c>
      <c r="M176" s="140" t="s">
        <v>17</v>
      </c>
      <c r="N176" s="132"/>
    </row>
    <row r="177" spans="1:16" s="18" customFormat="1" ht="17.399999999999999" x14ac:dyDescent="0.3">
      <c r="A177" s="102" t="s">
        <v>77</v>
      </c>
      <c r="B177" s="102"/>
      <c r="C177" s="102"/>
      <c r="D177" s="1"/>
      <c r="E177" s="29"/>
      <c r="F177" s="16">
        <f>SUM(F6:F176)</f>
        <v>0</v>
      </c>
      <c r="G177" s="31" t="s">
        <v>78</v>
      </c>
      <c r="H177" s="17"/>
      <c r="I177" s="17"/>
      <c r="J177" s="17"/>
      <c r="K177" s="29"/>
      <c r="L177" s="16">
        <f>SUM(L6:L176)</f>
        <v>0</v>
      </c>
      <c r="M177" s="17"/>
      <c r="N177" s="132"/>
    </row>
    <row r="178" spans="1:16" s="18" customFormat="1" ht="17.399999999999999" x14ac:dyDescent="0.3">
      <c r="A178" s="102" t="s">
        <v>79</v>
      </c>
      <c r="B178" s="102"/>
      <c r="C178" s="102"/>
      <c r="D178" s="102"/>
      <c r="E178" s="102"/>
      <c r="F178" s="30">
        <f>F177+L177</f>
        <v>0</v>
      </c>
      <c r="G178" s="43"/>
      <c r="H178" s="30"/>
      <c r="I178" s="30"/>
      <c r="J178" s="30"/>
      <c r="K178" s="30"/>
      <c r="L178" s="30"/>
      <c r="M178" s="30"/>
      <c r="N178" s="132"/>
      <c r="P178" s="16">
        <f>SUM(P177:P177)</f>
        <v>0</v>
      </c>
    </row>
    <row r="179" spans="1:16" s="18" customFormat="1" ht="17.399999999999999" x14ac:dyDescent="0.3">
      <c r="A179" s="93" t="s">
        <v>80</v>
      </c>
      <c r="B179" s="93"/>
      <c r="C179" s="93"/>
      <c r="D179" s="93"/>
      <c r="E179" s="93"/>
      <c r="F179" s="32">
        <f>F178/5</f>
        <v>0</v>
      </c>
      <c r="G179" s="44"/>
      <c r="H179" s="32"/>
      <c r="I179" s="32"/>
      <c r="J179" s="32"/>
      <c r="K179" s="32"/>
      <c r="L179" s="32"/>
      <c r="M179" s="32"/>
      <c r="N179" s="132"/>
      <c r="P179" s="18">
        <f>P178/5</f>
        <v>0</v>
      </c>
    </row>
    <row r="180" spans="1:16" s="18" customFormat="1" ht="17.399999999999999" x14ac:dyDescent="0.3">
      <c r="A180" s="94" t="s">
        <v>81</v>
      </c>
      <c r="B180" s="94"/>
      <c r="C180" s="94"/>
      <c r="D180" s="94"/>
      <c r="E180" s="94"/>
      <c r="F180" s="32">
        <f>F178+F179</f>
        <v>0</v>
      </c>
      <c r="G180" s="44"/>
      <c r="H180" s="32"/>
      <c r="I180" s="32"/>
      <c r="J180" s="32"/>
      <c r="K180" s="32"/>
      <c r="L180" s="32"/>
      <c r="M180" s="32"/>
      <c r="N180" s="132"/>
      <c r="P180" s="67">
        <f>P178+P179</f>
        <v>0</v>
      </c>
    </row>
    <row r="181" spans="1:16" s="79" customFormat="1" ht="15" customHeight="1" x14ac:dyDescent="0.35">
      <c r="A181" s="81"/>
      <c r="B181" s="81"/>
      <c r="C181" s="82"/>
      <c r="D181" s="83"/>
      <c r="E181" s="82"/>
      <c r="F181" s="82"/>
      <c r="N181" s="132"/>
    </row>
    <row r="182" spans="1:16" s="80" customFormat="1" x14ac:dyDescent="0.3">
      <c r="A182" s="114" t="s">
        <v>101</v>
      </c>
      <c r="B182" s="114"/>
      <c r="C182" s="114"/>
      <c r="D182" s="114"/>
      <c r="E182" s="114"/>
      <c r="F182" s="84"/>
      <c r="N182" s="132"/>
    </row>
    <row r="183" spans="1:16" s="80" customFormat="1" x14ac:dyDescent="0.3">
      <c r="A183" s="114" t="s">
        <v>102</v>
      </c>
      <c r="B183" s="114"/>
      <c r="C183" s="114"/>
      <c r="D183" s="114"/>
      <c r="E183" s="114"/>
      <c r="F183" s="85"/>
    </row>
    <row r="184" spans="1:16" s="80" customFormat="1" x14ac:dyDescent="0.3">
      <c r="A184" s="114" t="s">
        <v>103</v>
      </c>
      <c r="B184" s="114"/>
      <c r="C184" s="114"/>
      <c r="D184" s="114"/>
      <c r="E184" s="114"/>
      <c r="F184" s="84"/>
    </row>
    <row r="185" spans="1:16" s="80" customFormat="1" x14ac:dyDescent="0.3">
      <c r="A185" s="114" t="s">
        <v>104</v>
      </c>
      <c r="B185" s="114"/>
      <c r="C185" s="114"/>
      <c r="D185" s="114"/>
      <c r="E185" s="114"/>
      <c r="F185" s="86"/>
    </row>
    <row r="186" spans="1:16" s="80" customFormat="1" x14ac:dyDescent="0.3">
      <c r="A186" s="114" t="s">
        <v>105</v>
      </c>
      <c r="B186" s="114"/>
      <c r="C186" s="114"/>
      <c r="D186" s="114"/>
      <c r="E186" s="114"/>
      <c r="F186" s="84"/>
    </row>
    <row r="187" spans="1:16" s="80" customFormat="1" x14ac:dyDescent="0.3">
      <c r="A187" s="114" t="s">
        <v>106</v>
      </c>
      <c r="B187" s="114"/>
      <c r="C187" s="114"/>
      <c r="D187" s="114"/>
      <c r="E187" s="114"/>
      <c r="F187" s="85"/>
    </row>
    <row r="188" spans="1:16" s="80" customFormat="1" x14ac:dyDescent="0.3">
      <c r="A188" s="114" t="s">
        <v>107</v>
      </c>
      <c r="B188" s="114"/>
      <c r="C188" s="114"/>
      <c r="D188" s="114"/>
      <c r="E188" s="84"/>
      <c r="F188" s="85"/>
    </row>
    <row r="189" spans="1:16" s="80" customFormat="1" ht="18.600000000000001" thickBot="1" x14ac:dyDescent="0.35">
      <c r="A189" s="115" t="s">
        <v>108</v>
      </c>
      <c r="B189" s="115"/>
      <c r="C189" s="115"/>
      <c r="D189" s="115"/>
      <c r="E189" s="115"/>
      <c r="F189" s="115"/>
    </row>
    <row r="190" spans="1:16" s="80" customFormat="1" ht="34.799999999999997" x14ac:dyDescent="0.3">
      <c r="A190" s="87" t="s">
        <v>109</v>
      </c>
      <c r="B190" s="116" t="s">
        <v>110</v>
      </c>
      <c r="C190" s="117"/>
      <c r="D190" s="116" t="s">
        <v>111</v>
      </c>
      <c r="E190" s="118"/>
      <c r="F190" s="88" t="s">
        <v>112</v>
      </c>
    </row>
    <row r="191" spans="1:16" s="80" customFormat="1" x14ac:dyDescent="0.3">
      <c r="A191" s="89"/>
      <c r="B191" s="106"/>
      <c r="C191" s="107"/>
      <c r="D191" s="108"/>
      <c r="E191" s="109"/>
      <c r="F191" s="90"/>
    </row>
    <row r="192" spans="1:16" s="80" customFormat="1" x14ac:dyDescent="0.3">
      <c r="A192" s="89"/>
      <c r="B192" s="106"/>
      <c r="C192" s="107"/>
      <c r="D192" s="108"/>
      <c r="E192" s="109"/>
      <c r="F192" s="90"/>
    </row>
    <row r="193" spans="1:14" s="80" customFormat="1" ht="18.600000000000001" thickBot="1" x14ac:dyDescent="0.35">
      <c r="A193" s="91"/>
      <c r="B193" s="110"/>
      <c r="C193" s="111"/>
      <c r="D193" s="112"/>
      <c r="E193" s="113"/>
      <c r="F193" s="92"/>
    </row>
    <row r="194" spans="1:14" s="18" customFormat="1" x14ac:dyDescent="0.3">
      <c r="A194" s="25"/>
      <c r="B194" s="25"/>
      <c r="C194" s="25"/>
      <c r="D194" s="26"/>
      <c r="E194" s="26"/>
      <c r="F194" s="26"/>
      <c r="G194" s="41"/>
      <c r="H194" s="26"/>
      <c r="I194" s="26"/>
      <c r="J194" s="26"/>
      <c r="K194" s="26"/>
      <c r="L194" s="26"/>
      <c r="M194" s="26"/>
      <c r="N194" s="26"/>
    </row>
    <row r="195" spans="1:14" s="18" customFormat="1" x14ac:dyDescent="0.3">
      <c r="A195" s="25"/>
      <c r="B195" s="25"/>
      <c r="C195" s="25"/>
      <c r="D195" s="26"/>
      <c r="E195" s="26"/>
      <c r="F195" s="26"/>
      <c r="G195" s="41"/>
      <c r="H195" s="26"/>
      <c r="I195" s="26"/>
      <c r="J195" s="26"/>
      <c r="K195" s="26"/>
      <c r="L195" s="26"/>
      <c r="M195" s="26"/>
      <c r="N195" s="26"/>
    </row>
    <row r="196" spans="1:14" s="18" customFormat="1" ht="36" customHeight="1" x14ac:dyDescent="0.3">
      <c r="A196" s="25"/>
      <c r="B196" s="25"/>
      <c r="C196" s="25"/>
      <c r="D196" s="26"/>
      <c r="E196" s="26"/>
      <c r="F196" s="26"/>
      <c r="G196" s="41"/>
      <c r="H196" s="26"/>
      <c r="I196" s="26"/>
      <c r="J196" s="26"/>
      <c r="K196" s="26"/>
      <c r="L196" s="26"/>
      <c r="M196" s="26"/>
      <c r="N196" s="26"/>
    </row>
    <row r="197" spans="1:14" s="18" customFormat="1" ht="24" customHeight="1" x14ac:dyDescent="0.3">
      <c r="A197" s="25"/>
      <c r="B197" s="25"/>
      <c r="C197" s="25"/>
      <c r="D197" s="26"/>
      <c r="E197" s="26"/>
      <c r="F197" s="26"/>
      <c r="G197" s="41"/>
      <c r="H197" s="26"/>
      <c r="I197" s="26"/>
      <c r="J197" s="26"/>
      <c r="K197" s="26"/>
      <c r="L197" s="26"/>
      <c r="M197" s="26"/>
      <c r="N197" s="26"/>
    </row>
    <row r="198" spans="1:14" s="18" customFormat="1" ht="24" customHeight="1" x14ac:dyDescent="0.3">
      <c r="A198" s="25"/>
      <c r="B198" s="25"/>
      <c r="C198" s="25"/>
      <c r="D198" s="26"/>
      <c r="E198" s="26"/>
      <c r="F198" s="26"/>
      <c r="G198" s="41"/>
      <c r="H198" s="26"/>
      <c r="I198" s="26"/>
      <c r="J198" s="26"/>
      <c r="K198" s="26"/>
      <c r="L198" s="26"/>
      <c r="M198" s="26"/>
      <c r="N198" s="26"/>
    </row>
    <row r="199" spans="1:14" s="18" customFormat="1" ht="35.25" customHeight="1" x14ac:dyDescent="0.3">
      <c r="A199" s="25"/>
      <c r="B199" s="25"/>
      <c r="C199" s="25"/>
      <c r="D199" s="26"/>
      <c r="E199" s="26"/>
      <c r="F199" s="26"/>
      <c r="G199" s="41"/>
      <c r="H199" s="26"/>
      <c r="I199" s="26"/>
      <c r="J199" s="26"/>
      <c r="K199" s="26"/>
      <c r="L199" s="26"/>
      <c r="M199" s="26"/>
      <c r="N199" s="26"/>
    </row>
    <row r="200" spans="1:14" s="18" customFormat="1" ht="24" customHeight="1" x14ac:dyDescent="0.3">
      <c r="A200" s="25"/>
      <c r="B200" s="25"/>
      <c r="C200" s="25"/>
      <c r="D200" s="26"/>
      <c r="E200" s="26"/>
      <c r="F200" s="26"/>
      <c r="G200" s="41"/>
      <c r="H200" s="26"/>
      <c r="I200" s="26"/>
      <c r="J200" s="26"/>
      <c r="K200" s="26"/>
      <c r="L200" s="26"/>
      <c r="M200" s="26"/>
      <c r="N200" s="26"/>
    </row>
    <row r="201" spans="1:14" s="18" customFormat="1" ht="24" customHeight="1" x14ac:dyDescent="0.3">
      <c r="A201" s="25"/>
      <c r="B201" s="25"/>
      <c r="C201" s="25"/>
      <c r="D201" s="26"/>
      <c r="E201" s="26"/>
      <c r="F201" s="26"/>
      <c r="G201" s="41"/>
      <c r="H201" s="26"/>
      <c r="I201" s="26"/>
      <c r="J201" s="26"/>
      <c r="K201" s="26"/>
      <c r="L201" s="26"/>
      <c r="M201" s="26"/>
      <c r="N201" s="26"/>
    </row>
    <row r="202" spans="1:14" s="18" customFormat="1" ht="27.75" customHeight="1" x14ac:dyDescent="0.3">
      <c r="A202" s="25"/>
      <c r="B202" s="25"/>
      <c r="C202" s="25"/>
      <c r="D202" s="26"/>
      <c r="E202" s="26"/>
      <c r="F202" s="26"/>
      <c r="G202" s="41"/>
      <c r="H202" s="26"/>
      <c r="I202" s="26"/>
      <c r="J202" s="26"/>
      <c r="K202" s="26"/>
      <c r="L202" s="26"/>
      <c r="M202" s="26"/>
      <c r="N202" s="26"/>
    </row>
    <row r="203" spans="1:14" s="18" customFormat="1" ht="24" customHeight="1" x14ac:dyDescent="0.3">
      <c r="A203" s="25"/>
      <c r="B203" s="25"/>
      <c r="C203" s="25"/>
      <c r="D203" s="26"/>
      <c r="E203" s="26"/>
      <c r="F203" s="26"/>
      <c r="G203" s="41"/>
      <c r="H203" s="26"/>
      <c r="I203" s="26"/>
      <c r="J203" s="26"/>
      <c r="K203" s="26"/>
      <c r="L203" s="26"/>
      <c r="M203" s="26"/>
      <c r="N203" s="26"/>
    </row>
    <row r="204" spans="1:14" s="18" customFormat="1" ht="24" customHeight="1" x14ac:dyDescent="0.3">
      <c r="A204" s="25"/>
      <c r="B204" s="25"/>
      <c r="C204" s="25"/>
      <c r="D204" s="26"/>
      <c r="E204" s="26"/>
      <c r="F204" s="26"/>
      <c r="G204" s="41"/>
      <c r="H204" s="26"/>
      <c r="I204" s="26"/>
      <c r="J204" s="26"/>
      <c r="K204" s="26"/>
      <c r="L204" s="26"/>
      <c r="M204" s="26"/>
      <c r="N204" s="26"/>
    </row>
    <row r="205" spans="1:14" s="18" customFormat="1" ht="35.25" customHeight="1" x14ac:dyDescent="0.3">
      <c r="A205" s="25"/>
      <c r="B205" s="25"/>
      <c r="C205" s="25"/>
      <c r="D205" s="26"/>
      <c r="E205" s="26"/>
      <c r="F205" s="26"/>
      <c r="G205" s="41"/>
      <c r="H205" s="26"/>
      <c r="I205" s="26"/>
      <c r="J205" s="26"/>
      <c r="K205" s="26"/>
      <c r="L205" s="26"/>
      <c r="M205" s="26"/>
      <c r="N205" s="26"/>
    </row>
    <row r="206" spans="1:14" s="18" customFormat="1" ht="24" customHeight="1" x14ac:dyDescent="0.3">
      <c r="A206" s="25"/>
      <c r="B206" s="25"/>
      <c r="C206" s="25"/>
      <c r="D206" s="26"/>
      <c r="E206" s="26"/>
      <c r="F206" s="26"/>
      <c r="G206" s="41"/>
      <c r="H206" s="26"/>
      <c r="I206" s="26"/>
      <c r="J206" s="26"/>
      <c r="K206" s="26"/>
      <c r="L206" s="26"/>
      <c r="M206" s="26"/>
      <c r="N206" s="26"/>
    </row>
    <row r="207" spans="1:14" s="18" customFormat="1" ht="24" customHeight="1" x14ac:dyDescent="0.3">
      <c r="A207" s="25"/>
      <c r="B207" s="25"/>
      <c r="C207" s="25"/>
      <c r="D207" s="26"/>
      <c r="E207" s="26"/>
      <c r="F207" s="26"/>
      <c r="G207" s="41"/>
      <c r="H207" s="26"/>
      <c r="I207" s="26"/>
      <c r="J207" s="26"/>
      <c r="K207" s="26"/>
      <c r="L207" s="26"/>
      <c r="M207" s="26"/>
      <c r="N207" s="26"/>
    </row>
    <row r="208" spans="1:14" s="18" customFormat="1" ht="35.25" customHeight="1" x14ac:dyDescent="0.3">
      <c r="A208" s="25"/>
      <c r="B208" s="25"/>
      <c r="C208" s="25"/>
      <c r="D208" s="26"/>
      <c r="E208" s="26"/>
      <c r="F208" s="26"/>
      <c r="G208" s="41"/>
      <c r="H208" s="26"/>
      <c r="I208" s="26"/>
      <c r="J208" s="26"/>
      <c r="K208" s="26"/>
      <c r="L208" s="26"/>
      <c r="M208" s="26"/>
      <c r="N208" s="26"/>
    </row>
    <row r="209" spans="1:14" s="18" customFormat="1" ht="24" customHeight="1" x14ac:dyDescent="0.3">
      <c r="A209" s="25"/>
      <c r="B209" s="25"/>
      <c r="C209" s="25"/>
      <c r="D209" s="26"/>
      <c r="E209" s="26"/>
      <c r="F209" s="26"/>
      <c r="G209" s="41"/>
      <c r="H209" s="26"/>
      <c r="I209" s="26"/>
      <c r="J209" s="26"/>
      <c r="K209" s="26"/>
      <c r="L209" s="26"/>
      <c r="M209" s="26"/>
      <c r="N209" s="26"/>
    </row>
    <row r="210" spans="1:14" s="18" customFormat="1" ht="24" customHeight="1" x14ac:dyDescent="0.3">
      <c r="A210" s="25"/>
      <c r="B210" s="25"/>
      <c r="C210" s="25"/>
      <c r="D210" s="26"/>
      <c r="E210" s="26"/>
      <c r="F210" s="26"/>
      <c r="G210" s="41"/>
      <c r="H210" s="26"/>
      <c r="I210" s="26"/>
      <c r="J210" s="26"/>
      <c r="K210" s="26"/>
      <c r="L210" s="26"/>
      <c r="M210" s="26"/>
      <c r="N210" s="26"/>
    </row>
    <row r="211" spans="1:14" s="18" customFormat="1" ht="35.25" customHeight="1" x14ac:dyDescent="0.3">
      <c r="A211" s="25"/>
      <c r="B211" s="25"/>
      <c r="C211" s="25"/>
      <c r="D211" s="26"/>
      <c r="E211" s="26"/>
      <c r="F211" s="26"/>
      <c r="G211" s="41"/>
      <c r="H211" s="26"/>
      <c r="I211" s="26"/>
      <c r="J211" s="26"/>
      <c r="K211" s="26"/>
      <c r="L211" s="26"/>
      <c r="M211" s="26"/>
      <c r="N211" s="26"/>
    </row>
    <row r="212" spans="1:14" s="18" customFormat="1" ht="24" customHeight="1" x14ac:dyDescent="0.3">
      <c r="A212" s="25"/>
      <c r="B212" s="25"/>
      <c r="C212" s="25"/>
      <c r="D212" s="26"/>
      <c r="E212" s="26"/>
      <c r="F212" s="26"/>
      <c r="G212" s="41"/>
      <c r="H212" s="26"/>
      <c r="I212" s="26"/>
      <c r="J212" s="26"/>
      <c r="K212" s="26"/>
      <c r="L212" s="26"/>
      <c r="M212" s="26"/>
      <c r="N212" s="26"/>
    </row>
    <row r="213" spans="1:14" s="18" customFormat="1" ht="24" customHeight="1" x14ac:dyDescent="0.3">
      <c r="A213" s="25"/>
      <c r="B213" s="25"/>
      <c r="C213" s="25"/>
      <c r="D213" s="26"/>
      <c r="E213" s="26"/>
      <c r="F213" s="26"/>
      <c r="G213" s="41"/>
      <c r="H213" s="26"/>
      <c r="I213" s="26"/>
      <c r="J213" s="26"/>
      <c r="K213" s="26"/>
      <c r="L213" s="26"/>
      <c r="M213" s="26"/>
      <c r="N213" s="26"/>
    </row>
    <row r="214" spans="1:14" s="18" customFormat="1" ht="35.25" customHeight="1" x14ac:dyDescent="0.3">
      <c r="A214" s="25"/>
      <c r="B214" s="25"/>
      <c r="C214" s="25"/>
      <c r="D214" s="26"/>
      <c r="E214" s="26"/>
      <c r="F214" s="26"/>
      <c r="G214" s="41"/>
      <c r="H214" s="26"/>
      <c r="I214" s="26"/>
      <c r="J214" s="26"/>
      <c r="K214" s="26"/>
      <c r="L214" s="26"/>
      <c r="M214" s="26"/>
      <c r="N214" s="26"/>
    </row>
    <row r="215" spans="1:14" s="18" customFormat="1" ht="24" customHeight="1" x14ac:dyDescent="0.3">
      <c r="A215" s="25"/>
      <c r="B215" s="25"/>
      <c r="C215" s="25"/>
      <c r="D215" s="26"/>
      <c r="E215" s="26"/>
      <c r="F215" s="26"/>
      <c r="G215" s="41"/>
      <c r="H215" s="26"/>
      <c r="I215" s="26"/>
      <c r="J215" s="26"/>
      <c r="K215" s="26"/>
      <c r="L215" s="26"/>
      <c r="M215" s="26"/>
      <c r="N215" s="26"/>
    </row>
    <row r="216" spans="1:14" s="18" customFormat="1" ht="24" customHeight="1" x14ac:dyDescent="0.3">
      <c r="A216" s="25"/>
      <c r="B216" s="25"/>
      <c r="C216" s="25"/>
      <c r="D216" s="26"/>
      <c r="E216" s="26"/>
      <c r="F216" s="26"/>
      <c r="G216" s="41"/>
      <c r="H216" s="26"/>
      <c r="I216" s="26"/>
      <c r="J216" s="26"/>
      <c r="K216" s="26"/>
      <c r="L216" s="26"/>
      <c r="M216" s="26"/>
      <c r="N216" s="26"/>
    </row>
    <row r="217" spans="1:14" s="18" customFormat="1" ht="35.25" customHeight="1" x14ac:dyDescent="0.3">
      <c r="A217" s="25"/>
      <c r="B217" s="25"/>
      <c r="C217" s="25"/>
      <c r="D217" s="26"/>
      <c r="E217" s="26"/>
      <c r="F217" s="26"/>
      <c r="G217" s="41"/>
      <c r="H217" s="26"/>
      <c r="I217" s="26"/>
      <c r="J217" s="26"/>
      <c r="K217" s="26"/>
      <c r="L217" s="26"/>
      <c r="M217" s="26"/>
      <c r="N217" s="26"/>
    </row>
    <row r="218" spans="1:14" s="18" customFormat="1" ht="24" customHeight="1" x14ac:dyDescent="0.3">
      <c r="A218" s="25"/>
      <c r="B218" s="25"/>
      <c r="C218" s="25"/>
      <c r="D218" s="26"/>
      <c r="E218" s="26"/>
      <c r="F218" s="26"/>
      <c r="G218" s="41"/>
      <c r="H218" s="26"/>
      <c r="I218" s="26"/>
      <c r="J218" s="26"/>
      <c r="K218" s="26"/>
      <c r="L218" s="26"/>
      <c r="M218" s="26"/>
      <c r="N218" s="26"/>
    </row>
    <row r="219" spans="1:14" s="18" customFormat="1" ht="24" customHeight="1" x14ac:dyDescent="0.3">
      <c r="A219" s="25"/>
      <c r="B219" s="25"/>
      <c r="C219" s="25"/>
      <c r="D219" s="26"/>
      <c r="E219" s="26"/>
      <c r="F219" s="26"/>
      <c r="G219" s="41"/>
      <c r="H219" s="26"/>
      <c r="I219" s="26"/>
      <c r="J219" s="26"/>
      <c r="K219" s="26"/>
      <c r="L219" s="26"/>
      <c r="M219" s="26"/>
      <c r="N219" s="26"/>
    </row>
    <row r="220" spans="1:14" s="18" customFormat="1" ht="24" customHeight="1" x14ac:dyDescent="0.3">
      <c r="A220" s="25"/>
      <c r="B220" s="25"/>
      <c r="C220" s="25"/>
      <c r="D220" s="26"/>
      <c r="E220" s="26"/>
      <c r="F220" s="26"/>
      <c r="G220" s="41"/>
      <c r="H220" s="26"/>
      <c r="I220" s="26"/>
      <c r="J220" s="26"/>
      <c r="K220" s="26"/>
      <c r="L220" s="26"/>
      <c r="M220" s="26"/>
      <c r="N220" s="26"/>
    </row>
    <row r="221" spans="1:14" s="18" customFormat="1" ht="24" customHeight="1" x14ac:dyDescent="0.3">
      <c r="A221" s="25"/>
      <c r="B221" s="25"/>
      <c r="C221" s="25"/>
      <c r="D221" s="26"/>
      <c r="E221" s="26"/>
      <c r="F221" s="26"/>
      <c r="G221" s="41"/>
      <c r="H221" s="26"/>
      <c r="I221" s="26"/>
      <c r="J221" s="26"/>
      <c r="K221" s="26"/>
      <c r="L221" s="26"/>
      <c r="M221" s="26"/>
      <c r="N221" s="26"/>
    </row>
    <row r="222" spans="1:14" s="18" customFormat="1" ht="24" customHeight="1" x14ac:dyDescent="0.3">
      <c r="A222" s="25"/>
      <c r="B222" s="25"/>
      <c r="C222" s="25"/>
      <c r="D222" s="26"/>
      <c r="E222" s="26"/>
      <c r="F222" s="26"/>
      <c r="G222" s="41"/>
      <c r="H222" s="26"/>
      <c r="I222" s="26"/>
      <c r="J222" s="26"/>
      <c r="K222" s="26"/>
      <c r="L222" s="26"/>
      <c r="M222" s="26"/>
      <c r="N222" s="26"/>
    </row>
    <row r="223" spans="1:14" s="19" customFormat="1" ht="20.100000000000001" customHeight="1" x14ac:dyDescent="0.3">
      <c r="A223" s="25"/>
      <c r="B223" s="25"/>
      <c r="C223" s="25"/>
      <c r="D223" s="26"/>
      <c r="E223" s="26"/>
      <c r="F223" s="26"/>
      <c r="G223" s="41"/>
      <c r="H223" s="26"/>
      <c r="I223" s="26"/>
      <c r="J223" s="26"/>
      <c r="K223" s="26"/>
      <c r="L223" s="26"/>
      <c r="M223" s="26"/>
      <c r="N223" s="26"/>
    </row>
    <row r="224" spans="1:14" s="18" customFormat="1" ht="35.25" customHeight="1" x14ac:dyDescent="0.3">
      <c r="A224" s="25"/>
      <c r="B224" s="25"/>
      <c r="C224" s="25"/>
      <c r="D224" s="26"/>
      <c r="E224" s="26"/>
      <c r="F224" s="26"/>
      <c r="G224" s="41"/>
      <c r="H224" s="26"/>
      <c r="I224" s="26"/>
      <c r="J224" s="26"/>
      <c r="K224" s="26"/>
      <c r="L224" s="26"/>
      <c r="M224" s="26"/>
      <c r="N224" s="26"/>
    </row>
    <row r="225" spans="1:14" s="18" customFormat="1" ht="24" customHeight="1" x14ac:dyDescent="0.3">
      <c r="A225" s="25"/>
      <c r="B225" s="25"/>
      <c r="C225" s="25"/>
      <c r="D225" s="26"/>
      <c r="E225" s="26"/>
      <c r="F225" s="26"/>
      <c r="G225" s="41"/>
      <c r="H225" s="26"/>
      <c r="I225" s="26"/>
      <c r="J225" s="26"/>
      <c r="K225" s="26"/>
      <c r="L225" s="26"/>
      <c r="M225" s="26"/>
      <c r="N225" s="26"/>
    </row>
    <row r="226" spans="1:14" s="18" customFormat="1" ht="24" customHeight="1" x14ac:dyDescent="0.3">
      <c r="A226" s="25"/>
      <c r="B226" s="25"/>
      <c r="C226" s="25"/>
      <c r="D226" s="26"/>
      <c r="E226" s="26"/>
      <c r="F226" s="26"/>
      <c r="G226" s="41"/>
      <c r="H226" s="26"/>
      <c r="I226" s="26"/>
      <c r="J226" s="26"/>
      <c r="K226" s="26"/>
      <c r="L226" s="26"/>
      <c r="M226" s="26"/>
      <c r="N226" s="26"/>
    </row>
    <row r="227" spans="1:14" s="18" customFormat="1" ht="34.5" customHeight="1" x14ac:dyDescent="0.3">
      <c r="A227" s="25"/>
      <c r="B227" s="25"/>
      <c r="C227" s="25"/>
      <c r="D227" s="26"/>
      <c r="E227" s="26"/>
      <c r="F227" s="26"/>
      <c r="G227" s="41"/>
      <c r="H227" s="26"/>
      <c r="I227" s="26"/>
      <c r="J227" s="26"/>
      <c r="K227" s="26"/>
      <c r="L227" s="26"/>
      <c r="M227" s="26"/>
      <c r="N227" s="26"/>
    </row>
    <row r="228" spans="1:14" s="18" customFormat="1" ht="24" customHeight="1" x14ac:dyDescent="0.3">
      <c r="A228" s="25"/>
      <c r="B228" s="25"/>
      <c r="C228" s="25"/>
      <c r="D228" s="26"/>
      <c r="E228" s="26"/>
      <c r="F228" s="26"/>
      <c r="G228" s="41"/>
      <c r="H228" s="26"/>
      <c r="I228" s="26"/>
      <c r="J228" s="26"/>
      <c r="K228" s="26"/>
      <c r="L228" s="26"/>
      <c r="M228" s="26"/>
      <c r="N228" s="26"/>
    </row>
    <row r="229" spans="1:14" s="18" customFormat="1" ht="24" customHeight="1" x14ac:dyDescent="0.3">
      <c r="A229" s="25"/>
      <c r="B229" s="25"/>
      <c r="C229" s="25"/>
      <c r="D229" s="26"/>
      <c r="E229" s="26"/>
      <c r="F229" s="26"/>
      <c r="G229" s="41"/>
      <c r="H229" s="26"/>
      <c r="I229" s="26"/>
      <c r="J229" s="26"/>
      <c r="K229" s="26"/>
      <c r="L229" s="26"/>
      <c r="M229" s="26"/>
      <c r="N229" s="26"/>
    </row>
    <row r="230" spans="1:14" s="18" customFormat="1" ht="37.5" customHeight="1" x14ac:dyDescent="0.3">
      <c r="A230" s="25"/>
      <c r="B230" s="25"/>
      <c r="C230" s="25"/>
      <c r="D230" s="26"/>
      <c r="E230" s="26"/>
      <c r="F230" s="26"/>
      <c r="G230" s="41"/>
      <c r="H230" s="26"/>
      <c r="I230" s="26"/>
      <c r="J230" s="26"/>
      <c r="K230" s="26"/>
      <c r="L230" s="26"/>
      <c r="M230" s="26"/>
      <c r="N230" s="26"/>
    </row>
    <row r="231" spans="1:14" s="18" customFormat="1" ht="24" customHeight="1" x14ac:dyDescent="0.3">
      <c r="A231" s="25"/>
      <c r="B231" s="25"/>
      <c r="C231" s="25"/>
      <c r="D231" s="26"/>
      <c r="E231" s="26"/>
      <c r="F231" s="26"/>
      <c r="G231" s="41"/>
      <c r="H231" s="26"/>
      <c r="I231" s="26"/>
      <c r="J231" s="26"/>
      <c r="K231" s="26"/>
      <c r="L231" s="26"/>
      <c r="M231" s="26"/>
      <c r="N231" s="26"/>
    </row>
    <row r="232" spans="1:14" s="18" customFormat="1" ht="24" customHeight="1" x14ac:dyDescent="0.3">
      <c r="A232" s="25"/>
      <c r="B232" s="25"/>
      <c r="C232" s="25"/>
      <c r="D232" s="26"/>
      <c r="E232" s="26"/>
      <c r="F232" s="26"/>
      <c r="G232" s="41"/>
      <c r="H232" s="26"/>
      <c r="I232" s="26"/>
      <c r="J232" s="26"/>
      <c r="K232" s="26"/>
      <c r="L232" s="26"/>
      <c r="M232" s="26"/>
      <c r="N232" s="26"/>
    </row>
    <row r="233" spans="1:14" s="18" customFormat="1" ht="35.25" customHeight="1" x14ac:dyDescent="0.3">
      <c r="A233" s="25"/>
      <c r="B233" s="25"/>
      <c r="C233" s="25"/>
      <c r="D233" s="26"/>
      <c r="E233" s="26"/>
      <c r="F233" s="26"/>
      <c r="G233" s="41"/>
      <c r="H233" s="26"/>
      <c r="I233" s="26"/>
      <c r="J233" s="26"/>
      <c r="K233" s="26"/>
      <c r="L233" s="26"/>
      <c r="M233" s="26"/>
      <c r="N233" s="26"/>
    </row>
    <row r="234" spans="1:14" s="18" customFormat="1" ht="24" customHeight="1" x14ac:dyDescent="0.3">
      <c r="A234" s="25"/>
      <c r="B234" s="25"/>
      <c r="C234" s="25"/>
      <c r="D234" s="26"/>
      <c r="E234" s="26"/>
      <c r="F234" s="26"/>
      <c r="G234" s="41"/>
      <c r="H234" s="26"/>
      <c r="I234" s="26"/>
      <c r="J234" s="26"/>
      <c r="K234" s="26"/>
      <c r="L234" s="26"/>
      <c r="M234" s="26"/>
      <c r="N234" s="26"/>
    </row>
    <row r="235" spans="1:14" s="18" customFormat="1" ht="24" customHeight="1" x14ac:dyDescent="0.3">
      <c r="A235" s="25"/>
      <c r="B235" s="25"/>
      <c r="C235" s="25"/>
      <c r="D235" s="26"/>
      <c r="E235" s="26"/>
      <c r="F235" s="26"/>
      <c r="G235" s="41"/>
      <c r="H235" s="26"/>
      <c r="I235" s="26"/>
      <c r="J235" s="26"/>
      <c r="K235" s="26"/>
      <c r="L235" s="26"/>
      <c r="M235" s="26"/>
      <c r="N235" s="26"/>
    </row>
    <row r="236" spans="1:14" s="18" customFormat="1" ht="24" customHeight="1" x14ac:dyDescent="0.3">
      <c r="A236" s="25"/>
      <c r="B236" s="25"/>
      <c r="C236" s="25"/>
      <c r="D236" s="26"/>
      <c r="E236" s="26"/>
      <c r="F236" s="26"/>
      <c r="G236" s="41"/>
      <c r="H236" s="26"/>
      <c r="I236" s="26"/>
      <c r="J236" s="26"/>
      <c r="K236" s="26"/>
      <c r="L236" s="26"/>
      <c r="M236" s="26"/>
      <c r="N236" s="26"/>
    </row>
    <row r="237" spans="1:14" s="18" customFormat="1" ht="24" customHeight="1" x14ac:dyDescent="0.3">
      <c r="A237" s="25"/>
      <c r="B237" s="25"/>
      <c r="C237" s="25"/>
      <c r="D237" s="26"/>
      <c r="E237" s="26"/>
      <c r="F237" s="26"/>
      <c r="G237" s="41"/>
      <c r="H237" s="26"/>
      <c r="I237" s="26"/>
      <c r="J237" s="26"/>
      <c r="K237" s="26"/>
      <c r="L237" s="26"/>
      <c r="M237" s="26"/>
      <c r="N237" s="26"/>
    </row>
    <row r="238" spans="1:14" s="18" customFormat="1" ht="24" customHeight="1" x14ac:dyDescent="0.3">
      <c r="A238" s="25"/>
      <c r="B238" s="25"/>
      <c r="C238" s="25"/>
      <c r="D238" s="26"/>
      <c r="E238" s="26"/>
      <c r="F238" s="26"/>
      <c r="G238" s="41"/>
      <c r="H238" s="26"/>
      <c r="I238" s="26"/>
      <c r="J238" s="26"/>
      <c r="K238" s="26"/>
      <c r="L238" s="26"/>
      <c r="M238" s="26"/>
      <c r="N238" s="26"/>
    </row>
    <row r="239" spans="1:14" s="18" customFormat="1" ht="24" customHeight="1" x14ac:dyDescent="0.3">
      <c r="A239" s="25"/>
      <c r="B239" s="25"/>
      <c r="C239" s="25"/>
      <c r="D239" s="26"/>
      <c r="E239" s="26"/>
      <c r="F239" s="26"/>
      <c r="G239" s="41"/>
      <c r="H239" s="26"/>
      <c r="I239" s="26"/>
      <c r="J239" s="26"/>
      <c r="K239" s="26"/>
      <c r="L239" s="26"/>
      <c r="M239" s="26"/>
      <c r="N239" s="26"/>
    </row>
    <row r="240" spans="1:14" s="18" customFormat="1" ht="24" customHeight="1" x14ac:dyDescent="0.3">
      <c r="A240" s="25"/>
      <c r="B240" s="25"/>
      <c r="C240" s="25"/>
      <c r="D240" s="26"/>
      <c r="E240" s="26"/>
      <c r="F240" s="26"/>
      <c r="G240" s="41"/>
      <c r="H240" s="26"/>
      <c r="I240" s="26"/>
      <c r="J240" s="26"/>
      <c r="K240" s="26"/>
      <c r="L240" s="26"/>
      <c r="M240" s="26"/>
      <c r="N240" s="26"/>
    </row>
    <row r="241" spans="1:20" s="18" customFormat="1" ht="24" customHeight="1" x14ac:dyDescent="0.3">
      <c r="A241" s="25"/>
      <c r="B241" s="25"/>
      <c r="C241" s="25"/>
      <c r="D241" s="26"/>
      <c r="E241" s="26"/>
      <c r="F241" s="26"/>
      <c r="G241" s="41"/>
      <c r="H241" s="26"/>
      <c r="I241" s="26"/>
      <c r="J241" s="26"/>
      <c r="K241" s="26"/>
      <c r="L241" s="26"/>
      <c r="M241" s="26"/>
      <c r="N241" s="26"/>
    </row>
    <row r="242" spans="1:20" s="18" customFormat="1" ht="24" customHeight="1" x14ac:dyDescent="0.3">
      <c r="A242" s="25"/>
      <c r="B242" s="25"/>
      <c r="C242" s="25"/>
      <c r="D242" s="26"/>
      <c r="E242" s="26"/>
      <c r="F242" s="26"/>
      <c r="G242" s="41"/>
      <c r="H242" s="26"/>
      <c r="I242" s="26"/>
      <c r="J242" s="26"/>
      <c r="K242" s="26"/>
      <c r="L242" s="26"/>
      <c r="M242" s="26"/>
      <c r="N242" s="26"/>
    </row>
    <row r="243" spans="1:20" s="18" customFormat="1" ht="24" customHeight="1" x14ac:dyDescent="0.3">
      <c r="A243" s="25"/>
      <c r="B243" s="25"/>
      <c r="C243" s="25"/>
      <c r="D243" s="26"/>
      <c r="E243" s="26"/>
      <c r="F243" s="26"/>
      <c r="G243" s="41"/>
      <c r="H243" s="26"/>
      <c r="I243" s="26"/>
      <c r="J243" s="26"/>
      <c r="K243" s="26"/>
      <c r="L243" s="26"/>
      <c r="M243" s="26"/>
      <c r="N243" s="26"/>
    </row>
    <row r="244" spans="1:20" s="18" customFormat="1" ht="24" customHeight="1" x14ac:dyDescent="0.3">
      <c r="A244" s="25"/>
      <c r="B244" s="25"/>
      <c r="C244" s="25"/>
      <c r="D244" s="26"/>
      <c r="E244" s="26"/>
      <c r="F244" s="26"/>
      <c r="G244" s="41"/>
      <c r="H244" s="26"/>
      <c r="I244" s="26"/>
      <c r="J244" s="26"/>
      <c r="K244" s="26"/>
      <c r="L244" s="26"/>
      <c r="M244" s="26"/>
      <c r="N244" s="26"/>
    </row>
    <row r="245" spans="1:20" s="18" customFormat="1" ht="24" customHeight="1" x14ac:dyDescent="0.3">
      <c r="A245" s="25"/>
      <c r="B245" s="25"/>
      <c r="C245" s="25"/>
      <c r="D245" s="26"/>
      <c r="E245" s="26"/>
      <c r="F245" s="26"/>
      <c r="G245" s="41"/>
      <c r="H245" s="26"/>
      <c r="I245" s="26"/>
      <c r="J245" s="26"/>
      <c r="K245" s="26"/>
      <c r="L245" s="26"/>
      <c r="M245" s="26"/>
      <c r="N245" s="26"/>
      <c r="T245" s="18" t="s">
        <v>83</v>
      </c>
    </row>
    <row r="246" spans="1:20" s="18" customFormat="1" ht="30" customHeight="1" x14ac:dyDescent="0.3">
      <c r="A246" s="25"/>
      <c r="B246" s="25"/>
      <c r="C246" s="25"/>
      <c r="D246" s="26"/>
      <c r="E246" s="26"/>
      <c r="F246" s="26"/>
      <c r="G246" s="41"/>
      <c r="H246" s="26"/>
      <c r="I246" s="26"/>
      <c r="J246" s="26"/>
      <c r="K246" s="26"/>
      <c r="L246" s="26"/>
      <c r="M246" s="26"/>
      <c r="N246" s="26"/>
    </row>
    <row r="247" spans="1:20" s="18" customFormat="1" ht="29.4" customHeight="1" x14ac:dyDescent="0.3">
      <c r="A247" s="25"/>
      <c r="B247" s="25"/>
      <c r="C247" s="25"/>
      <c r="D247" s="26"/>
      <c r="E247" s="26"/>
      <c r="F247" s="26"/>
      <c r="G247" s="41"/>
      <c r="H247" s="26"/>
      <c r="I247" s="26"/>
      <c r="J247" s="26"/>
      <c r="K247" s="26"/>
      <c r="L247" s="26"/>
      <c r="M247" s="26"/>
      <c r="N247" s="26"/>
    </row>
    <row r="248" spans="1:20" s="33" customFormat="1" ht="23.4" customHeight="1" x14ac:dyDescent="0.3">
      <c r="A248" s="25"/>
      <c r="B248" s="25"/>
      <c r="C248" s="25"/>
      <c r="D248" s="26"/>
      <c r="E248" s="26"/>
      <c r="F248" s="26"/>
      <c r="G248" s="41"/>
      <c r="H248" s="26"/>
      <c r="I248" s="26"/>
      <c r="J248" s="26"/>
      <c r="K248" s="26"/>
      <c r="L248" s="26"/>
      <c r="M248" s="26"/>
      <c r="N248" s="26"/>
    </row>
    <row r="249" spans="1:20" s="33" customFormat="1" ht="23.4" customHeight="1" x14ac:dyDescent="0.3">
      <c r="A249" s="25"/>
      <c r="B249" s="25"/>
      <c r="C249" s="25"/>
      <c r="D249" s="26"/>
      <c r="E249" s="26"/>
      <c r="F249" s="26"/>
      <c r="G249" s="41"/>
      <c r="H249" s="26"/>
      <c r="I249" s="26"/>
      <c r="J249" s="26"/>
      <c r="K249" s="26"/>
      <c r="L249" s="26"/>
      <c r="M249" s="26"/>
      <c r="N249" s="26"/>
    </row>
    <row r="250" spans="1:20" s="33" customFormat="1" ht="32.25" customHeight="1" x14ac:dyDescent="0.3">
      <c r="A250" s="25"/>
      <c r="B250" s="25"/>
      <c r="C250" s="25"/>
      <c r="D250" s="26"/>
      <c r="E250" s="26"/>
      <c r="F250" s="26"/>
      <c r="G250" s="41"/>
      <c r="H250" s="26"/>
      <c r="I250" s="26"/>
      <c r="J250" s="26"/>
      <c r="K250" s="26"/>
      <c r="L250" s="26"/>
      <c r="M250" s="26"/>
      <c r="N250" s="26"/>
    </row>
  </sheetData>
  <mergeCells count="22">
    <mergeCell ref="A1:L1"/>
    <mergeCell ref="A182:E182"/>
    <mergeCell ref="A183:E183"/>
    <mergeCell ref="A184:E184"/>
    <mergeCell ref="A185:E185"/>
    <mergeCell ref="A179:E179"/>
    <mergeCell ref="A180:E180"/>
    <mergeCell ref="A2:M2"/>
    <mergeCell ref="A177:C177"/>
    <mergeCell ref="A178:E178"/>
    <mergeCell ref="A186:E186"/>
    <mergeCell ref="A187:E187"/>
    <mergeCell ref="A188:D188"/>
    <mergeCell ref="A189:F189"/>
    <mergeCell ref="B190:C190"/>
    <mergeCell ref="D190:E190"/>
    <mergeCell ref="B191:C191"/>
    <mergeCell ref="D191:E191"/>
    <mergeCell ref="B192:C192"/>
    <mergeCell ref="D192:E192"/>
    <mergeCell ref="B193:C193"/>
    <mergeCell ref="D193:E193"/>
  </mergeCells>
  <conditionalFormatting sqref="J27:K27 E60:E61 G14:H18 I14:I16 G5:I12 G53:I61 A25:A26 A59:B59 D59 A27:E29 G19:I27 A5:E24 A54:E58 A60:A61 G90:I99 A91:E96 A97:A99 A139:E139 A64 G64:I64 E64 G66 I66 A66:E66 A53:D53 A90:D90">
    <cfRule type="cellIs" dxfId="490" priority="143" operator="equal">
      <formula>0</formula>
    </cfRule>
  </conditionalFormatting>
  <conditionalFormatting sqref="I27">
    <cfRule type="cellIs" dxfId="489" priority="142" operator="equal">
      <formula>0</formula>
    </cfRule>
  </conditionalFormatting>
  <conditionalFormatting sqref="G67:I67 A67:E67">
    <cfRule type="cellIs" dxfId="488" priority="138" operator="equal">
      <formula>0</formula>
    </cfRule>
  </conditionalFormatting>
  <conditionalFormatting sqref="G30:I30 A30 C30:E30">
    <cfRule type="cellIs" dxfId="487" priority="141" operator="equal">
      <formula>0</formula>
    </cfRule>
  </conditionalFormatting>
  <conditionalFormatting sqref="B67">
    <cfRule type="cellIs" dxfId="486" priority="139" operator="equal">
      <formula>0</formula>
    </cfRule>
  </conditionalFormatting>
  <conditionalFormatting sqref="G67:I67 A67 C67:E67">
    <cfRule type="cellIs" dxfId="485" priority="140" operator="equal">
      <formula>0</formula>
    </cfRule>
  </conditionalFormatting>
  <conditionalFormatting sqref="B30">
    <cfRule type="cellIs" dxfId="484" priority="137" operator="equal">
      <formula>0</formula>
    </cfRule>
  </conditionalFormatting>
  <conditionalFormatting sqref="I17">
    <cfRule type="cellIs" dxfId="483" priority="136" operator="equal">
      <formula>0</formula>
    </cfRule>
  </conditionalFormatting>
  <conditionalFormatting sqref="I18">
    <cfRule type="cellIs" dxfId="482" priority="135" operator="equal">
      <formula>0</formula>
    </cfRule>
  </conditionalFormatting>
  <conditionalFormatting sqref="H66">
    <cfRule type="cellIs" dxfId="481" priority="129" operator="equal">
      <formula>0</formula>
    </cfRule>
  </conditionalFormatting>
  <conditionalFormatting sqref="G65:I65 A65 D65 G31:I31 G34:I36 G40:I41 H37:I39 H46:I46 G32:H32 G43:I45 A32:E46 A31:D31">
    <cfRule type="cellIs" dxfId="480" priority="134" operator="equal">
      <formula>0</formula>
    </cfRule>
  </conditionalFormatting>
  <conditionalFormatting sqref="J60:K61 B60:C61 B64:C64">
    <cfRule type="cellIs" dxfId="479" priority="133" operator="equal">
      <formula>0</formula>
    </cfRule>
  </conditionalFormatting>
  <conditionalFormatting sqref="I60:I61">
    <cfRule type="cellIs" dxfId="478" priority="132" operator="equal">
      <formula>0</formula>
    </cfRule>
  </conditionalFormatting>
  <conditionalFormatting sqref="D60:D61">
    <cfRule type="cellIs" dxfId="477" priority="131" operator="equal">
      <formula>0</formula>
    </cfRule>
  </conditionalFormatting>
  <conditionalFormatting sqref="B65:C65">
    <cfRule type="cellIs" dxfId="476" priority="130" operator="equal">
      <formula>0</formula>
    </cfRule>
  </conditionalFormatting>
  <conditionalFormatting sqref="H102">
    <cfRule type="cellIs" dxfId="475" priority="124" operator="equal">
      <formula>0</formula>
    </cfRule>
  </conditionalFormatting>
  <conditionalFormatting sqref="G100:H100 A100 D100 G102 G68:I68 G71:H73 G69:H69 A68:D68 A77:D77 A78:E78 G77:H78 H74 H83 A69:E76 A101:E102 G80:H82 B80:E83 A79:A83">
    <cfRule type="cellIs" dxfId="474" priority="128" operator="equal">
      <formula>0</formula>
    </cfRule>
  </conditionalFormatting>
  <conditionalFormatting sqref="J97:J98 E97:E99 B97:C99">
    <cfRule type="cellIs" dxfId="473" priority="127" operator="equal">
      <formula>0</formula>
    </cfRule>
  </conditionalFormatting>
  <conditionalFormatting sqref="D97:D98">
    <cfRule type="cellIs" dxfId="472" priority="126" operator="equal">
      <formula>0</formula>
    </cfRule>
  </conditionalFormatting>
  <conditionalFormatting sqref="B100:C100">
    <cfRule type="cellIs" dxfId="471" priority="125" operator="equal">
      <formula>0</formula>
    </cfRule>
  </conditionalFormatting>
  <conditionalFormatting sqref="G33:I33">
    <cfRule type="cellIs" dxfId="470" priority="123" operator="equal">
      <formula>0</formula>
    </cfRule>
  </conditionalFormatting>
  <conditionalFormatting sqref="G70:H70">
    <cfRule type="cellIs" dxfId="469" priority="122" operator="equal">
      <formula>0</formula>
    </cfRule>
  </conditionalFormatting>
  <conditionalFormatting sqref="I100 I77:I78">
    <cfRule type="cellIs" dxfId="468" priority="121" operator="equal">
      <formula>0</formula>
    </cfRule>
  </conditionalFormatting>
  <conditionalFormatting sqref="I97:I98">
    <cfRule type="cellIs" dxfId="467" priority="120" operator="equal">
      <formula>0</formula>
    </cfRule>
  </conditionalFormatting>
  <conditionalFormatting sqref="I70">
    <cfRule type="cellIs" dxfId="466" priority="119" operator="equal">
      <formula>0</formula>
    </cfRule>
  </conditionalFormatting>
  <conditionalFormatting sqref="G47:I51 A47:E52 H52:I52">
    <cfRule type="cellIs" dxfId="465" priority="118" operator="equal">
      <formula>0</formula>
    </cfRule>
  </conditionalFormatting>
  <conditionalFormatting sqref="G84:I88 A85:E89 H89:I89 A84:D84">
    <cfRule type="cellIs" dxfId="464" priority="117" operator="equal">
      <formula>0</formula>
    </cfRule>
  </conditionalFormatting>
  <conditionalFormatting sqref="G38:G39">
    <cfRule type="cellIs" dxfId="463" priority="116" operator="equal">
      <formula>0</formula>
    </cfRule>
  </conditionalFormatting>
  <conditionalFormatting sqref="I71:I74">
    <cfRule type="cellIs" dxfId="462" priority="115" operator="equal">
      <formula>0</formula>
    </cfRule>
  </conditionalFormatting>
  <conditionalFormatting sqref="I80:I83">
    <cfRule type="cellIs" dxfId="461" priority="114" operator="equal">
      <formula>0</formula>
    </cfRule>
  </conditionalFormatting>
  <conditionalFormatting sqref="G46">
    <cfRule type="cellIs" dxfId="460" priority="112" operator="equal">
      <formula>0</formula>
    </cfRule>
  </conditionalFormatting>
  <conditionalFormatting sqref="G52">
    <cfRule type="cellIs" dxfId="459" priority="111" operator="equal">
      <formula>0</formula>
    </cfRule>
  </conditionalFormatting>
  <conditionalFormatting sqref="G37">
    <cfRule type="cellIs" dxfId="458" priority="113" operator="equal">
      <formula>0</formula>
    </cfRule>
  </conditionalFormatting>
  <conditionalFormatting sqref="G74">
    <cfRule type="cellIs" dxfId="457" priority="110" operator="equal">
      <formula>0</formula>
    </cfRule>
  </conditionalFormatting>
  <conditionalFormatting sqref="G83">
    <cfRule type="cellIs" dxfId="456" priority="109" operator="equal">
      <formula>0</formula>
    </cfRule>
  </conditionalFormatting>
  <conditionalFormatting sqref="G89">
    <cfRule type="cellIs" dxfId="455" priority="108" operator="equal">
      <formula>0</formula>
    </cfRule>
  </conditionalFormatting>
  <conditionalFormatting sqref="G29:K29">
    <cfRule type="cellIs" dxfId="454" priority="104" operator="equal">
      <formula>0</formula>
    </cfRule>
  </conditionalFormatting>
  <conditionalFormatting sqref="B25:F25 B26:D26">
    <cfRule type="cellIs" dxfId="453" priority="107" operator="equal">
      <formula>0</formula>
    </cfRule>
  </conditionalFormatting>
  <conditionalFormatting sqref="D25:D26">
    <cfRule type="cellIs" dxfId="452" priority="106" operator="equal">
      <formula>0</formula>
    </cfRule>
  </conditionalFormatting>
  <conditionalFormatting sqref="G28:J28">
    <cfRule type="cellIs" dxfId="451" priority="105" operator="equal">
      <formula>0</formula>
    </cfRule>
  </conditionalFormatting>
  <conditionalFormatting sqref="H75:I76">
    <cfRule type="cellIs" dxfId="450" priority="102" operator="equal">
      <formula>0</formula>
    </cfRule>
  </conditionalFormatting>
  <conditionalFormatting sqref="I29">
    <cfRule type="cellIs" dxfId="449" priority="103" operator="equal">
      <formula>0</formula>
    </cfRule>
  </conditionalFormatting>
  <conditionalFormatting sqref="G101:H101">
    <cfRule type="cellIs" dxfId="448" priority="99" operator="equal">
      <formula>0</formula>
    </cfRule>
  </conditionalFormatting>
  <conditionalFormatting sqref="G75:G76">
    <cfRule type="cellIs" dxfId="447" priority="101" operator="equal">
      <formula>0</formula>
    </cfRule>
  </conditionalFormatting>
  <conditionalFormatting sqref="K97:K98">
    <cfRule type="cellIs" dxfId="446" priority="100" operator="equal">
      <formula>0</formula>
    </cfRule>
  </conditionalFormatting>
  <conditionalFormatting sqref="I32">
    <cfRule type="cellIs" dxfId="445" priority="98" operator="equal">
      <formula>0</formula>
    </cfRule>
  </conditionalFormatting>
  <conditionalFormatting sqref="I69">
    <cfRule type="cellIs" dxfId="444" priority="97" operator="equal">
      <formula>0</formula>
    </cfRule>
  </conditionalFormatting>
  <conditionalFormatting sqref="C59">
    <cfRule type="cellIs" dxfId="443" priority="96" operator="equal">
      <formula>0</formula>
    </cfRule>
  </conditionalFormatting>
  <conditionalFormatting sqref="G42:I42">
    <cfRule type="cellIs" dxfId="442" priority="95" operator="equal">
      <formula>0</formula>
    </cfRule>
  </conditionalFormatting>
  <conditionalFormatting sqref="B79:E79">
    <cfRule type="cellIs" dxfId="441" priority="94" operator="equal">
      <formula>0</formula>
    </cfRule>
  </conditionalFormatting>
  <conditionalFormatting sqref="G79:I79">
    <cfRule type="cellIs" dxfId="440" priority="93" operator="equal">
      <formula>0</formula>
    </cfRule>
  </conditionalFormatting>
  <conditionalFormatting sqref="I102">
    <cfRule type="cellIs" dxfId="439" priority="92" operator="equal">
      <formula>0</formula>
    </cfRule>
  </conditionalFormatting>
  <conditionalFormatting sqref="I101">
    <cfRule type="cellIs" dxfId="438" priority="91" operator="equal">
      <formula>0</formula>
    </cfRule>
  </conditionalFormatting>
  <conditionalFormatting sqref="G126:I134 A127:E131 A133:A134 A137 G137:I137 A126:D126 A132:D132">
    <cfRule type="cellIs" dxfId="437" priority="90" operator="equal">
      <formula>0</formula>
    </cfRule>
  </conditionalFormatting>
  <conditionalFormatting sqref="G103:I103 A103:E103">
    <cfRule type="cellIs" dxfId="436" priority="87" operator="equal">
      <formula>0</formula>
    </cfRule>
  </conditionalFormatting>
  <conditionalFormatting sqref="B103">
    <cfRule type="cellIs" dxfId="435" priority="88" operator="equal">
      <formula>0</formula>
    </cfRule>
  </conditionalFormatting>
  <conditionalFormatting sqref="G103:I103 A103 C103:E103">
    <cfRule type="cellIs" dxfId="434" priority="89" operator="equal">
      <formula>0</formula>
    </cfRule>
  </conditionalFormatting>
  <conditionalFormatting sqref="H139">
    <cfRule type="cellIs" dxfId="433" priority="82" operator="equal">
      <formula>0</formula>
    </cfRule>
  </conditionalFormatting>
  <conditionalFormatting sqref="G138:H138 A138 D138 G139 G104:I104 G107:H109 G105:H105 A104:D104 A113:D113 A114:E114 G113:H114 H110 H119 A105:E112 G116:H118 B116:E119 A115:A119">
    <cfRule type="cellIs" dxfId="432" priority="86" operator="equal">
      <formula>0</formula>
    </cfRule>
  </conditionalFormatting>
  <conditionalFormatting sqref="J133:J134 E133:E134 B133:C134 B137:C137 E137">
    <cfRule type="cellIs" dxfId="431" priority="85" operator="equal">
      <formula>0</formula>
    </cfRule>
  </conditionalFormatting>
  <conditionalFormatting sqref="D133:D134">
    <cfRule type="cellIs" dxfId="430" priority="84" operator="equal">
      <formula>0</formula>
    </cfRule>
  </conditionalFormatting>
  <conditionalFormatting sqref="B138:C138">
    <cfRule type="cellIs" dxfId="429" priority="83" operator="equal">
      <formula>0</formula>
    </cfRule>
  </conditionalFormatting>
  <conditionalFormatting sqref="G106:H106">
    <cfRule type="cellIs" dxfId="428" priority="81" operator="equal">
      <formula>0</formula>
    </cfRule>
  </conditionalFormatting>
  <conditionalFormatting sqref="I138 I113:I114">
    <cfRule type="cellIs" dxfId="427" priority="80" operator="equal">
      <formula>0</formula>
    </cfRule>
  </conditionalFormatting>
  <conditionalFormatting sqref="I133:I134">
    <cfRule type="cellIs" dxfId="426" priority="79" operator="equal">
      <formula>0</formula>
    </cfRule>
  </conditionalFormatting>
  <conditionalFormatting sqref="I106">
    <cfRule type="cellIs" dxfId="425" priority="78" operator="equal">
      <formula>0</formula>
    </cfRule>
  </conditionalFormatting>
  <conditionalFormatting sqref="G120:I124 A121:E125 H125:I125 A120:D120">
    <cfRule type="cellIs" dxfId="424" priority="77" operator="equal">
      <formula>0</formula>
    </cfRule>
  </conditionalFormatting>
  <conditionalFormatting sqref="I107:I110">
    <cfRule type="cellIs" dxfId="423" priority="76" operator="equal">
      <formula>0</formula>
    </cfRule>
  </conditionalFormatting>
  <conditionalFormatting sqref="I116:I119">
    <cfRule type="cellIs" dxfId="422" priority="75" operator="equal">
      <formula>0</formula>
    </cfRule>
  </conditionalFormatting>
  <conditionalFormatting sqref="G110">
    <cfRule type="cellIs" dxfId="421" priority="74" operator="equal">
      <formula>0</formula>
    </cfRule>
  </conditionalFormatting>
  <conditionalFormatting sqref="G119">
    <cfRule type="cellIs" dxfId="420" priority="73" operator="equal">
      <formula>0</formula>
    </cfRule>
  </conditionalFormatting>
  <conditionalFormatting sqref="G125">
    <cfRule type="cellIs" dxfId="419" priority="72" operator="equal">
      <formula>0</formula>
    </cfRule>
  </conditionalFormatting>
  <conditionalFormatting sqref="H111:I112">
    <cfRule type="cellIs" dxfId="418" priority="71" operator="equal">
      <formula>0</formula>
    </cfRule>
  </conditionalFormatting>
  <conditionalFormatting sqref="G111:G112">
    <cfRule type="cellIs" dxfId="417" priority="70" operator="equal">
      <formula>0</formula>
    </cfRule>
  </conditionalFormatting>
  <conditionalFormatting sqref="K133:K134">
    <cfRule type="cellIs" dxfId="416" priority="69" operator="equal">
      <formula>0</formula>
    </cfRule>
  </conditionalFormatting>
  <conditionalFormatting sqref="I105">
    <cfRule type="cellIs" dxfId="415" priority="68" operator="equal">
      <formula>0</formula>
    </cfRule>
  </conditionalFormatting>
  <conditionalFormatting sqref="B115:E115">
    <cfRule type="cellIs" dxfId="414" priority="67" operator="equal">
      <formula>0</formula>
    </cfRule>
  </conditionalFormatting>
  <conditionalFormatting sqref="G115:I115">
    <cfRule type="cellIs" dxfId="413" priority="66" operator="equal">
      <formula>0</formula>
    </cfRule>
  </conditionalFormatting>
  <conditionalFormatting sqref="I139">
    <cfRule type="cellIs" dxfId="412" priority="65" operator="equal">
      <formula>0</formula>
    </cfRule>
  </conditionalFormatting>
  <conditionalFormatting sqref="G135:I136 A135:A136">
    <cfRule type="cellIs" dxfId="411" priority="64" operator="equal">
      <formula>0</formula>
    </cfRule>
  </conditionalFormatting>
  <conditionalFormatting sqref="J135:J136 E135:E136 B135:C136">
    <cfRule type="cellIs" dxfId="410" priority="63" operator="equal">
      <formula>0</formula>
    </cfRule>
  </conditionalFormatting>
  <conditionalFormatting sqref="D135:D136">
    <cfRule type="cellIs" dxfId="409" priority="62" operator="equal">
      <formula>0</formula>
    </cfRule>
  </conditionalFormatting>
  <conditionalFormatting sqref="I135:I136">
    <cfRule type="cellIs" dxfId="408" priority="61" operator="equal">
      <formula>0</formula>
    </cfRule>
  </conditionalFormatting>
  <conditionalFormatting sqref="K135:K136">
    <cfRule type="cellIs" dxfId="407" priority="60" operator="equal">
      <formula>0</formula>
    </cfRule>
  </conditionalFormatting>
  <conditionalFormatting sqref="E62 G62:I62 A62">
    <cfRule type="cellIs" dxfId="406" priority="59" operator="equal">
      <formula>0</formula>
    </cfRule>
  </conditionalFormatting>
  <conditionalFormatting sqref="J62:K62 B62:C62">
    <cfRule type="cellIs" dxfId="405" priority="58" operator="equal">
      <formula>0</formula>
    </cfRule>
  </conditionalFormatting>
  <conditionalFormatting sqref="I62">
    <cfRule type="cellIs" dxfId="404" priority="57" operator="equal">
      <formula>0</formula>
    </cfRule>
  </conditionalFormatting>
  <conditionalFormatting sqref="D62">
    <cfRule type="cellIs" dxfId="403" priority="56" operator="equal">
      <formula>0</formula>
    </cfRule>
  </conditionalFormatting>
  <conditionalFormatting sqref="A63 G63:I63 E63">
    <cfRule type="cellIs" dxfId="402" priority="55" operator="equal">
      <formula>0</formula>
    </cfRule>
  </conditionalFormatting>
  <conditionalFormatting sqref="B63:C63">
    <cfRule type="cellIs" dxfId="401" priority="54" operator="equal">
      <formula>0</formula>
    </cfRule>
  </conditionalFormatting>
  <conditionalFormatting sqref="A176:E176">
    <cfRule type="cellIs" dxfId="400" priority="53" operator="equal">
      <formula>0</formula>
    </cfRule>
  </conditionalFormatting>
  <conditionalFormatting sqref="G163:I171 A164:E168 A170:A171 A174 G174:I174 A163:D163 A169:D169">
    <cfRule type="cellIs" dxfId="399" priority="52" operator="equal">
      <formula>0</formula>
    </cfRule>
  </conditionalFormatting>
  <conditionalFormatting sqref="G140:I140 A140:E140">
    <cfRule type="cellIs" dxfId="398" priority="49" operator="equal">
      <formula>0</formula>
    </cfRule>
  </conditionalFormatting>
  <conditionalFormatting sqref="B140">
    <cfRule type="cellIs" dxfId="397" priority="50" operator="equal">
      <formula>0</formula>
    </cfRule>
  </conditionalFormatting>
  <conditionalFormatting sqref="G140:I140 A140 C140:E140">
    <cfRule type="cellIs" dxfId="396" priority="51" operator="equal">
      <formula>0</formula>
    </cfRule>
  </conditionalFormatting>
  <conditionalFormatting sqref="H176">
    <cfRule type="cellIs" dxfId="395" priority="44" operator="equal">
      <formula>0</formula>
    </cfRule>
  </conditionalFormatting>
  <conditionalFormatting sqref="G175:H175 A175 D175:E175 G176 G141:I141 G144:H146 G142:H142 A141:D141 A150:D150 A151:E151 G150:H151 H147 H156 A142:E149 G153:H155 B153:E156 A152:A156">
    <cfRule type="cellIs" dxfId="394" priority="48" operator="equal">
      <formula>0</formula>
    </cfRule>
  </conditionalFormatting>
  <conditionalFormatting sqref="J170:J171 E170:E171 B170:C171 B174:C174 E174">
    <cfRule type="cellIs" dxfId="393" priority="47" operator="equal">
      <formula>0</formula>
    </cfRule>
  </conditionalFormatting>
  <conditionalFormatting sqref="D170:D171">
    <cfRule type="cellIs" dxfId="392" priority="46" operator="equal">
      <formula>0</formula>
    </cfRule>
  </conditionalFormatting>
  <conditionalFormatting sqref="B175:C175">
    <cfRule type="cellIs" dxfId="391" priority="45" operator="equal">
      <formula>0</formula>
    </cfRule>
  </conditionalFormatting>
  <conditionalFormatting sqref="G143:H143">
    <cfRule type="cellIs" dxfId="390" priority="43" operator="equal">
      <formula>0</formula>
    </cfRule>
  </conditionalFormatting>
  <conditionalFormatting sqref="I175 I150:I151">
    <cfRule type="cellIs" dxfId="389" priority="42" operator="equal">
      <formula>0</formula>
    </cfRule>
  </conditionalFormatting>
  <conditionalFormatting sqref="I170:I171">
    <cfRule type="cellIs" dxfId="388" priority="41" operator="equal">
      <formula>0</formula>
    </cfRule>
  </conditionalFormatting>
  <conditionalFormatting sqref="I143">
    <cfRule type="cellIs" dxfId="387" priority="40" operator="equal">
      <formula>0</formula>
    </cfRule>
  </conditionalFormatting>
  <conditionalFormatting sqref="G157:I161 A158:E162 H162:I162 A157:D157">
    <cfRule type="cellIs" dxfId="386" priority="39" operator="equal">
      <formula>0</formula>
    </cfRule>
  </conditionalFormatting>
  <conditionalFormatting sqref="I144:I147">
    <cfRule type="cellIs" dxfId="385" priority="38" operator="equal">
      <formula>0</formula>
    </cfRule>
  </conditionalFormatting>
  <conditionalFormatting sqref="I153:I156">
    <cfRule type="cellIs" dxfId="384" priority="37" operator="equal">
      <formula>0</formula>
    </cfRule>
  </conditionalFormatting>
  <conditionalFormatting sqref="G147">
    <cfRule type="cellIs" dxfId="383" priority="36" operator="equal">
      <formula>0</formula>
    </cfRule>
  </conditionalFormatting>
  <conditionalFormatting sqref="G156">
    <cfRule type="cellIs" dxfId="382" priority="35" operator="equal">
      <formula>0</formula>
    </cfRule>
  </conditionalFormatting>
  <conditionalFormatting sqref="G162">
    <cfRule type="cellIs" dxfId="381" priority="34" operator="equal">
      <formula>0</formula>
    </cfRule>
  </conditionalFormatting>
  <conditionalFormatting sqref="H148:I149">
    <cfRule type="cellIs" dxfId="380" priority="33" operator="equal">
      <formula>0</formula>
    </cfRule>
  </conditionalFormatting>
  <conditionalFormatting sqref="G148:G149">
    <cfRule type="cellIs" dxfId="379" priority="32" operator="equal">
      <formula>0</formula>
    </cfRule>
  </conditionalFormatting>
  <conditionalFormatting sqref="K170:K171">
    <cfRule type="cellIs" dxfId="378" priority="31" operator="equal">
      <formula>0</formula>
    </cfRule>
  </conditionalFormatting>
  <conditionalFormatting sqref="I142">
    <cfRule type="cellIs" dxfId="377" priority="30" operator="equal">
      <formula>0</formula>
    </cfRule>
  </conditionalFormatting>
  <conditionalFormatting sqref="B152:E152">
    <cfRule type="cellIs" dxfId="376" priority="29" operator="equal">
      <formula>0</formula>
    </cfRule>
  </conditionalFormatting>
  <conditionalFormatting sqref="G152:I152">
    <cfRule type="cellIs" dxfId="375" priority="28" operator="equal">
      <formula>0</formula>
    </cfRule>
  </conditionalFormatting>
  <conditionalFormatting sqref="I176">
    <cfRule type="cellIs" dxfId="374" priority="27" operator="equal">
      <formula>0</formula>
    </cfRule>
  </conditionalFormatting>
  <conditionalFormatting sqref="G172:I173 A172:A173">
    <cfRule type="cellIs" dxfId="373" priority="26" operator="equal">
      <formula>0</formula>
    </cfRule>
  </conditionalFormatting>
  <conditionalFormatting sqref="J172:J173 E172:E173 B172:C173">
    <cfRule type="cellIs" dxfId="372" priority="25" operator="equal">
      <formula>0</formula>
    </cfRule>
  </conditionalFormatting>
  <conditionalFormatting sqref="D172:D173">
    <cfRule type="cellIs" dxfId="371" priority="24" operator="equal">
      <formula>0</formula>
    </cfRule>
  </conditionalFormatting>
  <conditionalFormatting sqref="I172:I173">
    <cfRule type="cellIs" dxfId="370" priority="23" operator="equal">
      <formula>0</formula>
    </cfRule>
  </conditionalFormatting>
  <conditionalFormatting sqref="K172:K173">
    <cfRule type="cellIs" dxfId="369" priority="22" operator="equal">
      <formula>0</formula>
    </cfRule>
  </conditionalFormatting>
  <conditionalFormatting sqref="E31">
    <cfRule type="cellIs" dxfId="368" priority="21" operator="equal">
      <formula>0</formula>
    </cfRule>
  </conditionalFormatting>
  <conditionalFormatting sqref="E53">
    <cfRule type="cellIs" dxfId="367" priority="20" operator="equal">
      <formula>0</formula>
    </cfRule>
  </conditionalFormatting>
  <conditionalFormatting sqref="E68">
    <cfRule type="cellIs" dxfId="366" priority="19" operator="equal">
      <formula>0</formula>
    </cfRule>
  </conditionalFormatting>
  <conditionalFormatting sqref="E77">
    <cfRule type="cellIs" dxfId="365" priority="18" operator="equal">
      <formula>0</formula>
    </cfRule>
  </conditionalFormatting>
  <conditionalFormatting sqref="E84">
    <cfRule type="cellIs" dxfId="364" priority="17" operator="equal">
      <formula>0</formula>
    </cfRule>
  </conditionalFormatting>
  <conditionalFormatting sqref="E90">
    <cfRule type="cellIs" dxfId="363" priority="16" operator="equal">
      <formula>0</formula>
    </cfRule>
  </conditionalFormatting>
  <conditionalFormatting sqref="E104">
    <cfRule type="cellIs" dxfId="362" priority="15" operator="equal">
      <formula>0</formula>
    </cfRule>
  </conditionalFormatting>
  <conditionalFormatting sqref="E113">
    <cfRule type="cellIs" dxfId="361" priority="14" operator="equal">
      <formula>0</formula>
    </cfRule>
  </conditionalFormatting>
  <conditionalFormatting sqref="E126">
    <cfRule type="cellIs" dxfId="360" priority="13" operator="equal">
      <formula>0</formula>
    </cfRule>
  </conditionalFormatting>
  <conditionalFormatting sqref="E120">
    <cfRule type="cellIs" dxfId="359" priority="12" operator="equal">
      <formula>0</formula>
    </cfRule>
  </conditionalFormatting>
  <conditionalFormatting sqref="E141">
    <cfRule type="cellIs" dxfId="358" priority="11" operator="equal">
      <formula>0</formula>
    </cfRule>
  </conditionalFormatting>
  <conditionalFormatting sqref="E150">
    <cfRule type="cellIs" dxfId="357" priority="10" operator="equal">
      <formula>0</formula>
    </cfRule>
  </conditionalFormatting>
  <conditionalFormatting sqref="E157">
    <cfRule type="cellIs" dxfId="356" priority="9" operator="equal">
      <formula>0</formula>
    </cfRule>
  </conditionalFormatting>
  <conditionalFormatting sqref="E163">
    <cfRule type="cellIs" dxfId="355" priority="8" operator="equal">
      <formula>0</formula>
    </cfRule>
  </conditionalFormatting>
  <conditionalFormatting sqref="E132">
    <cfRule type="cellIs" dxfId="354" priority="7" operator="equal">
      <formula>0</formula>
    </cfRule>
  </conditionalFormatting>
  <conditionalFormatting sqref="E169">
    <cfRule type="cellIs" dxfId="353" priority="6" operator="equal">
      <formula>0</formula>
    </cfRule>
  </conditionalFormatting>
  <conditionalFormatting sqref="E138">
    <cfRule type="cellIs" dxfId="352" priority="5" operator="equal">
      <formula>0</formula>
    </cfRule>
  </conditionalFormatting>
  <conditionalFormatting sqref="E100">
    <cfRule type="cellIs" dxfId="351" priority="4" operator="equal">
      <formula>0</formula>
    </cfRule>
  </conditionalFormatting>
  <conditionalFormatting sqref="E65">
    <cfRule type="cellIs" dxfId="350" priority="3" operator="equal">
      <formula>0</formula>
    </cfRule>
  </conditionalFormatting>
  <conditionalFormatting sqref="E59">
    <cfRule type="cellIs" dxfId="349" priority="2" operator="equal">
      <formula>0</formula>
    </cfRule>
  </conditionalFormatting>
  <conditionalFormatting sqref="E26">
    <cfRule type="cellIs" dxfId="348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landscape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9"/>
  <sheetViews>
    <sheetView zoomScale="85" zoomScaleNormal="85" workbookViewId="0">
      <pane ySplit="5" topLeftCell="A131" activePane="bottomLeft" state="frozen"/>
      <selection pane="bottomLeft" activeCell="Z205" sqref="Z205"/>
    </sheetView>
  </sheetViews>
  <sheetFormatPr defaultColWidth="9.33203125" defaultRowHeight="18" x14ac:dyDescent="0.3"/>
  <cols>
    <col min="1" max="1" width="8.6640625" style="25" customWidth="1"/>
    <col min="2" max="2" width="88.6640625" style="25" customWidth="1"/>
    <col min="3" max="3" width="12.5546875" style="25" bestFit="1" customWidth="1"/>
    <col min="4" max="4" width="15" style="26" customWidth="1"/>
    <col min="5" max="7" width="18.44140625" style="26" customWidth="1"/>
    <col min="8" max="8" width="23.109375" style="26" customWidth="1"/>
    <col min="9" max="9" width="50.109375" style="41" hidden="1" customWidth="1"/>
    <col min="10" max="11" width="12.5546875" style="26" hidden="1" customWidth="1"/>
    <col min="12" max="12" width="15.6640625" style="26" hidden="1" customWidth="1"/>
    <col min="13" max="13" width="22.88671875" style="26" hidden="1" customWidth="1"/>
    <col min="14" max="14" width="18.5546875" style="26" hidden="1" customWidth="1"/>
    <col min="15" max="15" width="0" style="25" hidden="1" customWidth="1"/>
    <col min="16" max="16" width="16.44140625" style="25" hidden="1" customWidth="1"/>
    <col min="17" max="17" width="0" style="25" hidden="1" customWidth="1"/>
    <col min="18" max="18" width="14.88671875" style="25" hidden="1" customWidth="1"/>
    <col min="19" max="19" width="9.88671875" style="25" hidden="1" customWidth="1"/>
    <col min="20" max="22" width="0" style="25" hidden="1" customWidth="1"/>
    <col min="23" max="23" width="9.33203125" style="25"/>
    <col min="24" max="24" width="16.88671875" style="25" customWidth="1"/>
    <col min="25" max="25" width="9.33203125" style="25"/>
    <col min="26" max="26" width="22.6640625" style="25" customWidth="1"/>
    <col min="27" max="16384" width="9.33203125" style="25"/>
  </cols>
  <sheetData>
    <row r="1" spans="1:34" s="19" customFormat="1" ht="48.75" customHeight="1" x14ac:dyDescent="0.3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21"/>
      <c r="K1" s="22"/>
      <c r="L1" s="97" t="s">
        <v>1</v>
      </c>
      <c r="M1" s="97"/>
      <c r="N1" s="97"/>
      <c r="O1" s="23"/>
      <c r="P1" s="24"/>
      <c r="Q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</row>
    <row r="2" spans="1:34" s="19" customFormat="1" ht="14.25" customHeight="1" x14ac:dyDescent="0.3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23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</row>
    <row r="3" spans="1:34" s="19" customFormat="1" ht="24" customHeight="1" x14ac:dyDescent="0.3">
      <c r="A3" s="100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23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</row>
    <row r="4" spans="1:34" ht="15" customHeight="1" x14ac:dyDescent="0.3"/>
    <row r="5" spans="1:34" s="18" customFormat="1" ht="64.95" customHeight="1" x14ac:dyDescent="0.3">
      <c r="A5" s="27" t="s">
        <v>3</v>
      </c>
      <c r="B5" s="27" t="s">
        <v>4</v>
      </c>
      <c r="C5" s="27" t="s">
        <v>5</v>
      </c>
      <c r="D5" s="27" t="s">
        <v>6</v>
      </c>
      <c r="E5" s="27" t="s">
        <v>7</v>
      </c>
      <c r="F5" s="27" t="s">
        <v>84</v>
      </c>
      <c r="G5" s="27" t="s">
        <v>93</v>
      </c>
      <c r="H5" s="27" t="s">
        <v>8</v>
      </c>
      <c r="I5" s="27" t="s">
        <v>9</v>
      </c>
      <c r="J5" s="27" t="s">
        <v>5</v>
      </c>
      <c r="K5" s="27" t="s">
        <v>10</v>
      </c>
      <c r="L5" s="27" t="s">
        <v>6</v>
      </c>
      <c r="M5" s="27" t="s">
        <v>11</v>
      </c>
      <c r="N5" s="27" t="s">
        <v>12</v>
      </c>
    </row>
    <row r="6" spans="1:34" s="19" customFormat="1" x14ac:dyDescent="0.35">
      <c r="A6" s="2"/>
      <c r="B6" s="1" t="s">
        <v>13</v>
      </c>
      <c r="C6" s="2"/>
      <c r="D6" s="2"/>
      <c r="E6" s="2"/>
      <c r="F6" s="2"/>
      <c r="G6" s="2"/>
      <c r="H6" s="2"/>
      <c r="I6" s="42"/>
      <c r="J6" s="2"/>
      <c r="K6" s="2"/>
      <c r="L6" s="3"/>
      <c r="M6" s="4"/>
      <c r="N6" s="16"/>
    </row>
    <row r="7" spans="1:34" s="19" customFormat="1" x14ac:dyDescent="0.35">
      <c r="A7" s="2"/>
      <c r="B7" s="1" t="s">
        <v>86</v>
      </c>
      <c r="C7" s="2"/>
      <c r="D7" s="2"/>
      <c r="E7" s="2"/>
      <c r="F7" s="2"/>
      <c r="G7" s="2"/>
      <c r="H7" s="2"/>
      <c r="I7" s="42"/>
      <c r="J7" s="2"/>
      <c r="K7" s="2"/>
      <c r="L7" s="3"/>
      <c r="M7" s="4"/>
      <c r="N7" s="16"/>
    </row>
    <row r="8" spans="1:34" s="28" customFormat="1" ht="20.100000000000001" customHeight="1" x14ac:dyDescent="0.3">
      <c r="A8" s="57">
        <v>1</v>
      </c>
      <c r="B8" s="47" t="s">
        <v>70</v>
      </c>
      <c r="C8" s="11" t="s">
        <v>15</v>
      </c>
      <c r="D8" s="11">
        <v>182.27</v>
      </c>
      <c r="E8" s="11">
        <v>600</v>
      </c>
      <c r="F8" s="64">
        <v>375</v>
      </c>
      <c r="G8" s="11">
        <v>495.83</v>
      </c>
      <c r="H8" s="12">
        <f>D8*E8</f>
        <v>109362</v>
      </c>
      <c r="I8" s="13"/>
      <c r="J8" s="14"/>
      <c r="K8" s="15"/>
      <c r="L8" s="15"/>
      <c r="M8" s="14"/>
      <c r="N8" s="58"/>
      <c r="W8" s="28" t="s">
        <v>94</v>
      </c>
      <c r="Z8" s="28">
        <f>F8*D8</f>
        <v>68351.25</v>
      </c>
    </row>
    <row r="9" spans="1:34" s="28" customFormat="1" ht="36" x14ac:dyDescent="0.3">
      <c r="A9" s="57"/>
      <c r="B9" s="10"/>
      <c r="C9" s="11"/>
      <c r="D9" s="11"/>
      <c r="E9" s="11"/>
      <c r="F9" s="11"/>
      <c r="G9" s="11"/>
      <c r="H9" s="12"/>
      <c r="I9" s="55" t="s">
        <v>54</v>
      </c>
      <c r="J9" s="46" t="s">
        <v>21</v>
      </c>
      <c r="K9" s="46">
        <v>1E-3</v>
      </c>
      <c r="L9" s="15">
        <f>K9*D8</f>
        <v>0.18227000000000002</v>
      </c>
      <c r="M9" s="14" t="s">
        <v>17</v>
      </c>
      <c r="N9" s="58"/>
      <c r="Z9" s="28">
        <f t="shared" ref="Z9:Z72" si="0">F9*D9</f>
        <v>0</v>
      </c>
    </row>
    <row r="10" spans="1:34" s="28" customFormat="1" ht="36" x14ac:dyDescent="0.3">
      <c r="A10" s="57"/>
      <c r="B10" s="10"/>
      <c r="C10" s="11"/>
      <c r="D10" s="11"/>
      <c r="E10" s="11"/>
      <c r="F10" s="11"/>
      <c r="G10" s="11"/>
      <c r="H10" s="12"/>
      <c r="I10" s="55" t="s">
        <v>71</v>
      </c>
      <c r="J10" s="46" t="s">
        <v>31</v>
      </c>
      <c r="K10" s="46">
        <v>10.55</v>
      </c>
      <c r="L10" s="15">
        <f>K10*D8</f>
        <v>1922.9485000000002</v>
      </c>
      <c r="M10" s="14" t="s">
        <v>17</v>
      </c>
      <c r="N10" s="58"/>
      <c r="Z10" s="28">
        <f t="shared" si="0"/>
        <v>0</v>
      </c>
    </row>
    <row r="11" spans="1:34" s="28" customFormat="1" ht="36" x14ac:dyDescent="0.3">
      <c r="A11" s="57"/>
      <c r="B11" s="10"/>
      <c r="C11" s="11"/>
      <c r="D11" s="11"/>
      <c r="E11" s="11"/>
      <c r="F11" s="11"/>
      <c r="G11" s="11"/>
      <c r="H11" s="12"/>
      <c r="I11" s="55" t="s">
        <v>72</v>
      </c>
      <c r="J11" s="46" t="s">
        <v>31</v>
      </c>
      <c r="K11" s="46">
        <v>0.4</v>
      </c>
      <c r="L11" s="15">
        <f>K11*D8</f>
        <v>72.908000000000001</v>
      </c>
      <c r="M11" s="14" t="s">
        <v>17</v>
      </c>
      <c r="N11" s="58"/>
      <c r="Z11" s="28">
        <f t="shared" si="0"/>
        <v>0</v>
      </c>
    </row>
    <row r="12" spans="1:34" s="28" customFormat="1" ht="36" x14ac:dyDescent="0.3">
      <c r="A12" s="57"/>
      <c r="B12" s="10"/>
      <c r="C12" s="11"/>
      <c r="D12" s="11"/>
      <c r="E12" s="11"/>
      <c r="F12" s="11"/>
      <c r="G12" s="11"/>
      <c r="H12" s="12"/>
      <c r="I12" s="55" t="s">
        <v>73</v>
      </c>
      <c r="J12" s="46" t="s">
        <v>31</v>
      </c>
      <c r="K12" s="46">
        <v>0.6</v>
      </c>
      <c r="L12" s="15">
        <f>K12*D8</f>
        <v>109.36200000000001</v>
      </c>
      <c r="M12" s="14" t="s">
        <v>17</v>
      </c>
      <c r="N12" s="58"/>
      <c r="Z12" s="28">
        <f t="shared" si="0"/>
        <v>0</v>
      </c>
    </row>
    <row r="13" spans="1:34" s="28" customFormat="1" ht="36" x14ac:dyDescent="0.3">
      <c r="A13" s="57"/>
      <c r="B13" s="10"/>
      <c r="C13" s="11"/>
      <c r="D13" s="11"/>
      <c r="E13" s="11"/>
      <c r="F13" s="11"/>
      <c r="G13" s="11"/>
      <c r="H13" s="12"/>
      <c r="I13" s="55" t="s">
        <v>57</v>
      </c>
      <c r="J13" s="46" t="s">
        <v>58</v>
      </c>
      <c r="K13" s="46">
        <v>3.5</v>
      </c>
      <c r="L13" s="15">
        <f>K13*D8</f>
        <v>637.94500000000005</v>
      </c>
      <c r="M13" s="14" t="s">
        <v>17</v>
      </c>
      <c r="N13" s="58"/>
      <c r="Z13" s="28">
        <f t="shared" si="0"/>
        <v>0</v>
      </c>
    </row>
    <row r="14" spans="1:34" s="28" customFormat="1" x14ac:dyDescent="0.3">
      <c r="A14" s="57"/>
      <c r="B14" s="10"/>
      <c r="C14" s="11"/>
      <c r="D14" s="11"/>
      <c r="E14" s="11"/>
      <c r="F14" s="11"/>
      <c r="G14" s="11"/>
      <c r="H14" s="12"/>
      <c r="I14" s="55" t="s">
        <v>59</v>
      </c>
      <c r="J14" s="46" t="s">
        <v>60</v>
      </c>
      <c r="K14" s="46">
        <v>1E-4</v>
      </c>
      <c r="L14" s="15">
        <f>K14*D8</f>
        <v>1.8227000000000004E-2</v>
      </c>
      <c r="M14" s="14" t="s">
        <v>17</v>
      </c>
      <c r="N14" s="58"/>
      <c r="Z14" s="28">
        <f t="shared" si="0"/>
        <v>0</v>
      </c>
    </row>
    <row r="15" spans="1:34" s="28" customFormat="1" ht="20.100000000000001" customHeight="1" x14ac:dyDescent="0.3">
      <c r="A15" s="57"/>
      <c r="B15" s="10"/>
      <c r="C15" s="11"/>
      <c r="D15" s="11"/>
      <c r="E15" s="11"/>
      <c r="F15" s="11"/>
      <c r="G15" s="11"/>
      <c r="H15" s="12"/>
      <c r="I15" s="55" t="s">
        <v>61</v>
      </c>
      <c r="J15" s="46" t="s">
        <v>15</v>
      </c>
      <c r="K15" s="46">
        <v>0.3</v>
      </c>
      <c r="L15" s="15">
        <f>K15*D8</f>
        <v>54.681000000000004</v>
      </c>
      <c r="M15" s="14" t="s">
        <v>17</v>
      </c>
      <c r="N15" s="58"/>
      <c r="Z15" s="28">
        <f t="shared" si="0"/>
        <v>0</v>
      </c>
    </row>
    <row r="16" spans="1:34" s="28" customFormat="1" ht="20.100000000000001" customHeight="1" x14ac:dyDescent="0.3">
      <c r="A16" s="57"/>
      <c r="B16" s="10"/>
      <c r="C16" s="11"/>
      <c r="D16" s="11"/>
      <c r="E16" s="11"/>
      <c r="F16" s="11"/>
      <c r="G16" s="11"/>
      <c r="H16" s="12"/>
      <c r="I16" s="55" t="s">
        <v>16</v>
      </c>
      <c r="J16" s="46" t="s">
        <v>15</v>
      </c>
      <c r="K16" s="46">
        <v>0.33</v>
      </c>
      <c r="L16" s="15">
        <f>K16*D8</f>
        <v>60.149100000000004</v>
      </c>
      <c r="M16" s="14" t="s">
        <v>17</v>
      </c>
      <c r="N16" s="58"/>
      <c r="Z16" s="28">
        <f t="shared" si="0"/>
        <v>0</v>
      </c>
    </row>
    <row r="17" spans="1:26" s="28" customFormat="1" ht="20.100000000000001" customHeight="1" x14ac:dyDescent="0.3">
      <c r="A17" s="57">
        <v>2</v>
      </c>
      <c r="B17" s="10" t="s">
        <v>25</v>
      </c>
      <c r="C17" s="11" t="s">
        <v>19</v>
      </c>
      <c r="D17" s="11">
        <f>L18</f>
        <v>13</v>
      </c>
      <c r="E17" s="11"/>
      <c r="F17" s="11"/>
      <c r="G17" s="11">
        <v>250</v>
      </c>
      <c r="H17" s="12"/>
      <c r="I17" s="13"/>
      <c r="J17" s="14"/>
      <c r="K17" s="15"/>
      <c r="L17" s="15"/>
      <c r="M17" s="14"/>
      <c r="N17" s="58"/>
      <c r="Z17" s="28">
        <f t="shared" si="0"/>
        <v>0</v>
      </c>
    </row>
    <row r="18" spans="1:26" s="28" customFormat="1" ht="20.100000000000001" customHeight="1" x14ac:dyDescent="0.3">
      <c r="A18" s="57"/>
      <c r="B18" s="10"/>
      <c r="C18" s="11"/>
      <c r="D18" s="11"/>
      <c r="E18" s="11"/>
      <c r="F18" s="11"/>
      <c r="G18" s="11"/>
      <c r="H18" s="12"/>
      <c r="I18" s="13" t="s">
        <v>26</v>
      </c>
      <c r="J18" s="14" t="s">
        <v>19</v>
      </c>
      <c r="K18" s="15"/>
      <c r="L18" s="15">
        <v>13</v>
      </c>
      <c r="M18" s="14" t="s">
        <v>17</v>
      </c>
      <c r="N18" s="58"/>
      <c r="Z18" s="28">
        <f t="shared" si="0"/>
        <v>0</v>
      </c>
    </row>
    <row r="19" spans="1:26" s="19" customFormat="1" ht="20.100000000000001" customHeight="1" x14ac:dyDescent="0.3">
      <c r="A19" s="56"/>
      <c r="B19" s="1" t="s">
        <v>27</v>
      </c>
      <c r="C19" s="5"/>
      <c r="D19" s="6"/>
      <c r="E19" s="7"/>
      <c r="F19" s="7"/>
      <c r="G19" s="7"/>
      <c r="H19" s="1"/>
      <c r="I19" s="8"/>
      <c r="J19" s="4"/>
      <c r="K19" s="9"/>
      <c r="L19" s="9"/>
      <c r="M19" s="4"/>
      <c r="N19" s="16"/>
      <c r="Z19" s="28">
        <f t="shared" si="0"/>
        <v>0</v>
      </c>
    </row>
    <row r="20" spans="1:26" s="28" customFormat="1" x14ac:dyDescent="0.3">
      <c r="A20" s="57">
        <v>3</v>
      </c>
      <c r="B20" s="10" t="s">
        <v>28</v>
      </c>
      <c r="C20" s="11" t="s">
        <v>21</v>
      </c>
      <c r="D20" s="11">
        <v>21.48</v>
      </c>
      <c r="E20" s="20">
        <v>1916.67</v>
      </c>
      <c r="F20" s="20">
        <v>1583.33</v>
      </c>
      <c r="G20" s="20">
        <v>1833.33</v>
      </c>
      <c r="H20" s="12">
        <f>D20*E20</f>
        <v>41170.071600000003</v>
      </c>
      <c r="I20" s="13"/>
      <c r="J20" s="14"/>
      <c r="K20" s="15"/>
      <c r="L20" s="15"/>
      <c r="M20" s="14"/>
      <c r="N20" s="58"/>
      <c r="P20" s="28">
        <v>1833.33</v>
      </c>
      <c r="Z20" s="28">
        <f t="shared" si="0"/>
        <v>34009.928399999997</v>
      </c>
    </row>
    <row r="21" spans="1:26" s="28" customFormat="1" ht="20.100000000000001" customHeight="1" x14ac:dyDescent="0.3">
      <c r="A21" s="57"/>
      <c r="B21" s="10"/>
      <c r="C21" s="11"/>
      <c r="D21" s="11"/>
      <c r="E21" s="11"/>
      <c r="F21" s="11"/>
      <c r="G21" s="11"/>
      <c r="H21" s="12"/>
      <c r="I21" s="13" t="s">
        <v>29</v>
      </c>
      <c r="J21" s="14" t="s">
        <v>19</v>
      </c>
      <c r="K21" s="15">
        <v>195</v>
      </c>
      <c r="L21" s="15">
        <f>K21*D20</f>
        <v>4188.6000000000004</v>
      </c>
      <c r="M21" s="14" t="s">
        <v>17</v>
      </c>
      <c r="N21" s="58"/>
      <c r="Z21" s="28">
        <f t="shared" si="0"/>
        <v>0</v>
      </c>
    </row>
    <row r="22" spans="1:26" s="28" customFormat="1" ht="20.100000000000001" customHeight="1" x14ac:dyDescent="0.3">
      <c r="A22" s="57"/>
      <c r="B22" s="10"/>
      <c r="C22" s="11"/>
      <c r="D22" s="11"/>
      <c r="E22" s="11"/>
      <c r="F22" s="11"/>
      <c r="G22" s="11"/>
      <c r="H22" s="12"/>
      <c r="I22" s="13" t="s">
        <v>18</v>
      </c>
      <c r="J22" s="14" t="s">
        <v>19</v>
      </c>
      <c r="K22" s="15">
        <v>13</v>
      </c>
      <c r="L22" s="15">
        <f>K22*D20</f>
        <v>279.24</v>
      </c>
      <c r="M22" s="14" t="s">
        <v>17</v>
      </c>
      <c r="N22" s="58"/>
      <c r="Z22" s="28">
        <f t="shared" si="0"/>
        <v>0</v>
      </c>
    </row>
    <row r="23" spans="1:26" s="28" customFormat="1" ht="20.100000000000001" customHeight="1" x14ac:dyDescent="0.3">
      <c r="A23" s="57"/>
      <c r="B23" s="10"/>
      <c r="C23" s="11"/>
      <c r="D23" s="11"/>
      <c r="E23" s="11"/>
      <c r="F23" s="11"/>
      <c r="G23" s="11"/>
      <c r="H23" s="12"/>
      <c r="I23" s="13" t="s">
        <v>20</v>
      </c>
      <c r="J23" s="14" t="s">
        <v>21</v>
      </c>
      <c r="K23" s="15">
        <v>0.3</v>
      </c>
      <c r="L23" s="15">
        <f>K23*D20</f>
        <v>6.444</v>
      </c>
      <c r="M23" s="14" t="s">
        <v>17</v>
      </c>
      <c r="N23" s="58"/>
      <c r="Z23" s="28">
        <f t="shared" si="0"/>
        <v>0</v>
      </c>
    </row>
    <row r="24" spans="1:26" s="28" customFormat="1" ht="20.100000000000001" customHeight="1" x14ac:dyDescent="0.3">
      <c r="A24" s="57"/>
      <c r="B24" s="10"/>
      <c r="C24" s="11"/>
      <c r="D24" s="11"/>
      <c r="E24" s="11"/>
      <c r="F24" s="11"/>
      <c r="G24" s="11"/>
      <c r="H24" s="12"/>
      <c r="I24" s="13" t="s">
        <v>22</v>
      </c>
      <c r="J24" s="14" t="s">
        <v>15</v>
      </c>
      <c r="K24" s="15">
        <v>2</v>
      </c>
      <c r="L24" s="15">
        <f>K24*D20</f>
        <v>42.96</v>
      </c>
      <c r="M24" s="14" t="s">
        <v>17</v>
      </c>
      <c r="N24" s="58"/>
      <c r="Z24" s="28">
        <f t="shared" si="0"/>
        <v>0</v>
      </c>
    </row>
    <row r="25" spans="1:26" s="28" customFormat="1" ht="20.100000000000001" customHeight="1" x14ac:dyDescent="0.3">
      <c r="A25" s="57"/>
      <c r="B25" s="10"/>
      <c r="C25" s="11"/>
      <c r="D25" s="11"/>
      <c r="E25" s="11"/>
      <c r="F25" s="11"/>
      <c r="G25" s="11"/>
      <c r="H25" s="12"/>
      <c r="I25" s="13" t="s">
        <v>23</v>
      </c>
      <c r="J25" s="14" t="s">
        <v>24</v>
      </c>
      <c r="K25" s="15">
        <v>2.5000000000000001E-3</v>
      </c>
      <c r="L25" s="15">
        <f>K25*D20</f>
        <v>5.3700000000000005E-2</v>
      </c>
      <c r="M25" s="14" t="s">
        <v>17</v>
      </c>
      <c r="N25" s="58"/>
      <c r="Z25" s="28">
        <f t="shared" si="0"/>
        <v>0</v>
      </c>
    </row>
    <row r="26" spans="1:26" s="28" customFormat="1" ht="20.100000000000001" customHeight="1" x14ac:dyDescent="0.3">
      <c r="A26" s="57"/>
      <c r="B26" s="10"/>
      <c r="C26" s="11"/>
      <c r="D26" s="11"/>
      <c r="E26" s="11"/>
      <c r="F26" s="11"/>
      <c r="G26" s="11"/>
      <c r="H26" s="12"/>
      <c r="I26" s="13" t="s">
        <v>30</v>
      </c>
      <c r="J26" s="14" t="s">
        <v>31</v>
      </c>
      <c r="K26" s="15">
        <v>1.05</v>
      </c>
      <c r="L26" s="15">
        <f>K26*D20</f>
        <v>22.554000000000002</v>
      </c>
      <c r="M26" s="14" t="s">
        <v>17</v>
      </c>
      <c r="N26" s="58"/>
      <c r="Z26" s="28">
        <f t="shared" si="0"/>
        <v>0</v>
      </c>
    </row>
    <row r="27" spans="1:26" s="28" customFormat="1" ht="20.100000000000001" customHeight="1" x14ac:dyDescent="0.3">
      <c r="A27" s="57"/>
      <c r="B27" s="10"/>
      <c r="C27" s="11"/>
      <c r="D27" s="11"/>
      <c r="E27" s="11"/>
      <c r="F27" s="11"/>
      <c r="G27" s="11"/>
      <c r="H27" s="12"/>
      <c r="I27" s="13" t="s">
        <v>32</v>
      </c>
      <c r="J27" s="14" t="s">
        <v>31</v>
      </c>
      <c r="K27" s="15">
        <v>4.2</v>
      </c>
      <c r="L27" s="15">
        <f>K27*D20</f>
        <v>90.216000000000008</v>
      </c>
      <c r="M27" s="14" t="s">
        <v>17</v>
      </c>
      <c r="N27" s="58"/>
      <c r="Z27" s="28">
        <f t="shared" si="0"/>
        <v>0</v>
      </c>
    </row>
    <row r="28" spans="1:26" s="28" customFormat="1" ht="20.100000000000001" customHeight="1" x14ac:dyDescent="0.3">
      <c r="A28" s="57">
        <v>4</v>
      </c>
      <c r="B28" s="10" t="s">
        <v>33</v>
      </c>
      <c r="C28" s="11" t="s">
        <v>15</v>
      </c>
      <c r="D28" s="11">
        <v>41.2</v>
      </c>
      <c r="E28" s="11">
        <v>533.33000000000004</v>
      </c>
      <c r="F28" s="11">
        <v>416.67</v>
      </c>
      <c r="G28" s="11">
        <v>495.83</v>
      </c>
      <c r="H28" s="12">
        <f>D28*E28</f>
        <v>21973.196000000004</v>
      </c>
      <c r="I28" s="13"/>
      <c r="J28" s="14"/>
      <c r="K28" s="15"/>
      <c r="L28" s="15"/>
      <c r="M28" s="14"/>
      <c r="N28" s="58"/>
      <c r="P28" s="28">
        <v>495.83</v>
      </c>
      <c r="Z28" s="28">
        <f t="shared" si="0"/>
        <v>17166.804</v>
      </c>
    </row>
    <row r="29" spans="1:26" s="28" customFormat="1" ht="20.100000000000001" customHeight="1" x14ac:dyDescent="0.3">
      <c r="A29" s="57"/>
      <c r="B29" s="10"/>
      <c r="C29" s="11"/>
      <c r="D29" s="11"/>
      <c r="E29" s="11"/>
      <c r="F29" s="11"/>
      <c r="G29" s="11"/>
      <c r="H29" s="12"/>
      <c r="I29" s="13" t="s">
        <v>29</v>
      </c>
      <c r="J29" s="14" t="s">
        <v>19</v>
      </c>
      <c r="K29" s="15">
        <v>25</v>
      </c>
      <c r="L29" s="15">
        <f>K29*D28</f>
        <v>1030</v>
      </c>
      <c r="M29" s="14" t="s">
        <v>17</v>
      </c>
      <c r="N29" s="58"/>
      <c r="Z29" s="28">
        <f t="shared" si="0"/>
        <v>0</v>
      </c>
    </row>
    <row r="30" spans="1:26" s="28" customFormat="1" ht="20.100000000000001" customHeight="1" x14ac:dyDescent="0.3">
      <c r="A30" s="57"/>
      <c r="B30" s="10"/>
      <c r="C30" s="11"/>
      <c r="D30" s="11"/>
      <c r="E30" s="11"/>
      <c r="F30" s="11"/>
      <c r="G30" s="11"/>
      <c r="H30" s="12"/>
      <c r="I30" s="13" t="s">
        <v>18</v>
      </c>
      <c r="J30" s="14" t="s">
        <v>19</v>
      </c>
      <c r="K30" s="15">
        <v>1.32</v>
      </c>
      <c r="L30" s="15">
        <f>K30*D28</f>
        <v>54.384000000000007</v>
      </c>
      <c r="M30" s="14" t="s">
        <v>17</v>
      </c>
      <c r="N30" s="58"/>
      <c r="Z30" s="28">
        <f t="shared" si="0"/>
        <v>0</v>
      </c>
    </row>
    <row r="31" spans="1:26" s="28" customFormat="1" ht="20.100000000000001" customHeight="1" x14ac:dyDescent="0.3">
      <c r="A31" s="57"/>
      <c r="B31" s="10"/>
      <c r="C31" s="11"/>
      <c r="D31" s="11"/>
      <c r="E31" s="11"/>
      <c r="F31" s="11"/>
      <c r="G31" s="11"/>
      <c r="H31" s="12"/>
      <c r="I31" s="13" t="s">
        <v>20</v>
      </c>
      <c r="J31" s="14" t="s">
        <v>21</v>
      </c>
      <c r="K31" s="15">
        <v>3.4000000000000002E-2</v>
      </c>
      <c r="L31" s="15">
        <f>K31*D28</f>
        <v>1.4008000000000003</v>
      </c>
      <c r="M31" s="14" t="s">
        <v>17</v>
      </c>
      <c r="N31" s="58"/>
      <c r="P31" s="28">
        <f>P28*1.2</f>
        <v>594.99599999999998</v>
      </c>
      <c r="Z31" s="28">
        <f t="shared" si="0"/>
        <v>0</v>
      </c>
    </row>
    <row r="32" spans="1:26" s="28" customFormat="1" ht="20.100000000000001" customHeight="1" x14ac:dyDescent="0.3">
      <c r="A32" s="57"/>
      <c r="B32" s="10"/>
      <c r="C32" s="11"/>
      <c r="D32" s="11"/>
      <c r="E32" s="11"/>
      <c r="F32" s="11"/>
      <c r="G32" s="11"/>
      <c r="H32" s="12"/>
      <c r="I32" s="13" t="s">
        <v>22</v>
      </c>
      <c r="J32" s="14" t="s">
        <v>15</v>
      </c>
      <c r="K32" s="15">
        <v>0.22</v>
      </c>
      <c r="L32" s="15">
        <f>K32*D28</f>
        <v>9.0640000000000001</v>
      </c>
      <c r="M32" s="14" t="s">
        <v>17</v>
      </c>
      <c r="N32" s="58"/>
      <c r="P32" s="28">
        <f>E28*1.2</f>
        <v>639.99599999999998</v>
      </c>
      <c r="Z32" s="28">
        <f t="shared" si="0"/>
        <v>0</v>
      </c>
    </row>
    <row r="33" spans="1:26" s="28" customFormat="1" ht="20.100000000000001" customHeight="1" x14ac:dyDescent="0.3">
      <c r="A33" s="57"/>
      <c r="B33" s="10"/>
      <c r="C33" s="11"/>
      <c r="D33" s="11"/>
      <c r="E33" s="11"/>
      <c r="F33" s="11"/>
      <c r="G33" s="11"/>
      <c r="H33" s="12"/>
      <c r="I33" s="13" t="s">
        <v>34</v>
      </c>
      <c r="J33" s="14" t="s">
        <v>15</v>
      </c>
      <c r="K33" s="15">
        <v>4.2999999999999997E-2</v>
      </c>
      <c r="L33" s="15">
        <f>K33*D28</f>
        <v>1.7716000000000001</v>
      </c>
      <c r="M33" s="14" t="s">
        <v>17</v>
      </c>
      <c r="N33" s="58"/>
      <c r="Z33" s="28">
        <f t="shared" si="0"/>
        <v>0</v>
      </c>
    </row>
    <row r="34" spans="1:26" s="28" customFormat="1" ht="20.100000000000001" customHeight="1" x14ac:dyDescent="0.3">
      <c r="A34" s="57"/>
      <c r="B34" s="10"/>
      <c r="C34" s="11"/>
      <c r="D34" s="11"/>
      <c r="E34" s="11"/>
      <c r="F34" s="11"/>
      <c r="G34" s="11"/>
      <c r="H34" s="12"/>
      <c r="I34" s="13" t="s">
        <v>23</v>
      </c>
      <c r="J34" s="14" t="s">
        <v>24</v>
      </c>
      <c r="K34" s="15">
        <v>1E-4</v>
      </c>
      <c r="L34" s="15">
        <f>K34*D28</f>
        <v>4.1200000000000004E-3</v>
      </c>
      <c r="M34" s="14" t="s">
        <v>17</v>
      </c>
      <c r="N34" s="58"/>
      <c r="Z34" s="28">
        <f t="shared" si="0"/>
        <v>0</v>
      </c>
    </row>
    <row r="35" spans="1:26" s="28" customFormat="1" ht="20.100000000000001" customHeight="1" x14ac:dyDescent="0.3">
      <c r="A35" s="57">
        <v>5</v>
      </c>
      <c r="B35" s="10" t="s">
        <v>14</v>
      </c>
      <c r="C35" s="11" t="s">
        <v>15</v>
      </c>
      <c r="D35" s="11">
        <v>31.24</v>
      </c>
      <c r="E35" s="11">
        <v>533.33000000000004</v>
      </c>
      <c r="F35" s="11">
        <v>425</v>
      </c>
      <c r="G35" s="11">
        <f>G28</f>
        <v>495.83</v>
      </c>
      <c r="H35" s="12">
        <f>D35*E35</f>
        <v>16661.229200000002</v>
      </c>
      <c r="I35" s="13"/>
      <c r="J35" s="14"/>
      <c r="K35" s="15"/>
      <c r="L35" s="15"/>
      <c r="M35" s="14"/>
      <c r="N35" s="58"/>
      <c r="P35" s="28">
        <f>P28</f>
        <v>495.83</v>
      </c>
      <c r="Z35" s="28">
        <f t="shared" si="0"/>
        <v>13277</v>
      </c>
    </row>
    <row r="36" spans="1:26" s="28" customFormat="1" ht="20.100000000000001" customHeight="1" x14ac:dyDescent="0.3">
      <c r="A36" s="57"/>
      <c r="B36" s="10"/>
      <c r="C36" s="11"/>
      <c r="D36" s="11"/>
      <c r="E36" s="11"/>
      <c r="F36" s="11"/>
      <c r="G36" s="11"/>
      <c r="H36" s="12"/>
      <c r="I36" s="13" t="s">
        <v>18</v>
      </c>
      <c r="J36" s="14" t="s">
        <v>19</v>
      </c>
      <c r="K36" s="15">
        <v>52</v>
      </c>
      <c r="L36" s="15">
        <f>K36*D35</f>
        <v>1624.48</v>
      </c>
      <c r="M36" s="14" t="s">
        <v>17</v>
      </c>
      <c r="N36" s="58"/>
      <c r="Z36" s="28">
        <f t="shared" si="0"/>
        <v>0</v>
      </c>
    </row>
    <row r="37" spans="1:26" s="28" customFormat="1" ht="20.100000000000001" customHeight="1" x14ac:dyDescent="0.3">
      <c r="A37" s="57"/>
      <c r="B37" s="10"/>
      <c r="C37" s="11"/>
      <c r="D37" s="11"/>
      <c r="E37" s="11"/>
      <c r="F37" s="11"/>
      <c r="G37" s="11"/>
      <c r="H37" s="12"/>
      <c r="I37" s="13" t="s">
        <v>20</v>
      </c>
      <c r="J37" s="14" t="s">
        <v>21</v>
      </c>
      <c r="K37" s="15">
        <v>2.3E-2</v>
      </c>
      <c r="L37" s="15">
        <f>K37*D35</f>
        <v>0.71851999999999994</v>
      </c>
      <c r="M37" s="14" t="s">
        <v>17</v>
      </c>
      <c r="N37" s="58"/>
      <c r="Z37" s="28">
        <f t="shared" si="0"/>
        <v>0</v>
      </c>
    </row>
    <row r="38" spans="1:26" s="28" customFormat="1" ht="20.100000000000001" customHeight="1" x14ac:dyDescent="0.3">
      <c r="A38" s="57"/>
      <c r="B38" s="10"/>
      <c r="C38" s="11"/>
      <c r="D38" s="11"/>
      <c r="E38" s="11"/>
      <c r="F38" s="11"/>
      <c r="G38" s="11"/>
      <c r="H38" s="12"/>
      <c r="I38" s="13" t="s">
        <v>22</v>
      </c>
      <c r="J38" s="14" t="s">
        <v>15</v>
      </c>
      <c r="K38" s="15">
        <v>0.22</v>
      </c>
      <c r="L38" s="15">
        <f>K38*D35</f>
        <v>6.8727999999999998</v>
      </c>
      <c r="M38" s="14" t="s">
        <v>17</v>
      </c>
      <c r="N38" s="58"/>
      <c r="Z38" s="28">
        <f t="shared" si="0"/>
        <v>0</v>
      </c>
    </row>
    <row r="39" spans="1:26" s="28" customFormat="1" ht="20.100000000000001" customHeight="1" x14ac:dyDescent="0.3">
      <c r="A39" s="57"/>
      <c r="B39" s="10"/>
      <c r="C39" s="11"/>
      <c r="D39" s="11"/>
      <c r="E39" s="11"/>
      <c r="F39" s="11"/>
      <c r="G39" s="11"/>
      <c r="H39" s="12"/>
      <c r="I39" s="13" t="s">
        <v>34</v>
      </c>
      <c r="J39" s="14" t="s">
        <v>15</v>
      </c>
      <c r="K39" s="15">
        <v>4.2999999999999997E-2</v>
      </c>
      <c r="L39" s="15">
        <f>K39*D35</f>
        <v>1.3433199999999998</v>
      </c>
      <c r="M39" s="14" t="s">
        <v>17</v>
      </c>
      <c r="N39" s="58"/>
      <c r="Z39" s="28">
        <f t="shared" si="0"/>
        <v>0</v>
      </c>
    </row>
    <row r="40" spans="1:26" s="28" customFormat="1" ht="20.100000000000001" customHeight="1" x14ac:dyDescent="0.3">
      <c r="A40" s="57"/>
      <c r="B40" s="10"/>
      <c r="C40" s="11"/>
      <c r="D40" s="11"/>
      <c r="E40" s="11"/>
      <c r="F40" s="11"/>
      <c r="G40" s="11"/>
      <c r="H40" s="12"/>
      <c r="I40" s="13" t="s">
        <v>23</v>
      </c>
      <c r="J40" s="14" t="s">
        <v>24</v>
      </c>
      <c r="K40" s="15">
        <v>2.9999999999999997E-4</v>
      </c>
      <c r="L40" s="15">
        <f>K40*D35</f>
        <v>9.3719999999999984E-3</v>
      </c>
      <c r="M40" s="14" t="s">
        <v>17</v>
      </c>
      <c r="N40" s="58"/>
      <c r="Z40" s="28">
        <f t="shared" si="0"/>
        <v>0</v>
      </c>
    </row>
    <row r="41" spans="1:26" s="28" customFormat="1" ht="20.100000000000001" customHeight="1" x14ac:dyDescent="0.3">
      <c r="A41" s="57">
        <v>6</v>
      </c>
      <c r="B41" s="10" t="s">
        <v>35</v>
      </c>
      <c r="C41" s="11" t="s">
        <v>21</v>
      </c>
      <c r="D41" s="11">
        <v>1.67</v>
      </c>
      <c r="E41" s="20">
        <v>1916.67</v>
      </c>
      <c r="F41" s="20">
        <v>1583.33</v>
      </c>
      <c r="G41" s="20">
        <v>1833.33</v>
      </c>
      <c r="H41" s="12">
        <f>D41*E41</f>
        <v>3200.8389000000002</v>
      </c>
      <c r="I41" s="13"/>
      <c r="J41" s="14"/>
      <c r="K41" s="15"/>
      <c r="L41" s="15"/>
      <c r="M41" s="14"/>
      <c r="N41" s="58"/>
      <c r="P41" s="28">
        <f>P20</f>
        <v>1833.33</v>
      </c>
      <c r="Z41" s="28">
        <f t="shared" si="0"/>
        <v>2644.1610999999998</v>
      </c>
    </row>
    <row r="42" spans="1:26" s="28" customFormat="1" ht="20.100000000000001" customHeight="1" x14ac:dyDescent="0.3">
      <c r="A42" s="57"/>
      <c r="B42" s="10"/>
      <c r="C42" s="11"/>
      <c r="D42" s="11"/>
      <c r="E42" s="11"/>
      <c r="F42" s="11"/>
      <c r="G42" s="11"/>
      <c r="H42" s="12"/>
      <c r="I42" s="13" t="s">
        <v>18</v>
      </c>
      <c r="J42" s="14" t="s">
        <v>19</v>
      </c>
      <c r="K42" s="15">
        <v>395</v>
      </c>
      <c r="L42" s="15">
        <f>K42*D41</f>
        <v>659.65</v>
      </c>
      <c r="M42" s="14" t="s">
        <v>17</v>
      </c>
      <c r="N42" s="58"/>
      <c r="Z42" s="28">
        <f t="shared" si="0"/>
        <v>0</v>
      </c>
    </row>
    <row r="43" spans="1:26" s="28" customFormat="1" ht="20.100000000000001" customHeight="1" x14ac:dyDescent="0.3">
      <c r="A43" s="57"/>
      <c r="B43" s="10"/>
      <c r="C43" s="11"/>
      <c r="D43" s="11"/>
      <c r="E43" s="11"/>
      <c r="F43" s="11"/>
      <c r="G43" s="11"/>
      <c r="H43" s="12"/>
      <c r="I43" s="13" t="s">
        <v>36</v>
      </c>
      <c r="J43" s="14" t="s">
        <v>21</v>
      </c>
      <c r="K43" s="15">
        <v>0.3</v>
      </c>
      <c r="L43" s="15">
        <f>K43*D41</f>
        <v>0.501</v>
      </c>
      <c r="M43" s="14" t="s">
        <v>17</v>
      </c>
      <c r="N43" s="58"/>
      <c r="Z43" s="28">
        <f t="shared" si="0"/>
        <v>0</v>
      </c>
    </row>
    <row r="44" spans="1:26" s="28" customFormat="1" ht="20.100000000000001" customHeight="1" x14ac:dyDescent="0.3">
      <c r="A44" s="57"/>
      <c r="B44" s="10"/>
      <c r="C44" s="11"/>
      <c r="D44" s="11"/>
      <c r="E44" s="11"/>
      <c r="F44" s="11"/>
      <c r="G44" s="11"/>
      <c r="H44" s="12"/>
      <c r="I44" s="13" t="s">
        <v>22</v>
      </c>
      <c r="J44" s="14" t="s">
        <v>15</v>
      </c>
      <c r="K44" s="15">
        <v>2</v>
      </c>
      <c r="L44" s="15">
        <f>K44*D41</f>
        <v>3.34</v>
      </c>
      <c r="M44" s="14" t="s">
        <v>17</v>
      </c>
      <c r="N44" s="58"/>
      <c r="Z44" s="28">
        <f t="shared" si="0"/>
        <v>0</v>
      </c>
    </row>
    <row r="45" spans="1:26" s="28" customFormat="1" ht="20.100000000000001" customHeight="1" x14ac:dyDescent="0.3">
      <c r="A45" s="57"/>
      <c r="B45" s="10"/>
      <c r="C45" s="11"/>
      <c r="D45" s="11"/>
      <c r="E45" s="11"/>
      <c r="F45" s="11"/>
      <c r="G45" s="11"/>
      <c r="H45" s="12"/>
      <c r="I45" s="13" t="s">
        <v>34</v>
      </c>
      <c r="J45" s="14" t="s">
        <v>15</v>
      </c>
      <c r="K45" s="15">
        <v>0.3</v>
      </c>
      <c r="L45" s="15">
        <f>K45*D41</f>
        <v>0.501</v>
      </c>
      <c r="M45" s="14" t="s">
        <v>17</v>
      </c>
      <c r="N45" s="58"/>
      <c r="Z45" s="28">
        <f t="shared" si="0"/>
        <v>0</v>
      </c>
    </row>
    <row r="46" spans="1:26" s="28" customFormat="1" ht="20.100000000000001" customHeight="1" x14ac:dyDescent="0.3">
      <c r="A46" s="57"/>
      <c r="B46" s="10"/>
      <c r="C46" s="11"/>
      <c r="D46" s="11"/>
      <c r="E46" s="11"/>
      <c r="F46" s="11"/>
      <c r="G46" s="11"/>
      <c r="H46" s="12"/>
      <c r="I46" s="13" t="s">
        <v>23</v>
      </c>
      <c r="J46" s="14" t="s">
        <v>24</v>
      </c>
      <c r="K46" s="15">
        <v>2.5000000000000001E-3</v>
      </c>
      <c r="L46" s="15">
        <f>K46*D41</f>
        <v>4.1749999999999999E-3</v>
      </c>
      <c r="M46" s="14" t="s">
        <v>17</v>
      </c>
      <c r="N46" s="58"/>
      <c r="Z46" s="28">
        <f t="shared" si="0"/>
        <v>0</v>
      </c>
    </row>
    <row r="47" spans="1:26" s="28" customFormat="1" ht="20.100000000000001" customHeight="1" x14ac:dyDescent="0.3">
      <c r="A47" s="57">
        <v>7</v>
      </c>
      <c r="B47" s="10" t="s">
        <v>25</v>
      </c>
      <c r="C47" s="11" t="s">
        <v>19</v>
      </c>
      <c r="D47" s="11">
        <v>19</v>
      </c>
      <c r="E47" s="11"/>
      <c r="F47" s="11"/>
      <c r="G47" s="11">
        <v>250</v>
      </c>
      <c r="H47" s="12"/>
      <c r="I47" s="13"/>
      <c r="J47" s="14"/>
      <c r="K47" s="15"/>
      <c r="L47" s="15"/>
      <c r="M47" s="14"/>
      <c r="N47" s="58"/>
      <c r="Z47" s="28">
        <f t="shared" si="0"/>
        <v>0</v>
      </c>
    </row>
    <row r="48" spans="1:26" s="28" customFormat="1" ht="20.100000000000001" customHeight="1" x14ac:dyDescent="0.3">
      <c r="A48" s="57"/>
      <c r="B48" s="10"/>
      <c r="C48" s="11"/>
      <c r="D48" s="11"/>
      <c r="E48" s="11"/>
      <c r="F48" s="11"/>
      <c r="G48" s="11"/>
      <c r="H48" s="12"/>
      <c r="I48" s="13" t="s">
        <v>37</v>
      </c>
      <c r="J48" s="14" t="s">
        <v>19</v>
      </c>
      <c r="K48" s="15">
        <v>1</v>
      </c>
      <c r="L48" s="15">
        <v>1</v>
      </c>
      <c r="M48" s="14" t="s">
        <v>17</v>
      </c>
      <c r="N48" s="58"/>
      <c r="Z48" s="28">
        <f t="shared" si="0"/>
        <v>0</v>
      </c>
    </row>
    <row r="49" spans="1:26" s="28" customFormat="1" ht="20.100000000000001" customHeight="1" x14ac:dyDescent="0.3">
      <c r="A49" s="57"/>
      <c r="B49" s="10"/>
      <c r="C49" s="11"/>
      <c r="D49" s="11"/>
      <c r="E49" s="11"/>
      <c r="F49" s="11"/>
      <c r="G49" s="11"/>
      <c r="H49" s="12"/>
      <c r="I49" s="13" t="s">
        <v>38</v>
      </c>
      <c r="J49" s="14" t="s">
        <v>19</v>
      </c>
      <c r="K49" s="15">
        <v>1</v>
      </c>
      <c r="L49" s="15">
        <v>2</v>
      </c>
      <c r="M49" s="14" t="s">
        <v>17</v>
      </c>
      <c r="N49" s="58"/>
      <c r="Z49" s="28">
        <f t="shared" si="0"/>
        <v>0</v>
      </c>
    </row>
    <row r="50" spans="1:26" s="28" customFormat="1" ht="20.100000000000001" customHeight="1" x14ac:dyDescent="0.3">
      <c r="A50" s="57"/>
      <c r="B50" s="10"/>
      <c r="C50" s="11"/>
      <c r="D50" s="11"/>
      <c r="E50" s="11"/>
      <c r="F50" s="11"/>
      <c r="G50" s="11"/>
      <c r="H50" s="12"/>
      <c r="I50" s="13" t="s">
        <v>39</v>
      </c>
      <c r="J50" s="14" t="s">
        <v>19</v>
      </c>
      <c r="K50" s="15">
        <v>1</v>
      </c>
      <c r="L50" s="15">
        <v>14</v>
      </c>
      <c r="M50" s="14" t="s">
        <v>17</v>
      </c>
      <c r="N50" s="58"/>
      <c r="Z50" s="28">
        <f t="shared" si="0"/>
        <v>0</v>
      </c>
    </row>
    <row r="51" spans="1:26" s="28" customFormat="1" ht="20.100000000000001" customHeight="1" x14ac:dyDescent="0.3">
      <c r="A51" s="57"/>
      <c r="B51" s="10"/>
      <c r="C51" s="11"/>
      <c r="D51" s="11"/>
      <c r="E51" s="11"/>
      <c r="F51" s="11"/>
      <c r="G51" s="11"/>
      <c r="H51" s="12"/>
      <c r="I51" s="13" t="s">
        <v>40</v>
      </c>
      <c r="J51" s="14" t="s">
        <v>19</v>
      </c>
      <c r="K51" s="15">
        <v>1</v>
      </c>
      <c r="L51" s="15">
        <v>2</v>
      </c>
      <c r="M51" s="14" t="s">
        <v>17</v>
      </c>
      <c r="N51" s="58"/>
      <c r="Z51" s="28">
        <f t="shared" si="0"/>
        <v>0</v>
      </c>
    </row>
    <row r="52" spans="1:26" s="19" customFormat="1" ht="20.100000000000001" customHeight="1" x14ac:dyDescent="0.3">
      <c r="A52" s="56"/>
      <c r="B52" s="1" t="s">
        <v>41</v>
      </c>
      <c r="C52" s="5"/>
      <c r="D52" s="6"/>
      <c r="E52" s="7"/>
      <c r="F52" s="7"/>
      <c r="G52" s="7"/>
      <c r="H52" s="1"/>
      <c r="I52" s="8"/>
      <c r="J52" s="4"/>
      <c r="K52" s="9"/>
      <c r="L52" s="9"/>
      <c r="M52" s="4"/>
      <c r="N52" s="16"/>
      <c r="Z52" s="28">
        <f t="shared" si="0"/>
        <v>0</v>
      </c>
    </row>
    <row r="53" spans="1:26" s="28" customFormat="1" ht="20.100000000000001" customHeight="1" x14ac:dyDescent="0.3">
      <c r="A53" s="57">
        <v>8</v>
      </c>
      <c r="B53" s="10" t="s">
        <v>33</v>
      </c>
      <c r="C53" s="11" t="s">
        <v>15</v>
      </c>
      <c r="D53" s="11">
        <v>9.36</v>
      </c>
      <c r="E53" s="11">
        <v>533.33000000000004</v>
      </c>
      <c r="F53" s="11">
        <f>F28</f>
        <v>416.67</v>
      </c>
      <c r="G53" s="11">
        <f>G28</f>
        <v>495.83</v>
      </c>
      <c r="H53" s="12">
        <f>D53*E53</f>
        <v>4991.9687999999996</v>
      </c>
      <c r="I53" s="13"/>
      <c r="J53" s="14"/>
      <c r="K53" s="15"/>
      <c r="L53" s="15"/>
      <c r="M53" s="14"/>
      <c r="N53" s="58"/>
      <c r="Z53" s="28">
        <f t="shared" si="0"/>
        <v>3900.0311999999999</v>
      </c>
    </row>
    <row r="54" spans="1:26" s="28" customFormat="1" ht="20.100000000000001" customHeight="1" x14ac:dyDescent="0.3">
      <c r="A54" s="57"/>
      <c r="B54" s="10"/>
      <c r="C54" s="11"/>
      <c r="D54" s="11"/>
      <c r="E54" s="11"/>
      <c r="F54" s="11"/>
      <c r="G54" s="11"/>
      <c r="H54" s="12"/>
      <c r="I54" s="13" t="s">
        <v>29</v>
      </c>
      <c r="J54" s="14" t="s">
        <v>19</v>
      </c>
      <c r="K54" s="15">
        <v>25</v>
      </c>
      <c r="L54" s="15">
        <f>K54*D53</f>
        <v>234</v>
      </c>
      <c r="M54" s="14" t="s">
        <v>17</v>
      </c>
      <c r="N54" s="58"/>
      <c r="Z54" s="28">
        <f t="shared" si="0"/>
        <v>0</v>
      </c>
    </row>
    <row r="55" spans="1:26" s="28" customFormat="1" ht="20.100000000000001" customHeight="1" x14ac:dyDescent="0.3">
      <c r="A55" s="57"/>
      <c r="B55" s="10"/>
      <c r="C55" s="11"/>
      <c r="D55" s="11"/>
      <c r="E55" s="11"/>
      <c r="F55" s="11"/>
      <c r="G55" s="11"/>
      <c r="H55" s="12"/>
      <c r="I55" s="13" t="s">
        <v>18</v>
      </c>
      <c r="J55" s="14" t="s">
        <v>19</v>
      </c>
      <c r="K55" s="15">
        <v>1.32</v>
      </c>
      <c r="L55" s="15">
        <f>K55*D53</f>
        <v>12.3552</v>
      </c>
      <c r="M55" s="14" t="s">
        <v>17</v>
      </c>
      <c r="N55" s="58"/>
      <c r="Z55" s="28">
        <f t="shared" si="0"/>
        <v>0</v>
      </c>
    </row>
    <row r="56" spans="1:26" s="28" customFormat="1" ht="20.100000000000001" customHeight="1" x14ac:dyDescent="0.3">
      <c r="A56" s="57"/>
      <c r="B56" s="10"/>
      <c r="C56" s="11"/>
      <c r="D56" s="11"/>
      <c r="E56" s="11"/>
      <c r="F56" s="11"/>
      <c r="G56" s="11"/>
      <c r="H56" s="12"/>
      <c r="I56" s="13" t="s">
        <v>20</v>
      </c>
      <c r="J56" s="14" t="s">
        <v>21</v>
      </c>
      <c r="K56" s="15">
        <v>3.4000000000000002E-2</v>
      </c>
      <c r="L56" s="15">
        <f>K56*D53</f>
        <v>0.31824000000000002</v>
      </c>
      <c r="M56" s="14" t="s">
        <v>17</v>
      </c>
      <c r="N56" s="58"/>
      <c r="Z56" s="28">
        <f t="shared" si="0"/>
        <v>0</v>
      </c>
    </row>
    <row r="57" spans="1:26" s="28" customFormat="1" ht="20.100000000000001" customHeight="1" x14ac:dyDescent="0.3">
      <c r="A57" s="57"/>
      <c r="B57" s="10"/>
      <c r="C57" s="11"/>
      <c r="D57" s="11"/>
      <c r="E57" s="11"/>
      <c r="F57" s="11"/>
      <c r="G57" s="11"/>
      <c r="H57" s="12"/>
      <c r="I57" s="13" t="s">
        <v>22</v>
      </c>
      <c r="J57" s="14" t="s">
        <v>15</v>
      </c>
      <c r="K57" s="15">
        <v>0.22</v>
      </c>
      <c r="L57" s="15">
        <f>K57*D53</f>
        <v>2.0591999999999997</v>
      </c>
      <c r="M57" s="14" t="s">
        <v>17</v>
      </c>
      <c r="N57" s="58"/>
      <c r="Z57" s="28">
        <f t="shared" si="0"/>
        <v>0</v>
      </c>
    </row>
    <row r="58" spans="1:26" s="28" customFormat="1" ht="20.100000000000001" customHeight="1" x14ac:dyDescent="0.3">
      <c r="A58" s="57"/>
      <c r="B58" s="10"/>
      <c r="C58" s="11"/>
      <c r="D58" s="11"/>
      <c r="E58" s="11"/>
      <c r="F58" s="11"/>
      <c r="G58" s="11"/>
      <c r="H58" s="12"/>
      <c r="I58" s="13" t="s">
        <v>34</v>
      </c>
      <c r="J58" s="14" t="s">
        <v>15</v>
      </c>
      <c r="K58" s="15">
        <v>4.2999999999999997E-2</v>
      </c>
      <c r="L58" s="15">
        <f>K58*D53</f>
        <v>0.40247999999999995</v>
      </c>
      <c r="M58" s="14" t="s">
        <v>17</v>
      </c>
      <c r="N58" s="58"/>
      <c r="Z58" s="28">
        <f t="shared" si="0"/>
        <v>0</v>
      </c>
    </row>
    <row r="59" spans="1:26" s="28" customFormat="1" ht="20.100000000000001" customHeight="1" x14ac:dyDescent="0.3">
      <c r="A59" s="57"/>
      <c r="B59" s="10"/>
      <c r="C59" s="11"/>
      <c r="D59" s="11"/>
      <c r="E59" s="11"/>
      <c r="F59" s="11"/>
      <c r="G59" s="11"/>
      <c r="H59" s="12"/>
      <c r="I59" s="13" t="s">
        <v>23</v>
      </c>
      <c r="J59" s="14" t="s">
        <v>24</v>
      </c>
      <c r="K59" s="15">
        <v>1E-4</v>
      </c>
      <c r="L59" s="15">
        <f>K59*D53</f>
        <v>9.3599999999999998E-4</v>
      </c>
      <c r="M59" s="14" t="s">
        <v>17</v>
      </c>
      <c r="N59" s="58"/>
      <c r="Z59" s="28">
        <f t="shared" si="0"/>
        <v>0</v>
      </c>
    </row>
    <row r="60" spans="1:26" s="28" customFormat="1" ht="20.100000000000001" customHeight="1" x14ac:dyDescent="0.3">
      <c r="A60" s="57">
        <v>9</v>
      </c>
      <c r="B60" s="10" t="s">
        <v>14</v>
      </c>
      <c r="C60" s="11" t="s">
        <v>15</v>
      </c>
      <c r="D60" s="11">
        <v>31.75</v>
      </c>
      <c r="E60" s="11">
        <v>533.33000000000004</v>
      </c>
      <c r="F60" s="11">
        <f>F35</f>
        <v>425</v>
      </c>
      <c r="G60" s="11">
        <v>495.83</v>
      </c>
      <c r="H60" s="12">
        <f>D60*E60</f>
        <v>16933.227500000001</v>
      </c>
      <c r="I60" s="13"/>
      <c r="J60" s="14"/>
      <c r="K60" s="15"/>
      <c r="L60" s="15"/>
      <c r="M60" s="14"/>
      <c r="N60" s="58"/>
      <c r="Z60" s="28">
        <f t="shared" si="0"/>
        <v>13493.75</v>
      </c>
    </row>
    <row r="61" spans="1:26" s="28" customFormat="1" ht="20.100000000000001" customHeight="1" x14ac:dyDescent="0.3">
      <c r="A61" s="57"/>
      <c r="B61" s="10"/>
      <c r="C61" s="11"/>
      <c r="D61" s="11"/>
      <c r="E61" s="11"/>
      <c r="F61" s="11"/>
      <c r="G61" s="11"/>
      <c r="H61" s="12"/>
      <c r="I61" s="13" t="s">
        <v>18</v>
      </c>
      <c r="J61" s="14" t="s">
        <v>19</v>
      </c>
      <c r="K61" s="15">
        <v>52</v>
      </c>
      <c r="L61" s="15">
        <f>K61*D60</f>
        <v>1651</v>
      </c>
      <c r="M61" s="14" t="s">
        <v>17</v>
      </c>
      <c r="N61" s="58"/>
      <c r="Z61" s="28">
        <f t="shared" si="0"/>
        <v>0</v>
      </c>
    </row>
    <row r="62" spans="1:26" s="28" customFormat="1" ht="20.100000000000001" customHeight="1" x14ac:dyDescent="0.3">
      <c r="A62" s="57"/>
      <c r="B62" s="10"/>
      <c r="C62" s="11"/>
      <c r="D62" s="11"/>
      <c r="E62" s="11"/>
      <c r="F62" s="11"/>
      <c r="G62" s="11"/>
      <c r="H62" s="12"/>
      <c r="I62" s="13" t="s">
        <v>20</v>
      </c>
      <c r="J62" s="14" t="s">
        <v>21</v>
      </c>
      <c r="K62" s="15">
        <v>2.3E-2</v>
      </c>
      <c r="L62" s="15">
        <f>K62*D60</f>
        <v>0.73024999999999995</v>
      </c>
      <c r="M62" s="14" t="s">
        <v>17</v>
      </c>
      <c r="N62" s="58"/>
      <c r="Z62" s="28">
        <f t="shared" si="0"/>
        <v>0</v>
      </c>
    </row>
    <row r="63" spans="1:26" s="28" customFormat="1" ht="20.100000000000001" customHeight="1" x14ac:dyDescent="0.3">
      <c r="A63" s="57"/>
      <c r="B63" s="10"/>
      <c r="C63" s="11"/>
      <c r="D63" s="11"/>
      <c r="E63" s="11"/>
      <c r="F63" s="11"/>
      <c r="G63" s="11"/>
      <c r="H63" s="12"/>
      <c r="I63" s="13" t="s">
        <v>22</v>
      </c>
      <c r="J63" s="14" t="s">
        <v>15</v>
      </c>
      <c r="K63" s="15">
        <v>0.22</v>
      </c>
      <c r="L63" s="15">
        <f>K63*D60</f>
        <v>6.9850000000000003</v>
      </c>
      <c r="M63" s="14" t="s">
        <v>17</v>
      </c>
      <c r="N63" s="58"/>
      <c r="Z63" s="28">
        <f t="shared" si="0"/>
        <v>0</v>
      </c>
    </row>
    <row r="64" spans="1:26" s="28" customFormat="1" ht="20.100000000000001" customHeight="1" x14ac:dyDescent="0.3">
      <c r="A64" s="57"/>
      <c r="B64" s="10"/>
      <c r="C64" s="11"/>
      <c r="D64" s="11"/>
      <c r="E64" s="11"/>
      <c r="F64" s="11"/>
      <c r="G64" s="11"/>
      <c r="H64" s="12"/>
      <c r="I64" s="13" t="s">
        <v>34</v>
      </c>
      <c r="J64" s="14" t="s">
        <v>15</v>
      </c>
      <c r="K64" s="15">
        <v>4.2999999999999997E-2</v>
      </c>
      <c r="L64" s="15">
        <f>K64*D60</f>
        <v>1.3652499999999999</v>
      </c>
      <c r="M64" s="14" t="s">
        <v>17</v>
      </c>
      <c r="N64" s="58"/>
      <c r="Z64" s="28">
        <f t="shared" si="0"/>
        <v>0</v>
      </c>
    </row>
    <row r="65" spans="1:26" s="28" customFormat="1" ht="20.100000000000001" customHeight="1" x14ac:dyDescent="0.3">
      <c r="A65" s="57"/>
      <c r="B65" s="10"/>
      <c r="C65" s="11"/>
      <c r="D65" s="11"/>
      <c r="E65" s="11"/>
      <c r="F65" s="11"/>
      <c r="G65" s="11"/>
      <c r="H65" s="12"/>
      <c r="I65" s="13" t="s">
        <v>23</v>
      </c>
      <c r="J65" s="14" t="s">
        <v>24</v>
      </c>
      <c r="K65" s="15">
        <v>2.9999999999999997E-4</v>
      </c>
      <c r="L65" s="15">
        <f>K65*D60</f>
        <v>9.5249999999999987E-3</v>
      </c>
      <c r="M65" s="14" t="s">
        <v>17</v>
      </c>
      <c r="N65" s="58"/>
      <c r="Z65" s="28">
        <f t="shared" si="0"/>
        <v>0</v>
      </c>
    </row>
    <row r="66" spans="1:26" s="28" customFormat="1" ht="20.100000000000001" customHeight="1" x14ac:dyDescent="0.3">
      <c r="A66" s="57">
        <v>10</v>
      </c>
      <c r="B66" s="10" t="s">
        <v>25</v>
      </c>
      <c r="C66" s="11" t="s">
        <v>19</v>
      </c>
      <c r="D66" s="11">
        <v>2</v>
      </c>
      <c r="E66" s="11"/>
      <c r="F66" s="11"/>
      <c r="G66" s="11">
        <v>250</v>
      </c>
      <c r="H66" s="12"/>
      <c r="I66" s="13"/>
      <c r="J66" s="14"/>
      <c r="K66" s="15"/>
      <c r="L66" s="15"/>
      <c r="M66" s="14"/>
      <c r="N66" s="58"/>
      <c r="Z66" s="28">
        <f t="shared" si="0"/>
        <v>0</v>
      </c>
    </row>
    <row r="67" spans="1:26" s="28" customFormat="1" ht="20.100000000000001" customHeight="1" x14ac:dyDescent="0.3">
      <c r="A67" s="57"/>
      <c r="B67" s="10"/>
      <c r="C67" s="11"/>
      <c r="D67" s="11"/>
      <c r="E67" s="11"/>
      <c r="F67" s="11"/>
      <c r="G67" s="11"/>
      <c r="H67" s="12"/>
      <c r="I67" s="13" t="s">
        <v>42</v>
      </c>
      <c r="J67" s="14" t="s">
        <v>19</v>
      </c>
      <c r="K67" s="15">
        <v>1</v>
      </c>
      <c r="L67" s="15">
        <v>2</v>
      </c>
      <c r="M67" s="14" t="s">
        <v>17</v>
      </c>
      <c r="N67" s="58"/>
      <c r="Z67" s="28">
        <f t="shared" si="0"/>
        <v>0</v>
      </c>
    </row>
    <row r="68" spans="1:26" s="19" customFormat="1" ht="20.100000000000001" customHeight="1" x14ac:dyDescent="0.3">
      <c r="A68" s="56"/>
      <c r="B68" s="1" t="s">
        <v>43</v>
      </c>
      <c r="C68" s="5"/>
      <c r="D68" s="6"/>
      <c r="E68" s="7"/>
      <c r="F68" s="7"/>
      <c r="G68" s="7"/>
      <c r="H68" s="1"/>
      <c r="I68" s="8"/>
      <c r="J68" s="4"/>
      <c r="K68" s="9"/>
      <c r="L68" s="9"/>
      <c r="M68" s="4"/>
      <c r="N68" s="16"/>
      <c r="Z68" s="28">
        <f t="shared" si="0"/>
        <v>0</v>
      </c>
    </row>
    <row r="69" spans="1:26" s="28" customFormat="1" x14ac:dyDescent="0.3">
      <c r="A69" s="57">
        <v>11</v>
      </c>
      <c r="B69" s="10" t="s">
        <v>28</v>
      </c>
      <c r="C69" s="11" t="s">
        <v>21</v>
      </c>
      <c r="D69" s="11">
        <v>1.34</v>
      </c>
      <c r="E69" s="20">
        <v>1916.67</v>
      </c>
      <c r="F69" s="20">
        <f>1583.33</f>
        <v>1583.33</v>
      </c>
      <c r="G69" s="20">
        <v>1833.33</v>
      </c>
      <c r="H69" s="12">
        <f>D69*E69</f>
        <v>2568.3378000000002</v>
      </c>
      <c r="I69" s="13"/>
      <c r="J69" s="14"/>
      <c r="K69" s="15"/>
      <c r="L69" s="15"/>
      <c r="M69" s="14"/>
      <c r="N69" s="58"/>
      <c r="Z69" s="28">
        <f t="shared" si="0"/>
        <v>2121.6622000000002</v>
      </c>
    </row>
    <row r="70" spans="1:26" s="28" customFormat="1" ht="20.100000000000001" customHeight="1" x14ac:dyDescent="0.3">
      <c r="A70" s="57"/>
      <c r="B70" s="10"/>
      <c r="C70" s="11"/>
      <c r="D70" s="11"/>
      <c r="E70" s="11"/>
      <c r="F70" s="11"/>
      <c r="G70" s="11"/>
      <c r="H70" s="12"/>
      <c r="I70" s="13" t="s">
        <v>29</v>
      </c>
      <c r="J70" s="14" t="s">
        <v>19</v>
      </c>
      <c r="K70" s="15">
        <v>195</v>
      </c>
      <c r="L70" s="15">
        <f>K70*D69</f>
        <v>261.3</v>
      </c>
      <c r="M70" s="14" t="s">
        <v>17</v>
      </c>
      <c r="N70" s="58"/>
      <c r="Z70" s="28">
        <f t="shared" si="0"/>
        <v>0</v>
      </c>
    </row>
    <row r="71" spans="1:26" s="28" customFormat="1" ht="20.100000000000001" customHeight="1" x14ac:dyDescent="0.3">
      <c r="A71" s="57"/>
      <c r="B71" s="10"/>
      <c r="C71" s="11"/>
      <c r="D71" s="11"/>
      <c r="E71" s="11"/>
      <c r="F71" s="11"/>
      <c r="G71" s="11"/>
      <c r="H71" s="12"/>
      <c r="I71" s="13" t="s">
        <v>18</v>
      </c>
      <c r="J71" s="14" t="s">
        <v>19</v>
      </c>
      <c r="K71" s="15">
        <v>13</v>
      </c>
      <c r="L71" s="15">
        <f>K71*D69</f>
        <v>17.420000000000002</v>
      </c>
      <c r="M71" s="14" t="s">
        <v>17</v>
      </c>
      <c r="N71" s="58"/>
      <c r="Z71" s="28">
        <f t="shared" si="0"/>
        <v>0</v>
      </c>
    </row>
    <row r="72" spans="1:26" s="28" customFormat="1" ht="20.100000000000001" customHeight="1" x14ac:dyDescent="0.3">
      <c r="A72" s="57"/>
      <c r="B72" s="10"/>
      <c r="C72" s="11"/>
      <c r="D72" s="11"/>
      <c r="E72" s="11"/>
      <c r="F72" s="11"/>
      <c r="G72" s="11"/>
      <c r="H72" s="12"/>
      <c r="I72" s="13" t="s">
        <v>20</v>
      </c>
      <c r="J72" s="14" t="s">
        <v>21</v>
      </c>
      <c r="K72" s="15">
        <v>0.3</v>
      </c>
      <c r="L72" s="15">
        <f>K72*D69</f>
        <v>0.40200000000000002</v>
      </c>
      <c r="M72" s="14" t="s">
        <v>17</v>
      </c>
      <c r="N72" s="58"/>
      <c r="Z72" s="28">
        <f t="shared" si="0"/>
        <v>0</v>
      </c>
    </row>
    <row r="73" spans="1:26" s="28" customFormat="1" ht="20.100000000000001" customHeight="1" x14ac:dyDescent="0.3">
      <c r="A73" s="57"/>
      <c r="B73" s="10"/>
      <c r="C73" s="11"/>
      <c r="D73" s="11"/>
      <c r="E73" s="11"/>
      <c r="F73" s="11"/>
      <c r="G73" s="11"/>
      <c r="H73" s="12"/>
      <c r="I73" s="13" t="s">
        <v>22</v>
      </c>
      <c r="J73" s="14" t="s">
        <v>15</v>
      </c>
      <c r="K73" s="15">
        <v>2</v>
      </c>
      <c r="L73" s="15">
        <f>K73*D69</f>
        <v>2.68</v>
      </c>
      <c r="M73" s="14" t="s">
        <v>17</v>
      </c>
      <c r="N73" s="58"/>
      <c r="Z73" s="28">
        <f t="shared" ref="Z73:Z136" si="1">F73*D73</f>
        <v>0</v>
      </c>
    </row>
    <row r="74" spans="1:26" s="28" customFormat="1" ht="20.100000000000001" customHeight="1" x14ac:dyDescent="0.3">
      <c r="A74" s="57"/>
      <c r="B74" s="10"/>
      <c r="C74" s="11"/>
      <c r="D74" s="11"/>
      <c r="E74" s="11"/>
      <c r="F74" s="11"/>
      <c r="G74" s="11"/>
      <c r="H74" s="12"/>
      <c r="I74" s="13" t="s">
        <v>23</v>
      </c>
      <c r="J74" s="14" t="s">
        <v>24</v>
      </c>
      <c r="K74" s="15">
        <v>2.5000000000000001E-3</v>
      </c>
      <c r="L74" s="15">
        <f>K74*D69</f>
        <v>3.3500000000000001E-3</v>
      </c>
      <c r="M74" s="14" t="s">
        <v>17</v>
      </c>
      <c r="N74" s="58"/>
      <c r="Z74" s="28">
        <f t="shared" si="1"/>
        <v>0</v>
      </c>
    </row>
    <row r="75" spans="1:26" s="28" customFormat="1" ht="20.100000000000001" customHeight="1" x14ac:dyDescent="0.3">
      <c r="A75" s="57"/>
      <c r="B75" s="10"/>
      <c r="C75" s="11"/>
      <c r="D75" s="11"/>
      <c r="E75" s="11"/>
      <c r="F75" s="11"/>
      <c r="G75" s="11"/>
      <c r="H75" s="12"/>
      <c r="I75" s="13" t="s">
        <v>30</v>
      </c>
      <c r="J75" s="14" t="s">
        <v>31</v>
      </c>
      <c r="K75" s="15">
        <v>1.05</v>
      </c>
      <c r="L75" s="15">
        <f>K75*D69</f>
        <v>1.4070000000000003</v>
      </c>
      <c r="M75" s="14" t="s">
        <v>17</v>
      </c>
      <c r="N75" s="58"/>
      <c r="Z75" s="28">
        <f t="shared" si="1"/>
        <v>0</v>
      </c>
    </row>
    <row r="76" spans="1:26" s="28" customFormat="1" ht="20.100000000000001" customHeight="1" x14ac:dyDescent="0.3">
      <c r="A76" s="57"/>
      <c r="B76" s="10"/>
      <c r="C76" s="11"/>
      <c r="D76" s="11"/>
      <c r="E76" s="11"/>
      <c r="F76" s="11"/>
      <c r="G76" s="11"/>
      <c r="H76" s="12"/>
      <c r="I76" s="13" t="s">
        <v>32</v>
      </c>
      <c r="J76" s="14" t="s">
        <v>31</v>
      </c>
      <c r="K76" s="15">
        <v>4.2</v>
      </c>
      <c r="L76" s="15">
        <f>K76*D69</f>
        <v>5.628000000000001</v>
      </c>
      <c r="M76" s="14" t="s">
        <v>17</v>
      </c>
      <c r="N76" s="58"/>
      <c r="Z76" s="28">
        <f t="shared" si="1"/>
        <v>0</v>
      </c>
    </row>
    <row r="77" spans="1:26" s="28" customFormat="1" ht="20.100000000000001" customHeight="1" x14ac:dyDescent="0.3">
      <c r="A77" s="57">
        <v>12</v>
      </c>
      <c r="B77" s="10" t="s">
        <v>33</v>
      </c>
      <c r="C77" s="11" t="s">
        <v>15</v>
      </c>
      <c r="D77" s="11">
        <v>1.71</v>
      </c>
      <c r="E77" s="11">
        <v>533.33000000000004</v>
      </c>
      <c r="F77" s="11">
        <f>F53</f>
        <v>416.67</v>
      </c>
      <c r="G77" s="11">
        <f>G53</f>
        <v>495.83</v>
      </c>
      <c r="H77" s="12">
        <f>D77*E77</f>
        <v>911.99430000000007</v>
      </c>
      <c r="I77" s="13"/>
      <c r="J77" s="14"/>
      <c r="K77" s="15"/>
      <c r="L77" s="15"/>
      <c r="M77" s="14"/>
      <c r="N77" s="58"/>
      <c r="Z77" s="28">
        <f t="shared" si="1"/>
        <v>712.50570000000005</v>
      </c>
    </row>
    <row r="78" spans="1:26" s="28" customFormat="1" ht="20.100000000000001" customHeight="1" x14ac:dyDescent="0.3">
      <c r="A78" s="57"/>
      <c r="B78" s="10"/>
      <c r="C78" s="11"/>
      <c r="D78" s="11"/>
      <c r="E78" s="11"/>
      <c r="F78" s="11"/>
      <c r="G78" s="11"/>
      <c r="H78" s="12"/>
      <c r="I78" s="13" t="s">
        <v>29</v>
      </c>
      <c r="J78" s="14" t="s">
        <v>19</v>
      </c>
      <c r="K78" s="15">
        <v>25</v>
      </c>
      <c r="L78" s="15">
        <f>K78*D77</f>
        <v>42.75</v>
      </c>
      <c r="M78" s="14" t="s">
        <v>17</v>
      </c>
      <c r="N78" s="58"/>
      <c r="Z78" s="28">
        <f t="shared" si="1"/>
        <v>0</v>
      </c>
    </row>
    <row r="79" spans="1:26" s="28" customFormat="1" ht="20.100000000000001" customHeight="1" x14ac:dyDescent="0.3">
      <c r="A79" s="57"/>
      <c r="B79" s="10"/>
      <c r="C79" s="11"/>
      <c r="D79" s="11"/>
      <c r="E79" s="11"/>
      <c r="F79" s="11"/>
      <c r="G79" s="11"/>
      <c r="H79" s="12"/>
      <c r="I79" s="13" t="s">
        <v>18</v>
      </c>
      <c r="J79" s="14" t="s">
        <v>19</v>
      </c>
      <c r="K79" s="15">
        <v>1.32</v>
      </c>
      <c r="L79" s="15">
        <f>K79*D77</f>
        <v>2.2572000000000001</v>
      </c>
      <c r="M79" s="14" t="s">
        <v>17</v>
      </c>
      <c r="N79" s="58"/>
      <c r="Z79" s="28">
        <f t="shared" si="1"/>
        <v>0</v>
      </c>
    </row>
    <row r="80" spans="1:26" s="28" customFormat="1" ht="20.100000000000001" customHeight="1" x14ac:dyDescent="0.3">
      <c r="A80" s="57"/>
      <c r="B80" s="10"/>
      <c r="C80" s="11"/>
      <c r="D80" s="11"/>
      <c r="E80" s="11"/>
      <c r="F80" s="11"/>
      <c r="G80" s="11"/>
      <c r="H80" s="12"/>
      <c r="I80" s="13" t="s">
        <v>20</v>
      </c>
      <c r="J80" s="14" t="s">
        <v>21</v>
      </c>
      <c r="K80" s="15">
        <v>3.4000000000000002E-2</v>
      </c>
      <c r="L80" s="15">
        <f>K80*D77</f>
        <v>5.8140000000000004E-2</v>
      </c>
      <c r="M80" s="14" t="s">
        <v>17</v>
      </c>
      <c r="N80" s="58"/>
      <c r="Z80" s="28">
        <f t="shared" si="1"/>
        <v>0</v>
      </c>
    </row>
    <row r="81" spans="1:26" s="28" customFormat="1" ht="20.100000000000001" customHeight="1" x14ac:dyDescent="0.3">
      <c r="A81" s="57"/>
      <c r="B81" s="10"/>
      <c r="C81" s="11"/>
      <c r="D81" s="11"/>
      <c r="E81" s="11"/>
      <c r="F81" s="11"/>
      <c r="G81" s="11"/>
      <c r="H81" s="12"/>
      <c r="I81" s="13" t="s">
        <v>22</v>
      </c>
      <c r="J81" s="14" t="s">
        <v>15</v>
      </c>
      <c r="K81" s="15">
        <v>0.22</v>
      </c>
      <c r="L81" s="15">
        <f>K81*D77</f>
        <v>0.37619999999999998</v>
      </c>
      <c r="M81" s="14" t="s">
        <v>17</v>
      </c>
      <c r="N81" s="58"/>
      <c r="Z81" s="28">
        <f t="shared" si="1"/>
        <v>0</v>
      </c>
    </row>
    <row r="82" spans="1:26" s="28" customFormat="1" ht="20.100000000000001" customHeight="1" x14ac:dyDescent="0.3">
      <c r="A82" s="57"/>
      <c r="B82" s="10"/>
      <c r="C82" s="11"/>
      <c r="D82" s="11"/>
      <c r="E82" s="11"/>
      <c r="F82" s="11"/>
      <c r="G82" s="11"/>
      <c r="H82" s="12"/>
      <c r="I82" s="13" t="s">
        <v>34</v>
      </c>
      <c r="J82" s="14" t="s">
        <v>15</v>
      </c>
      <c r="K82" s="15">
        <v>4.2999999999999997E-2</v>
      </c>
      <c r="L82" s="15">
        <f>K82*D77</f>
        <v>7.3529999999999998E-2</v>
      </c>
      <c r="M82" s="14" t="s">
        <v>17</v>
      </c>
      <c r="N82" s="58"/>
      <c r="Z82" s="28">
        <f t="shared" si="1"/>
        <v>0</v>
      </c>
    </row>
    <row r="83" spans="1:26" s="28" customFormat="1" ht="20.100000000000001" customHeight="1" x14ac:dyDescent="0.3">
      <c r="A83" s="57"/>
      <c r="B83" s="10"/>
      <c r="C83" s="11"/>
      <c r="D83" s="11"/>
      <c r="E83" s="11"/>
      <c r="F83" s="11"/>
      <c r="G83" s="11"/>
      <c r="H83" s="12"/>
      <c r="I83" s="13" t="s">
        <v>23</v>
      </c>
      <c r="J83" s="14" t="s">
        <v>24</v>
      </c>
      <c r="K83" s="15">
        <v>1E-4</v>
      </c>
      <c r="L83" s="15">
        <f>K83*D77</f>
        <v>1.7100000000000001E-4</v>
      </c>
      <c r="M83" s="14" t="s">
        <v>17</v>
      </c>
      <c r="N83" s="58"/>
      <c r="Z83" s="28">
        <f t="shared" si="1"/>
        <v>0</v>
      </c>
    </row>
    <row r="84" spans="1:26" s="28" customFormat="1" ht="20.100000000000001" customHeight="1" x14ac:dyDescent="0.3">
      <c r="A84" s="57">
        <v>13</v>
      </c>
      <c r="B84" s="10" t="s">
        <v>14</v>
      </c>
      <c r="C84" s="11" t="s">
        <v>15</v>
      </c>
      <c r="D84" s="11">
        <v>17.7</v>
      </c>
      <c r="E84" s="11">
        <v>533.33000000000004</v>
      </c>
      <c r="F84" s="11">
        <f>F60</f>
        <v>425</v>
      </c>
      <c r="G84" s="11">
        <v>495.83</v>
      </c>
      <c r="H84" s="12">
        <f>D84*E84</f>
        <v>9439.9410000000007</v>
      </c>
      <c r="I84" s="13"/>
      <c r="J84" s="14"/>
      <c r="K84" s="15"/>
      <c r="L84" s="15"/>
      <c r="M84" s="14"/>
      <c r="N84" s="58"/>
      <c r="Z84" s="28">
        <f t="shared" si="1"/>
        <v>7522.5</v>
      </c>
    </row>
    <row r="85" spans="1:26" s="28" customFormat="1" ht="20.100000000000001" customHeight="1" x14ac:dyDescent="0.3">
      <c r="A85" s="57"/>
      <c r="B85" s="10"/>
      <c r="C85" s="11"/>
      <c r="D85" s="11"/>
      <c r="E85" s="11"/>
      <c r="F85" s="11"/>
      <c r="G85" s="11"/>
      <c r="H85" s="12"/>
      <c r="I85" s="13" t="s">
        <v>18</v>
      </c>
      <c r="J85" s="14" t="s">
        <v>19</v>
      </c>
      <c r="K85" s="15">
        <v>52</v>
      </c>
      <c r="L85" s="15">
        <f>K85*D84</f>
        <v>920.4</v>
      </c>
      <c r="M85" s="14" t="s">
        <v>17</v>
      </c>
      <c r="N85" s="58"/>
      <c r="Z85" s="28">
        <f t="shared" si="1"/>
        <v>0</v>
      </c>
    </row>
    <row r="86" spans="1:26" s="28" customFormat="1" ht="20.100000000000001" customHeight="1" x14ac:dyDescent="0.3">
      <c r="A86" s="57"/>
      <c r="B86" s="10"/>
      <c r="C86" s="11"/>
      <c r="D86" s="11"/>
      <c r="E86" s="11"/>
      <c r="F86" s="11"/>
      <c r="G86" s="11"/>
      <c r="H86" s="12"/>
      <c r="I86" s="13" t="s">
        <v>20</v>
      </c>
      <c r="J86" s="14" t="s">
        <v>21</v>
      </c>
      <c r="K86" s="15">
        <v>2.3E-2</v>
      </c>
      <c r="L86" s="15">
        <f>K86*D84</f>
        <v>0.40709999999999996</v>
      </c>
      <c r="M86" s="14" t="s">
        <v>17</v>
      </c>
      <c r="N86" s="58"/>
      <c r="Z86" s="28">
        <f t="shared" si="1"/>
        <v>0</v>
      </c>
    </row>
    <row r="87" spans="1:26" s="28" customFormat="1" ht="20.100000000000001" customHeight="1" x14ac:dyDescent="0.3">
      <c r="A87" s="57"/>
      <c r="B87" s="10"/>
      <c r="C87" s="11"/>
      <c r="D87" s="11"/>
      <c r="E87" s="11"/>
      <c r="F87" s="11"/>
      <c r="G87" s="11"/>
      <c r="H87" s="12"/>
      <c r="I87" s="13" t="s">
        <v>22</v>
      </c>
      <c r="J87" s="14" t="s">
        <v>15</v>
      </c>
      <c r="K87" s="15">
        <v>0.22</v>
      </c>
      <c r="L87" s="15">
        <f>K87*D84</f>
        <v>3.8939999999999997</v>
      </c>
      <c r="M87" s="14" t="s">
        <v>17</v>
      </c>
      <c r="N87" s="58"/>
      <c r="Z87" s="28">
        <f t="shared" si="1"/>
        <v>0</v>
      </c>
    </row>
    <row r="88" spans="1:26" s="28" customFormat="1" ht="20.100000000000001" customHeight="1" x14ac:dyDescent="0.3">
      <c r="A88" s="57"/>
      <c r="B88" s="10"/>
      <c r="C88" s="11"/>
      <c r="D88" s="11"/>
      <c r="E88" s="11"/>
      <c r="F88" s="11"/>
      <c r="G88" s="11"/>
      <c r="H88" s="12"/>
      <c r="I88" s="13" t="s">
        <v>34</v>
      </c>
      <c r="J88" s="14" t="s">
        <v>15</v>
      </c>
      <c r="K88" s="15">
        <v>4.2999999999999997E-2</v>
      </c>
      <c r="L88" s="15">
        <f>K88*D84</f>
        <v>0.76109999999999989</v>
      </c>
      <c r="M88" s="14" t="s">
        <v>17</v>
      </c>
      <c r="N88" s="58"/>
      <c r="Z88" s="28">
        <f t="shared" si="1"/>
        <v>0</v>
      </c>
    </row>
    <row r="89" spans="1:26" s="28" customFormat="1" ht="20.100000000000001" customHeight="1" x14ac:dyDescent="0.3">
      <c r="A89" s="57"/>
      <c r="B89" s="10"/>
      <c r="C89" s="11"/>
      <c r="D89" s="11"/>
      <c r="E89" s="11"/>
      <c r="F89" s="11"/>
      <c r="G89" s="11"/>
      <c r="H89" s="12"/>
      <c r="I89" s="13" t="s">
        <v>23</v>
      </c>
      <c r="J89" s="14" t="s">
        <v>24</v>
      </c>
      <c r="K89" s="15">
        <v>2.9999999999999997E-4</v>
      </c>
      <c r="L89" s="15">
        <f>K89*D84</f>
        <v>5.3099999999999996E-3</v>
      </c>
      <c r="M89" s="14" t="s">
        <v>17</v>
      </c>
      <c r="N89" s="58"/>
      <c r="Z89" s="28">
        <f t="shared" si="1"/>
        <v>0</v>
      </c>
    </row>
    <row r="90" spans="1:26" s="28" customFormat="1" ht="20.100000000000001" customHeight="1" x14ac:dyDescent="0.3">
      <c r="A90" s="57">
        <v>14</v>
      </c>
      <c r="B90" s="10" t="s">
        <v>35</v>
      </c>
      <c r="C90" s="11" t="s">
        <v>21</v>
      </c>
      <c r="D90" s="11">
        <v>0.26</v>
      </c>
      <c r="E90" s="20">
        <v>1916.67</v>
      </c>
      <c r="F90" s="20">
        <v>1583.33</v>
      </c>
      <c r="G90" s="20">
        <v>1833.33</v>
      </c>
      <c r="H90" s="12">
        <f>D90*E90</f>
        <v>498.33420000000001</v>
      </c>
      <c r="I90" s="13"/>
      <c r="J90" s="14"/>
      <c r="K90" s="15"/>
      <c r="L90" s="15"/>
      <c r="M90" s="14"/>
      <c r="N90" s="58"/>
      <c r="Z90" s="28">
        <f t="shared" si="1"/>
        <v>411.66579999999999</v>
      </c>
    </row>
    <row r="91" spans="1:26" s="28" customFormat="1" ht="20.100000000000001" customHeight="1" x14ac:dyDescent="0.3">
      <c r="A91" s="57"/>
      <c r="B91" s="10"/>
      <c r="C91" s="11"/>
      <c r="D91" s="11"/>
      <c r="E91" s="11"/>
      <c r="F91" s="11"/>
      <c r="G91" s="11"/>
      <c r="H91" s="12"/>
      <c r="I91" s="13" t="s">
        <v>18</v>
      </c>
      <c r="J91" s="14" t="s">
        <v>19</v>
      </c>
      <c r="K91" s="15">
        <v>395</v>
      </c>
      <c r="L91" s="15">
        <f>K91*D90</f>
        <v>102.7</v>
      </c>
      <c r="M91" s="14" t="s">
        <v>17</v>
      </c>
      <c r="N91" s="58"/>
      <c r="Z91" s="28">
        <f t="shared" si="1"/>
        <v>0</v>
      </c>
    </row>
    <row r="92" spans="1:26" s="28" customFormat="1" ht="20.100000000000001" customHeight="1" x14ac:dyDescent="0.3">
      <c r="A92" s="57"/>
      <c r="B92" s="10"/>
      <c r="C92" s="11"/>
      <c r="D92" s="11"/>
      <c r="E92" s="11"/>
      <c r="F92" s="11"/>
      <c r="G92" s="11"/>
      <c r="H92" s="12"/>
      <c r="I92" s="13" t="s">
        <v>36</v>
      </c>
      <c r="J92" s="14" t="s">
        <v>21</v>
      </c>
      <c r="K92" s="15">
        <v>0.3</v>
      </c>
      <c r="L92" s="15">
        <f>K92*D90</f>
        <v>7.8E-2</v>
      </c>
      <c r="M92" s="14" t="s">
        <v>17</v>
      </c>
      <c r="N92" s="58"/>
      <c r="Z92" s="28">
        <f t="shared" si="1"/>
        <v>0</v>
      </c>
    </row>
    <row r="93" spans="1:26" s="28" customFormat="1" ht="20.100000000000001" customHeight="1" x14ac:dyDescent="0.3">
      <c r="A93" s="57"/>
      <c r="B93" s="10"/>
      <c r="C93" s="11"/>
      <c r="D93" s="11"/>
      <c r="E93" s="11"/>
      <c r="F93" s="11"/>
      <c r="G93" s="11"/>
      <c r="H93" s="12"/>
      <c r="I93" s="13" t="s">
        <v>22</v>
      </c>
      <c r="J93" s="14" t="s">
        <v>15</v>
      </c>
      <c r="K93" s="15">
        <v>2</v>
      </c>
      <c r="L93" s="15">
        <f>K93*D90</f>
        <v>0.52</v>
      </c>
      <c r="M93" s="14" t="s">
        <v>17</v>
      </c>
      <c r="N93" s="58"/>
      <c r="Z93" s="28">
        <f t="shared" si="1"/>
        <v>0</v>
      </c>
    </row>
    <row r="94" spans="1:26" s="28" customFormat="1" ht="20.100000000000001" customHeight="1" x14ac:dyDescent="0.3">
      <c r="A94" s="57"/>
      <c r="B94" s="10"/>
      <c r="C94" s="11"/>
      <c r="D94" s="11"/>
      <c r="E94" s="11"/>
      <c r="F94" s="11"/>
      <c r="G94" s="11"/>
      <c r="H94" s="12"/>
      <c r="I94" s="13" t="s">
        <v>34</v>
      </c>
      <c r="J94" s="14" t="s">
        <v>15</v>
      </c>
      <c r="K94" s="15">
        <v>0.3</v>
      </c>
      <c r="L94" s="15">
        <f>K94*D90</f>
        <v>7.8E-2</v>
      </c>
      <c r="M94" s="14" t="s">
        <v>17</v>
      </c>
      <c r="N94" s="58"/>
      <c r="Z94" s="28">
        <f t="shared" si="1"/>
        <v>0</v>
      </c>
    </row>
    <row r="95" spans="1:26" s="28" customFormat="1" ht="20.100000000000001" customHeight="1" x14ac:dyDescent="0.3">
      <c r="A95" s="57"/>
      <c r="B95" s="10"/>
      <c r="C95" s="11"/>
      <c r="D95" s="11"/>
      <c r="E95" s="11"/>
      <c r="F95" s="11"/>
      <c r="G95" s="11"/>
      <c r="H95" s="12"/>
      <c r="I95" s="13" t="s">
        <v>23</v>
      </c>
      <c r="J95" s="14" t="s">
        <v>24</v>
      </c>
      <c r="K95" s="15">
        <v>2.5000000000000001E-3</v>
      </c>
      <c r="L95" s="15">
        <f>K95*D90</f>
        <v>6.5000000000000008E-4</v>
      </c>
      <c r="M95" s="14" t="s">
        <v>17</v>
      </c>
      <c r="N95" s="58"/>
      <c r="Z95" s="28">
        <f t="shared" si="1"/>
        <v>0</v>
      </c>
    </row>
    <row r="96" spans="1:26" s="28" customFormat="1" ht="20.100000000000001" customHeight="1" x14ac:dyDescent="0.3">
      <c r="A96" s="57">
        <v>15</v>
      </c>
      <c r="B96" s="10" t="s">
        <v>25</v>
      </c>
      <c r="C96" s="11" t="s">
        <v>19</v>
      </c>
      <c r="D96" s="11">
        <v>4</v>
      </c>
      <c r="E96" s="11"/>
      <c r="F96" s="11"/>
      <c r="G96" s="11">
        <v>480</v>
      </c>
      <c r="H96" s="12"/>
      <c r="I96" s="13"/>
      <c r="J96" s="14"/>
      <c r="K96" s="15"/>
      <c r="L96" s="15"/>
      <c r="M96" s="14"/>
      <c r="N96" s="58"/>
      <c r="Z96" s="28">
        <f t="shared" si="1"/>
        <v>0</v>
      </c>
    </row>
    <row r="97" spans="1:26" s="28" customFormat="1" ht="20.100000000000001" customHeight="1" x14ac:dyDescent="0.3">
      <c r="A97" s="57"/>
      <c r="B97" s="10"/>
      <c r="C97" s="11"/>
      <c r="D97" s="11"/>
      <c r="E97" s="11"/>
      <c r="F97" s="11"/>
      <c r="G97" s="11"/>
      <c r="H97" s="12"/>
      <c r="I97" s="13" t="s">
        <v>44</v>
      </c>
      <c r="J97" s="14" t="s">
        <v>19</v>
      </c>
      <c r="K97" s="15">
        <v>1</v>
      </c>
      <c r="L97" s="15">
        <v>2</v>
      </c>
      <c r="M97" s="14" t="s">
        <v>17</v>
      </c>
      <c r="N97" s="58"/>
      <c r="Z97" s="28">
        <f t="shared" si="1"/>
        <v>0</v>
      </c>
    </row>
    <row r="98" spans="1:26" s="28" customFormat="1" ht="20.100000000000001" customHeight="1" x14ac:dyDescent="0.3">
      <c r="A98" s="57"/>
      <c r="B98" s="10"/>
      <c r="C98" s="11"/>
      <c r="D98" s="11"/>
      <c r="E98" s="11"/>
      <c r="F98" s="11"/>
      <c r="G98" s="11"/>
      <c r="H98" s="12"/>
      <c r="I98" s="13" t="s">
        <v>45</v>
      </c>
      <c r="J98" s="14" t="s">
        <v>19</v>
      </c>
      <c r="K98" s="15">
        <v>1</v>
      </c>
      <c r="L98" s="15">
        <v>2</v>
      </c>
      <c r="M98" s="14" t="s">
        <v>17</v>
      </c>
      <c r="N98" s="58"/>
      <c r="Z98" s="28">
        <f t="shared" si="1"/>
        <v>0</v>
      </c>
    </row>
    <row r="99" spans="1:26" s="19" customFormat="1" ht="20.100000000000001" customHeight="1" x14ac:dyDescent="0.3">
      <c r="A99" s="56"/>
      <c r="B99" s="1" t="s">
        <v>46</v>
      </c>
      <c r="C99" s="5"/>
      <c r="D99" s="6"/>
      <c r="E99" s="7"/>
      <c r="F99" s="7"/>
      <c r="G99" s="7"/>
      <c r="H99" s="1"/>
      <c r="I99" s="8"/>
      <c r="J99" s="4"/>
      <c r="K99" s="9"/>
      <c r="L99" s="9"/>
      <c r="M99" s="4"/>
      <c r="N99" s="16"/>
      <c r="Z99" s="28">
        <f t="shared" si="1"/>
        <v>0</v>
      </c>
    </row>
    <row r="100" spans="1:26" s="19" customFormat="1" ht="20.100000000000001" customHeight="1" x14ac:dyDescent="0.3">
      <c r="A100" s="56"/>
      <c r="B100" s="1" t="s">
        <v>27</v>
      </c>
      <c r="C100" s="5"/>
      <c r="D100" s="6"/>
      <c r="E100" s="7"/>
      <c r="F100" s="7"/>
      <c r="G100" s="7"/>
      <c r="H100" s="1"/>
      <c r="I100" s="8"/>
      <c r="J100" s="4"/>
      <c r="K100" s="9"/>
      <c r="L100" s="9"/>
      <c r="M100" s="4"/>
      <c r="N100" s="16"/>
      <c r="P100" s="19">
        <f>E101/495.83</f>
        <v>1.0756307605429281</v>
      </c>
      <c r="Z100" s="28">
        <f t="shared" si="1"/>
        <v>0</v>
      </c>
    </row>
    <row r="101" spans="1:26" s="28" customFormat="1" ht="20.100000000000001" customHeight="1" x14ac:dyDescent="0.3">
      <c r="A101" s="57">
        <v>16</v>
      </c>
      <c r="B101" s="10" t="s">
        <v>33</v>
      </c>
      <c r="C101" s="11" t="s">
        <v>15</v>
      </c>
      <c r="D101" s="11">
        <v>12.32</v>
      </c>
      <c r="E101" s="11">
        <v>533.33000000000004</v>
      </c>
      <c r="F101" s="11">
        <f>F77</f>
        <v>416.67</v>
      </c>
      <c r="G101" s="11">
        <f>G77</f>
        <v>495.83</v>
      </c>
      <c r="H101" s="12">
        <f>D101*E101</f>
        <v>6570.6256000000003</v>
      </c>
      <c r="I101" s="13"/>
      <c r="J101" s="14"/>
      <c r="K101" s="15"/>
      <c r="L101" s="15"/>
      <c r="M101" s="14"/>
      <c r="N101" s="58"/>
      <c r="Z101" s="28">
        <f t="shared" si="1"/>
        <v>5133.3744000000006</v>
      </c>
    </row>
    <row r="102" spans="1:26" s="28" customFormat="1" ht="20.100000000000001" customHeight="1" x14ac:dyDescent="0.3">
      <c r="A102" s="57"/>
      <c r="B102" s="10"/>
      <c r="C102" s="11"/>
      <c r="D102" s="11"/>
      <c r="E102" s="11"/>
      <c r="F102" s="11"/>
      <c r="G102" s="11"/>
      <c r="H102" s="12"/>
      <c r="I102" s="13" t="s">
        <v>29</v>
      </c>
      <c r="J102" s="14" t="s">
        <v>19</v>
      </c>
      <c r="K102" s="15">
        <v>25</v>
      </c>
      <c r="L102" s="15">
        <f>K102*D101</f>
        <v>308</v>
      </c>
      <c r="M102" s="14" t="s">
        <v>17</v>
      </c>
      <c r="N102" s="58"/>
      <c r="Z102" s="28">
        <f t="shared" si="1"/>
        <v>0</v>
      </c>
    </row>
    <row r="103" spans="1:26" s="28" customFormat="1" ht="20.100000000000001" customHeight="1" x14ac:dyDescent="0.3">
      <c r="A103" s="57"/>
      <c r="B103" s="10"/>
      <c r="C103" s="11"/>
      <c r="D103" s="11"/>
      <c r="E103" s="11"/>
      <c r="F103" s="11"/>
      <c r="G103" s="11"/>
      <c r="H103" s="12"/>
      <c r="I103" s="13" t="s">
        <v>18</v>
      </c>
      <c r="J103" s="14" t="s">
        <v>19</v>
      </c>
      <c r="K103" s="15">
        <v>1.32</v>
      </c>
      <c r="L103" s="15">
        <f>K103*D101</f>
        <v>16.2624</v>
      </c>
      <c r="M103" s="14" t="s">
        <v>17</v>
      </c>
      <c r="N103" s="58"/>
      <c r="Z103" s="28">
        <f t="shared" si="1"/>
        <v>0</v>
      </c>
    </row>
    <row r="104" spans="1:26" s="28" customFormat="1" ht="20.100000000000001" customHeight="1" x14ac:dyDescent="0.3">
      <c r="A104" s="57"/>
      <c r="B104" s="10"/>
      <c r="C104" s="11"/>
      <c r="D104" s="11"/>
      <c r="E104" s="11"/>
      <c r="F104" s="11"/>
      <c r="G104" s="11"/>
      <c r="H104" s="12"/>
      <c r="I104" s="13" t="s">
        <v>20</v>
      </c>
      <c r="J104" s="14" t="s">
        <v>21</v>
      </c>
      <c r="K104" s="15">
        <v>3.4000000000000002E-2</v>
      </c>
      <c r="L104" s="15">
        <f>K104*D101</f>
        <v>0.41888000000000003</v>
      </c>
      <c r="M104" s="14" t="s">
        <v>17</v>
      </c>
      <c r="N104" s="58"/>
      <c r="Z104" s="28">
        <f t="shared" si="1"/>
        <v>0</v>
      </c>
    </row>
    <row r="105" spans="1:26" s="28" customFormat="1" ht="20.100000000000001" customHeight="1" x14ac:dyDescent="0.3">
      <c r="A105" s="57"/>
      <c r="B105" s="10"/>
      <c r="C105" s="11"/>
      <c r="D105" s="11"/>
      <c r="E105" s="11"/>
      <c r="F105" s="11"/>
      <c r="G105" s="11"/>
      <c r="H105" s="12"/>
      <c r="I105" s="13" t="s">
        <v>22</v>
      </c>
      <c r="J105" s="14" t="s">
        <v>15</v>
      </c>
      <c r="K105" s="15">
        <v>0.22</v>
      </c>
      <c r="L105" s="15">
        <f>K105*D101</f>
        <v>2.7103999999999999</v>
      </c>
      <c r="M105" s="14" t="s">
        <v>17</v>
      </c>
      <c r="N105" s="58"/>
      <c r="Z105" s="28">
        <f t="shared" si="1"/>
        <v>0</v>
      </c>
    </row>
    <row r="106" spans="1:26" s="28" customFormat="1" ht="20.100000000000001" customHeight="1" x14ac:dyDescent="0.3">
      <c r="A106" s="57"/>
      <c r="B106" s="10"/>
      <c r="C106" s="11"/>
      <c r="D106" s="11"/>
      <c r="E106" s="11"/>
      <c r="F106" s="11"/>
      <c r="G106" s="11"/>
      <c r="H106" s="12"/>
      <c r="I106" s="13" t="s">
        <v>34</v>
      </c>
      <c r="J106" s="14" t="s">
        <v>15</v>
      </c>
      <c r="K106" s="15">
        <v>4.2999999999999997E-2</v>
      </c>
      <c r="L106" s="15">
        <f>K106*D101</f>
        <v>0.52976000000000001</v>
      </c>
      <c r="M106" s="14" t="s">
        <v>17</v>
      </c>
      <c r="N106" s="58"/>
      <c r="Z106" s="28">
        <f t="shared" si="1"/>
        <v>0</v>
      </c>
    </row>
    <row r="107" spans="1:26" s="28" customFormat="1" ht="20.100000000000001" customHeight="1" x14ac:dyDescent="0.3">
      <c r="A107" s="57"/>
      <c r="B107" s="10"/>
      <c r="C107" s="11"/>
      <c r="D107" s="11"/>
      <c r="E107" s="11"/>
      <c r="F107" s="11"/>
      <c r="G107" s="11"/>
      <c r="H107" s="12"/>
      <c r="I107" s="13" t="s">
        <v>23</v>
      </c>
      <c r="J107" s="14" t="s">
        <v>24</v>
      </c>
      <c r="K107" s="15">
        <v>1E-4</v>
      </c>
      <c r="L107" s="15">
        <f>K107*D101</f>
        <v>1.232E-3</v>
      </c>
      <c r="M107" s="14" t="s">
        <v>17</v>
      </c>
      <c r="N107" s="58"/>
      <c r="Z107" s="28">
        <f t="shared" si="1"/>
        <v>0</v>
      </c>
    </row>
    <row r="108" spans="1:26" s="28" customFormat="1" ht="20.100000000000001" customHeight="1" x14ac:dyDescent="0.3">
      <c r="A108" s="57">
        <v>17</v>
      </c>
      <c r="B108" s="10" t="s">
        <v>14</v>
      </c>
      <c r="C108" s="11" t="s">
        <v>15</v>
      </c>
      <c r="D108" s="11">
        <v>59.46</v>
      </c>
      <c r="E108" s="11">
        <v>533.33000000000004</v>
      </c>
      <c r="F108" s="11">
        <f>F84</f>
        <v>425</v>
      </c>
      <c r="G108" s="11">
        <v>495.83</v>
      </c>
      <c r="H108" s="12">
        <f>D108*E108</f>
        <v>31711.801800000001</v>
      </c>
      <c r="I108" s="13"/>
      <c r="J108" s="14"/>
      <c r="K108" s="15"/>
      <c r="L108" s="15"/>
      <c r="M108" s="14"/>
      <c r="N108" s="58"/>
      <c r="Z108" s="28">
        <f t="shared" si="1"/>
        <v>25270.5</v>
      </c>
    </row>
    <row r="109" spans="1:26" s="28" customFormat="1" ht="20.100000000000001" customHeight="1" x14ac:dyDescent="0.3">
      <c r="A109" s="57"/>
      <c r="B109" s="10"/>
      <c r="C109" s="11"/>
      <c r="D109" s="11"/>
      <c r="E109" s="11"/>
      <c r="F109" s="11"/>
      <c r="G109" s="11"/>
      <c r="H109" s="12"/>
      <c r="I109" s="13" t="s">
        <v>18</v>
      </c>
      <c r="J109" s="14" t="s">
        <v>19</v>
      </c>
      <c r="K109" s="15">
        <v>52</v>
      </c>
      <c r="L109" s="15">
        <f>K109*D108</f>
        <v>3091.92</v>
      </c>
      <c r="M109" s="14" t="s">
        <v>17</v>
      </c>
      <c r="N109" s="58"/>
      <c r="Z109" s="28">
        <f t="shared" si="1"/>
        <v>0</v>
      </c>
    </row>
    <row r="110" spans="1:26" s="28" customFormat="1" ht="20.100000000000001" customHeight="1" x14ac:dyDescent="0.3">
      <c r="A110" s="57"/>
      <c r="B110" s="10"/>
      <c r="C110" s="11"/>
      <c r="D110" s="11"/>
      <c r="E110" s="11"/>
      <c r="F110" s="11"/>
      <c r="G110" s="11"/>
      <c r="H110" s="12"/>
      <c r="I110" s="13" t="s">
        <v>20</v>
      </c>
      <c r="J110" s="14" t="s">
        <v>21</v>
      </c>
      <c r="K110" s="15">
        <v>2.3E-2</v>
      </c>
      <c r="L110" s="15">
        <f>K110*D108</f>
        <v>1.36758</v>
      </c>
      <c r="M110" s="14" t="s">
        <v>17</v>
      </c>
      <c r="N110" s="58"/>
      <c r="Z110" s="28">
        <f t="shared" si="1"/>
        <v>0</v>
      </c>
    </row>
    <row r="111" spans="1:26" s="28" customFormat="1" ht="20.100000000000001" customHeight="1" x14ac:dyDescent="0.3">
      <c r="A111" s="57"/>
      <c r="B111" s="10"/>
      <c r="C111" s="11"/>
      <c r="D111" s="11"/>
      <c r="E111" s="11"/>
      <c r="F111" s="11"/>
      <c r="G111" s="11"/>
      <c r="H111" s="12"/>
      <c r="I111" s="13" t="s">
        <v>22</v>
      </c>
      <c r="J111" s="14" t="s">
        <v>15</v>
      </c>
      <c r="K111" s="15">
        <v>0.22</v>
      </c>
      <c r="L111" s="15">
        <f>K111*D108</f>
        <v>13.081200000000001</v>
      </c>
      <c r="M111" s="14" t="s">
        <v>17</v>
      </c>
      <c r="N111" s="58"/>
      <c r="Z111" s="28">
        <f t="shared" si="1"/>
        <v>0</v>
      </c>
    </row>
    <row r="112" spans="1:26" s="28" customFormat="1" ht="20.100000000000001" customHeight="1" x14ac:dyDescent="0.3">
      <c r="A112" s="57"/>
      <c r="B112" s="10"/>
      <c r="C112" s="11"/>
      <c r="D112" s="11"/>
      <c r="E112" s="11"/>
      <c r="F112" s="11"/>
      <c r="G112" s="11"/>
      <c r="H112" s="12"/>
      <c r="I112" s="13" t="s">
        <v>34</v>
      </c>
      <c r="J112" s="14" t="s">
        <v>15</v>
      </c>
      <c r="K112" s="15">
        <v>4.2999999999999997E-2</v>
      </c>
      <c r="L112" s="15">
        <f>K112*D108</f>
        <v>2.5567799999999998</v>
      </c>
      <c r="M112" s="14" t="s">
        <v>17</v>
      </c>
      <c r="N112" s="58"/>
      <c r="Z112" s="28">
        <f t="shared" si="1"/>
        <v>0</v>
      </c>
    </row>
    <row r="113" spans="1:26" s="28" customFormat="1" ht="20.100000000000001" customHeight="1" x14ac:dyDescent="0.3">
      <c r="A113" s="57"/>
      <c r="B113" s="10"/>
      <c r="C113" s="11"/>
      <c r="D113" s="11"/>
      <c r="E113" s="11"/>
      <c r="F113" s="11"/>
      <c r="G113" s="11"/>
      <c r="H113" s="12"/>
      <c r="I113" s="13" t="s">
        <v>23</v>
      </c>
      <c r="J113" s="14" t="s">
        <v>24</v>
      </c>
      <c r="K113" s="15">
        <v>2.9999999999999997E-4</v>
      </c>
      <c r="L113" s="15">
        <f>K113*D108</f>
        <v>1.7838E-2</v>
      </c>
      <c r="M113" s="14" t="s">
        <v>17</v>
      </c>
      <c r="N113" s="58"/>
      <c r="Z113" s="28">
        <f t="shared" si="1"/>
        <v>0</v>
      </c>
    </row>
    <row r="114" spans="1:26" s="28" customFormat="1" ht="20.100000000000001" customHeight="1" x14ac:dyDescent="0.3">
      <c r="A114" s="56"/>
      <c r="B114" s="1" t="s">
        <v>41</v>
      </c>
      <c r="C114" s="5"/>
      <c r="D114" s="6"/>
      <c r="E114" s="7"/>
      <c r="F114" s="7"/>
      <c r="G114" s="7"/>
      <c r="H114" s="1"/>
      <c r="I114" s="8"/>
      <c r="J114" s="4"/>
      <c r="K114" s="9"/>
      <c r="L114" s="9"/>
      <c r="M114" s="4"/>
      <c r="N114" s="16"/>
      <c r="Z114" s="28">
        <f t="shared" si="1"/>
        <v>0</v>
      </c>
    </row>
    <row r="115" spans="1:26" s="28" customFormat="1" ht="20.100000000000001" customHeight="1" x14ac:dyDescent="0.3">
      <c r="A115" s="57">
        <v>18</v>
      </c>
      <c r="B115" s="10" t="s">
        <v>14</v>
      </c>
      <c r="C115" s="11" t="s">
        <v>15</v>
      </c>
      <c r="D115" s="11">
        <v>59.58</v>
      </c>
      <c r="E115" s="11">
        <v>533.33000000000004</v>
      </c>
      <c r="F115" s="11">
        <f>F108</f>
        <v>425</v>
      </c>
      <c r="G115" s="11">
        <v>495.83</v>
      </c>
      <c r="H115" s="12">
        <f>D115*E115</f>
        <v>31775.8014</v>
      </c>
      <c r="I115" s="13"/>
      <c r="J115" s="14"/>
      <c r="K115" s="15"/>
      <c r="L115" s="15"/>
      <c r="M115" s="14"/>
      <c r="N115" s="58"/>
      <c r="Z115" s="28">
        <f t="shared" si="1"/>
        <v>25321.5</v>
      </c>
    </row>
    <row r="116" spans="1:26" s="28" customFormat="1" ht="20.100000000000001" customHeight="1" x14ac:dyDescent="0.3">
      <c r="A116" s="57"/>
      <c r="B116" s="10"/>
      <c r="C116" s="11"/>
      <c r="D116" s="11"/>
      <c r="E116" s="11"/>
      <c r="F116" s="11"/>
      <c r="G116" s="11"/>
      <c r="H116" s="12"/>
      <c r="I116" s="13" t="s">
        <v>18</v>
      </c>
      <c r="J116" s="14" t="s">
        <v>19</v>
      </c>
      <c r="K116" s="15">
        <v>52</v>
      </c>
      <c r="L116" s="15">
        <f>K116*D115</f>
        <v>3098.16</v>
      </c>
      <c r="M116" s="14" t="s">
        <v>17</v>
      </c>
      <c r="N116" s="58"/>
      <c r="Z116" s="28">
        <f t="shared" si="1"/>
        <v>0</v>
      </c>
    </row>
    <row r="117" spans="1:26" s="28" customFormat="1" ht="20.100000000000001" customHeight="1" x14ac:dyDescent="0.3">
      <c r="A117" s="57"/>
      <c r="B117" s="10"/>
      <c r="C117" s="11"/>
      <c r="D117" s="11"/>
      <c r="E117" s="11"/>
      <c r="F117" s="11"/>
      <c r="G117" s="11"/>
      <c r="H117" s="12"/>
      <c r="I117" s="13" t="s">
        <v>20</v>
      </c>
      <c r="J117" s="14" t="s">
        <v>21</v>
      </c>
      <c r="K117" s="15">
        <v>2.3E-2</v>
      </c>
      <c r="L117" s="15">
        <f>K117*D115</f>
        <v>1.3703399999999999</v>
      </c>
      <c r="M117" s="14" t="s">
        <v>17</v>
      </c>
      <c r="N117" s="58"/>
      <c r="Z117" s="28">
        <f t="shared" si="1"/>
        <v>0</v>
      </c>
    </row>
    <row r="118" spans="1:26" s="28" customFormat="1" ht="20.100000000000001" customHeight="1" x14ac:dyDescent="0.3">
      <c r="A118" s="57"/>
      <c r="B118" s="10"/>
      <c r="C118" s="11"/>
      <c r="D118" s="11"/>
      <c r="E118" s="11"/>
      <c r="F118" s="11"/>
      <c r="G118" s="11"/>
      <c r="H118" s="12"/>
      <c r="I118" s="13" t="s">
        <v>22</v>
      </c>
      <c r="J118" s="14" t="s">
        <v>15</v>
      </c>
      <c r="K118" s="15">
        <v>0.22</v>
      </c>
      <c r="L118" s="15">
        <f>K118*D115</f>
        <v>13.1076</v>
      </c>
      <c r="M118" s="14" t="s">
        <v>17</v>
      </c>
      <c r="N118" s="58"/>
      <c r="Z118" s="28">
        <f t="shared" si="1"/>
        <v>0</v>
      </c>
    </row>
    <row r="119" spans="1:26" s="28" customFormat="1" ht="20.100000000000001" customHeight="1" x14ac:dyDescent="0.3">
      <c r="A119" s="57"/>
      <c r="B119" s="10"/>
      <c r="C119" s="11"/>
      <c r="D119" s="11"/>
      <c r="E119" s="11"/>
      <c r="F119" s="11"/>
      <c r="G119" s="11"/>
      <c r="H119" s="12"/>
      <c r="I119" s="13" t="s">
        <v>34</v>
      </c>
      <c r="J119" s="14" t="s">
        <v>15</v>
      </c>
      <c r="K119" s="15">
        <v>4.2999999999999997E-2</v>
      </c>
      <c r="L119" s="15">
        <f>K119*D115</f>
        <v>2.5619399999999999</v>
      </c>
      <c r="M119" s="14" t="s">
        <v>17</v>
      </c>
      <c r="N119" s="58"/>
      <c r="Z119" s="28">
        <f t="shared" si="1"/>
        <v>0</v>
      </c>
    </row>
    <row r="120" spans="1:26" s="28" customFormat="1" ht="20.100000000000001" customHeight="1" x14ac:dyDescent="0.3">
      <c r="A120" s="57"/>
      <c r="B120" s="10"/>
      <c r="C120" s="11"/>
      <c r="D120" s="11"/>
      <c r="E120" s="11"/>
      <c r="F120" s="11"/>
      <c r="G120" s="11"/>
      <c r="H120" s="12"/>
      <c r="I120" s="13" t="s">
        <v>23</v>
      </c>
      <c r="J120" s="14" t="s">
        <v>24</v>
      </c>
      <c r="K120" s="15">
        <v>2.9999999999999997E-4</v>
      </c>
      <c r="L120" s="15">
        <f>K120*D115</f>
        <v>1.7873999999999998E-2</v>
      </c>
      <c r="M120" s="14" t="s">
        <v>17</v>
      </c>
      <c r="N120" s="58"/>
      <c r="Z120" s="28">
        <f t="shared" si="1"/>
        <v>0</v>
      </c>
    </row>
    <row r="121" spans="1:26" s="28" customFormat="1" ht="20.100000000000001" customHeight="1" x14ac:dyDescent="0.3">
      <c r="A121" s="57">
        <v>19</v>
      </c>
      <c r="B121" s="10" t="s">
        <v>25</v>
      </c>
      <c r="C121" s="11" t="s">
        <v>19</v>
      </c>
      <c r="D121" s="11">
        <v>6</v>
      </c>
      <c r="E121" s="11"/>
      <c r="F121" s="11"/>
      <c r="G121" s="11">
        <v>250</v>
      </c>
      <c r="H121" s="12"/>
      <c r="I121" s="13"/>
      <c r="J121" s="14"/>
      <c r="K121" s="15"/>
      <c r="L121" s="15"/>
      <c r="M121" s="14"/>
      <c r="N121" s="58"/>
      <c r="Z121" s="28">
        <f t="shared" si="1"/>
        <v>0</v>
      </c>
    </row>
    <row r="122" spans="1:26" s="28" customFormat="1" ht="20.100000000000001" customHeight="1" x14ac:dyDescent="0.3">
      <c r="A122" s="57"/>
      <c r="B122" s="10"/>
      <c r="C122" s="11"/>
      <c r="D122" s="11"/>
      <c r="E122" s="11"/>
      <c r="F122" s="11"/>
      <c r="G122" s="11"/>
      <c r="H122" s="12"/>
      <c r="I122" s="13" t="s">
        <v>37</v>
      </c>
      <c r="J122" s="14" t="s">
        <v>19</v>
      </c>
      <c r="K122" s="15">
        <v>1</v>
      </c>
      <c r="L122" s="15">
        <v>2</v>
      </c>
      <c r="M122" s="14" t="s">
        <v>17</v>
      </c>
      <c r="N122" s="58"/>
      <c r="Z122" s="28">
        <f t="shared" si="1"/>
        <v>0</v>
      </c>
    </row>
    <row r="123" spans="1:26" s="28" customFormat="1" ht="20.100000000000001" customHeight="1" x14ac:dyDescent="0.3">
      <c r="A123" s="57"/>
      <c r="B123" s="10"/>
      <c r="C123" s="11"/>
      <c r="D123" s="11"/>
      <c r="E123" s="11"/>
      <c r="F123" s="11"/>
      <c r="G123" s="11"/>
      <c r="H123" s="12"/>
      <c r="I123" s="13" t="s">
        <v>47</v>
      </c>
      <c r="J123" s="14" t="s">
        <v>19</v>
      </c>
      <c r="K123" s="15">
        <v>1</v>
      </c>
      <c r="L123" s="15">
        <v>2</v>
      </c>
      <c r="M123" s="14" t="s">
        <v>17</v>
      </c>
      <c r="N123" s="58"/>
      <c r="Z123" s="28">
        <f t="shared" si="1"/>
        <v>0</v>
      </c>
    </row>
    <row r="124" spans="1:26" s="28" customFormat="1" ht="20.100000000000001" customHeight="1" x14ac:dyDescent="0.3">
      <c r="A124" s="57"/>
      <c r="B124" s="10"/>
      <c r="C124" s="11"/>
      <c r="D124" s="11"/>
      <c r="E124" s="11"/>
      <c r="F124" s="11"/>
      <c r="G124" s="11"/>
      <c r="H124" s="12"/>
      <c r="I124" s="13" t="s">
        <v>48</v>
      </c>
      <c r="J124" s="14" t="s">
        <v>19</v>
      </c>
      <c r="K124" s="15">
        <v>1</v>
      </c>
      <c r="L124" s="15">
        <v>2</v>
      </c>
      <c r="M124" s="14" t="s">
        <v>17</v>
      </c>
      <c r="N124" s="58"/>
      <c r="Z124" s="28">
        <f t="shared" si="1"/>
        <v>0</v>
      </c>
    </row>
    <row r="125" spans="1:26" s="28" customFormat="1" ht="20.100000000000001" customHeight="1" x14ac:dyDescent="0.3">
      <c r="A125" s="56"/>
      <c r="B125" s="1" t="s">
        <v>43</v>
      </c>
      <c r="C125" s="5"/>
      <c r="D125" s="6"/>
      <c r="E125" s="7"/>
      <c r="F125" s="7"/>
      <c r="G125" s="7"/>
      <c r="H125" s="1"/>
      <c r="I125" s="8"/>
      <c r="J125" s="4"/>
      <c r="K125" s="9"/>
      <c r="L125" s="9"/>
      <c r="M125" s="4"/>
      <c r="N125" s="16"/>
      <c r="Z125" s="28">
        <f t="shared" si="1"/>
        <v>0</v>
      </c>
    </row>
    <row r="126" spans="1:26" s="28" customFormat="1" x14ac:dyDescent="0.3">
      <c r="A126" s="57">
        <v>20</v>
      </c>
      <c r="B126" s="10" t="s">
        <v>28</v>
      </c>
      <c r="C126" s="11" t="s">
        <v>21</v>
      </c>
      <c r="D126" s="11">
        <v>1.34</v>
      </c>
      <c r="E126" s="20">
        <v>1916.67</v>
      </c>
      <c r="F126" s="20">
        <f>1583.33</f>
        <v>1583.33</v>
      </c>
      <c r="G126" s="20">
        <v>1833.33</v>
      </c>
      <c r="H126" s="12">
        <f>D126*E126</f>
        <v>2568.3378000000002</v>
      </c>
      <c r="I126" s="13"/>
      <c r="J126" s="14"/>
      <c r="K126" s="15"/>
      <c r="L126" s="15"/>
      <c r="M126" s="14"/>
      <c r="N126" s="58"/>
      <c r="P126" s="28">
        <f>E126/1833.33</f>
        <v>1.0454582644695718</v>
      </c>
      <c r="Z126" s="28">
        <f t="shared" si="1"/>
        <v>2121.6622000000002</v>
      </c>
    </row>
    <row r="127" spans="1:26" s="28" customFormat="1" ht="20.100000000000001" customHeight="1" x14ac:dyDescent="0.3">
      <c r="A127" s="57"/>
      <c r="B127" s="10"/>
      <c r="C127" s="11"/>
      <c r="D127" s="11"/>
      <c r="E127" s="11"/>
      <c r="F127" s="11"/>
      <c r="G127" s="11"/>
      <c r="H127" s="12"/>
      <c r="I127" s="13" t="s">
        <v>29</v>
      </c>
      <c r="J127" s="14" t="s">
        <v>19</v>
      </c>
      <c r="K127" s="15">
        <v>195</v>
      </c>
      <c r="L127" s="15">
        <f>K127*D126</f>
        <v>261.3</v>
      </c>
      <c r="M127" s="14" t="s">
        <v>17</v>
      </c>
      <c r="N127" s="58"/>
      <c r="Z127" s="28">
        <f t="shared" si="1"/>
        <v>0</v>
      </c>
    </row>
    <row r="128" spans="1:26" s="28" customFormat="1" ht="20.100000000000001" customHeight="1" x14ac:dyDescent="0.3">
      <c r="A128" s="57"/>
      <c r="B128" s="10"/>
      <c r="C128" s="11"/>
      <c r="D128" s="11"/>
      <c r="E128" s="11"/>
      <c r="F128" s="11"/>
      <c r="G128" s="11"/>
      <c r="H128" s="12"/>
      <c r="I128" s="13" t="s">
        <v>18</v>
      </c>
      <c r="J128" s="14" t="s">
        <v>19</v>
      </c>
      <c r="K128" s="15">
        <v>13</v>
      </c>
      <c r="L128" s="15">
        <f>K128*D126</f>
        <v>17.420000000000002</v>
      </c>
      <c r="M128" s="14" t="s">
        <v>17</v>
      </c>
      <c r="N128" s="58"/>
      <c r="Z128" s="28">
        <f t="shared" si="1"/>
        <v>0</v>
      </c>
    </row>
    <row r="129" spans="1:26" s="28" customFormat="1" ht="20.100000000000001" customHeight="1" x14ac:dyDescent="0.3">
      <c r="A129" s="57"/>
      <c r="B129" s="10"/>
      <c r="C129" s="11"/>
      <c r="D129" s="11"/>
      <c r="E129" s="11"/>
      <c r="F129" s="11"/>
      <c r="G129" s="11"/>
      <c r="H129" s="12"/>
      <c r="I129" s="13" t="s">
        <v>20</v>
      </c>
      <c r="J129" s="14" t="s">
        <v>21</v>
      </c>
      <c r="K129" s="15">
        <v>0.3</v>
      </c>
      <c r="L129" s="15">
        <f>K129*D126</f>
        <v>0.40200000000000002</v>
      </c>
      <c r="M129" s="14" t="s">
        <v>17</v>
      </c>
      <c r="N129" s="58"/>
      <c r="Z129" s="28">
        <f t="shared" si="1"/>
        <v>0</v>
      </c>
    </row>
    <row r="130" spans="1:26" s="28" customFormat="1" ht="20.100000000000001" customHeight="1" x14ac:dyDescent="0.3">
      <c r="A130" s="57"/>
      <c r="B130" s="10"/>
      <c r="C130" s="11"/>
      <c r="D130" s="11"/>
      <c r="E130" s="11"/>
      <c r="F130" s="11"/>
      <c r="G130" s="11"/>
      <c r="H130" s="12"/>
      <c r="I130" s="13" t="s">
        <v>22</v>
      </c>
      <c r="J130" s="14" t="s">
        <v>15</v>
      </c>
      <c r="K130" s="15">
        <v>2</v>
      </c>
      <c r="L130" s="15">
        <f>K130*D126</f>
        <v>2.68</v>
      </c>
      <c r="M130" s="14" t="s">
        <v>17</v>
      </c>
      <c r="N130" s="58"/>
      <c r="Z130" s="28">
        <f t="shared" si="1"/>
        <v>0</v>
      </c>
    </row>
    <row r="131" spans="1:26" s="28" customFormat="1" ht="20.100000000000001" customHeight="1" x14ac:dyDescent="0.3">
      <c r="A131" s="57"/>
      <c r="B131" s="10"/>
      <c r="C131" s="11"/>
      <c r="D131" s="11"/>
      <c r="E131" s="11"/>
      <c r="F131" s="11"/>
      <c r="G131" s="11"/>
      <c r="H131" s="12"/>
      <c r="I131" s="13" t="s">
        <v>23</v>
      </c>
      <c r="J131" s="14" t="s">
        <v>24</v>
      </c>
      <c r="K131" s="15">
        <v>2.5000000000000001E-3</v>
      </c>
      <c r="L131" s="15">
        <f>K131*D126</f>
        <v>3.3500000000000001E-3</v>
      </c>
      <c r="M131" s="14" t="s">
        <v>17</v>
      </c>
      <c r="N131" s="58"/>
      <c r="Z131" s="28">
        <f t="shared" si="1"/>
        <v>0</v>
      </c>
    </row>
    <row r="132" spans="1:26" s="28" customFormat="1" ht="20.100000000000001" customHeight="1" x14ac:dyDescent="0.3">
      <c r="A132" s="57"/>
      <c r="B132" s="10"/>
      <c r="C132" s="11"/>
      <c r="D132" s="11"/>
      <c r="E132" s="11"/>
      <c r="F132" s="11"/>
      <c r="G132" s="11"/>
      <c r="H132" s="12"/>
      <c r="I132" s="13" t="s">
        <v>30</v>
      </c>
      <c r="J132" s="14" t="s">
        <v>31</v>
      </c>
      <c r="K132" s="15">
        <v>1.05</v>
      </c>
      <c r="L132" s="15">
        <f>K132*D126</f>
        <v>1.4070000000000003</v>
      </c>
      <c r="M132" s="14" t="s">
        <v>17</v>
      </c>
      <c r="N132" s="58"/>
      <c r="Z132" s="28">
        <f t="shared" si="1"/>
        <v>0</v>
      </c>
    </row>
    <row r="133" spans="1:26" s="28" customFormat="1" ht="20.100000000000001" customHeight="1" x14ac:dyDescent="0.3">
      <c r="A133" s="57"/>
      <c r="B133" s="10"/>
      <c r="C133" s="11"/>
      <c r="D133" s="11"/>
      <c r="E133" s="11"/>
      <c r="F133" s="11"/>
      <c r="G133" s="11"/>
      <c r="H133" s="12"/>
      <c r="I133" s="13" t="s">
        <v>32</v>
      </c>
      <c r="J133" s="14" t="s">
        <v>31</v>
      </c>
      <c r="K133" s="15">
        <v>4.2</v>
      </c>
      <c r="L133" s="15">
        <f>K133*D126</f>
        <v>5.628000000000001</v>
      </c>
      <c r="M133" s="14" t="s">
        <v>17</v>
      </c>
      <c r="N133" s="58"/>
      <c r="Z133" s="28">
        <f t="shared" si="1"/>
        <v>0</v>
      </c>
    </row>
    <row r="134" spans="1:26" s="28" customFormat="1" ht="20.100000000000001" customHeight="1" x14ac:dyDescent="0.3">
      <c r="A134" s="57">
        <v>21</v>
      </c>
      <c r="B134" s="10" t="s">
        <v>14</v>
      </c>
      <c r="C134" s="11" t="s">
        <v>15</v>
      </c>
      <c r="D134" s="11">
        <v>31.08</v>
      </c>
      <c r="E134" s="11">
        <v>533.33000000000004</v>
      </c>
      <c r="F134" s="11">
        <f>F115</f>
        <v>425</v>
      </c>
      <c r="G134" s="11">
        <v>495.83</v>
      </c>
      <c r="H134" s="12">
        <f>D134*E134</f>
        <v>16575.896400000001</v>
      </c>
      <c r="I134" s="13"/>
      <c r="J134" s="14"/>
      <c r="K134" s="15"/>
      <c r="L134" s="15"/>
      <c r="M134" s="14"/>
      <c r="N134" s="58"/>
      <c r="Z134" s="28">
        <f t="shared" si="1"/>
        <v>13209</v>
      </c>
    </row>
    <row r="135" spans="1:26" s="28" customFormat="1" ht="20.100000000000001" customHeight="1" x14ac:dyDescent="0.3">
      <c r="A135" s="57"/>
      <c r="B135" s="10"/>
      <c r="C135" s="11"/>
      <c r="D135" s="11"/>
      <c r="E135" s="11"/>
      <c r="F135" s="11"/>
      <c r="G135" s="11"/>
      <c r="H135" s="12"/>
      <c r="I135" s="13" t="s">
        <v>18</v>
      </c>
      <c r="J135" s="14" t="s">
        <v>19</v>
      </c>
      <c r="K135" s="15">
        <v>52</v>
      </c>
      <c r="L135" s="15">
        <f>K135*D134</f>
        <v>1616.1599999999999</v>
      </c>
      <c r="M135" s="14" t="s">
        <v>17</v>
      </c>
      <c r="N135" s="58"/>
      <c r="Z135" s="28">
        <f t="shared" si="1"/>
        <v>0</v>
      </c>
    </row>
    <row r="136" spans="1:26" s="28" customFormat="1" ht="20.100000000000001" customHeight="1" x14ac:dyDescent="0.3">
      <c r="A136" s="57"/>
      <c r="B136" s="10"/>
      <c r="C136" s="11"/>
      <c r="D136" s="11"/>
      <c r="E136" s="11"/>
      <c r="F136" s="11"/>
      <c r="G136" s="11"/>
      <c r="H136" s="12"/>
      <c r="I136" s="13" t="s">
        <v>20</v>
      </c>
      <c r="J136" s="14" t="s">
        <v>21</v>
      </c>
      <c r="K136" s="15">
        <v>2.3E-2</v>
      </c>
      <c r="L136" s="15">
        <f>K136*D134</f>
        <v>0.71483999999999992</v>
      </c>
      <c r="M136" s="14" t="s">
        <v>17</v>
      </c>
      <c r="N136" s="58"/>
      <c r="Z136" s="28">
        <f t="shared" si="1"/>
        <v>0</v>
      </c>
    </row>
    <row r="137" spans="1:26" s="28" customFormat="1" ht="20.100000000000001" customHeight="1" x14ac:dyDescent="0.3">
      <c r="A137" s="57"/>
      <c r="B137" s="10"/>
      <c r="C137" s="11"/>
      <c r="D137" s="11"/>
      <c r="E137" s="11"/>
      <c r="F137" s="11"/>
      <c r="G137" s="11"/>
      <c r="H137" s="12"/>
      <c r="I137" s="13" t="s">
        <v>22</v>
      </c>
      <c r="J137" s="14" t="s">
        <v>15</v>
      </c>
      <c r="K137" s="15">
        <v>0.22</v>
      </c>
      <c r="L137" s="15">
        <f>K137*D134</f>
        <v>6.8375999999999992</v>
      </c>
      <c r="M137" s="14" t="s">
        <v>17</v>
      </c>
      <c r="N137" s="58"/>
      <c r="Z137" s="28">
        <f t="shared" ref="Z137:Z152" si="2">F137*D137</f>
        <v>0</v>
      </c>
    </row>
    <row r="138" spans="1:26" s="28" customFormat="1" ht="20.100000000000001" customHeight="1" x14ac:dyDescent="0.3">
      <c r="A138" s="57"/>
      <c r="B138" s="10"/>
      <c r="C138" s="11"/>
      <c r="D138" s="11"/>
      <c r="E138" s="11"/>
      <c r="F138" s="11"/>
      <c r="G138" s="11"/>
      <c r="H138" s="12"/>
      <c r="I138" s="13" t="s">
        <v>34</v>
      </c>
      <c r="J138" s="14" t="s">
        <v>15</v>
      </c>
      <c r="K138" s="15">
        <v>4.2999999999999997E-2</v>
      </c>
      <c r="L138" s="15">
        <f>K138*D134</f>
        <v>1.3364399999999999</v>
      </c>
      <c r="M138" s="14" t="s">
        <v>17</v>
      </c>
      <c r="N138" s="58"/>
      <c r="Z138" s="28">
        <f t="shared" si="2"/>
        <v>0</v>
      </c>
    </row>
    <row r="139" spans="1:26" s="28" customFormat="1" ht="20.100000000000001" customHeight="1" x14ac:dyDescent="0.3">
      <c r="A139" s="57"/>
      <c r="B139" s="10"/>
      <c r="C139" s="11"/>
      <c r="D139" s="11"/>
      <c r="E139" s="11"/>
      <c r="F139" s="11"/>
      <c r="G139" s="11"/>
      <c r="H139" s="12"/>
      <c r="I139" s="13" t="s">
        <v>23</v>
      </c>
      <c r="J139" s="14" t="s">
        <v>24</v>
      </c>
      <c r="K139" s="15">
        <v>2.9999999999999997E-4</v>
      </c>
      <c r="L139" s="15">
        <f>K139*D134</f>
        <v>9.323999999999999E-3</v>
      </c>
      <c r="M139" s="14" t="s">
        <v>17</v>
      </c>
      <c r="N139" s="58"/>
      <c r="Z139" s="28">
        <f t="shared" si="2"/>
        <v>0</v>
      </c>
    </row>
    <row r="140" spans="1:26" s="28" customFormat="1" ht="20.100000000000001" customHeight="1" x14ac:dyDescent="0.3">
      <c r="A140" s="57">
        <v>22</v>
      </c>
      <c r="B140" s="10" t="s">
        <v>35</v>
      </c>
      <c r="C140" s="11" t="s">
        <v>21</v>
      </c>
      <c r="D140" s="11">
        <v>0.57999999999999996</v>
      </c>
      <c r="E140" s="64">
        <v>533.33000000000004</v>
      </c>
      <c r="F140" s="11">
        <f>F90</f>
        <v>1583.33</v>
      </c>
      <c r="G140" s="11">
        <v>1833.33</v>
      </c>
      <c r="H140" s="12">
        <f>D140*E140</f>
        <v>309.33140000000003</v>
      </c>
      <c r="I140" s="13"/>
      <c r="J140" s="14"/>
      <c r="K140" s="15"/>
      <c r="L140" s="15"/>
      <c r="M140" s="14"/>
      <c r="N140" s="58"/>
      <c r="Z140" s="28">
        <f t="shared" si="2"/>
        <v>918.33139999999992</v>
      </c>
    </row>
    <row r="141" spans="1:26" s="28" customFormat="1" ht="20.100000000000001" customHeight="1" x14ac:dyDescent="0.3">
      <c r="A141" s="57"/>
      <c r="B141" s="10"/>
      <c r="C141" s="11"/>
      <c r="D141" s="11"/>
      <c r="E141" s="11"/>
      <c r="F141" s="11"/>
      <c r="G141" s="11"/>
      <c r="H141" s="12"/>
      <c r="I141" s="13" t="s">
        <v>18</v>
      </c>
      <c r="J141" s="14" t="s">
        <v>19</v>
      </c>
      <c r="K141" s="15">
        <v>395</v>
      </c>
      <c r="L141" s="15">
        <f>K141*D140</f>
        <v>229.1</v>
      </c>
      <c r="M141" s="14" t="s">
        <v>17</v>
      </c>
      <c r="N141" s="58"/>
      <c r="Z141" s="28">
        <f t="shared" si="2"/>
        <v>0</v>
      </c>
    </row>
    <row r="142" spans="1:26" s="28" customFormat="1" ht="20.100000000000001" customHeight="1" x14ac:dyDescent="0.3">
      <c r="A142" s="57"/>
      <c r="B142" s="10"/>
      <c r="C142" s="11"/>
      <c r="D142" s="11"/>
      <c r="E142" s="11"/>
      <c r="F142" s="11"/>
      <c r="G142" s="11"/>
      <c r="H142" s="12"/>
      <c r="I142" s="13" t="s">
        <v>36</v>
      </c>
      <c r="J142" s="14" t="s">
        <v>21</v>
      </c>
      <c r="K142" s="15">
        <v>0.3</v>
      </c>
      <c r="L142" s="15">
        <f>K142*D140</f>
        <v>0.17399999999999999</v>
      </c>
      <c r="M142" s="14" t="s">
        <v>17</v>
      </c>
      <c r="N142" s="58"/>
      <c r="Z142" s="28">
        <f t="shared" si="2"/>
        <v>0</v>
      </c>
    </row>
    <row r="143" spans="1:26" s="28" customFormat="1" ht="20.100000000000001" customHeight="1" x14ac:dyDescent="0.3">
      <c r="A143" s="57"/>
      <c r="B143" s="10"/>
      <c r="C143" s="11"/>
      <c r="D143" s="11"/>
      <c r="E143" s="11"/>
      <c r="F143" s="11"/>
      <c r="G143" s="11"/>
      <c r="H143" s="12"/>
      <c r="I143" s="13" t="s">
        <v>22</v>
      </c>
      <c r="J143" s="14" t="s">
        <v>15</v>
      </c>
      <c r="K143" s="15">
        <v>2</v>
      </c>
      <c r="L143" s="15">
        <f>K143*D140</f>
        <v>1.1599999999999999</v>
      </c>
      <c r="M143" s="14" t="s">
        <v>17</v>
      </c>
      <c r="N143" s="58"/>
      <c r="Z143" s="28">
        <f t="shared" si="2"/>
        <v>0</v>
      </c>
    </row>
    <row r="144" spans="1:26" s="28" customFormat="1" ht="20.100000000000001" customHeight="1" x14ac:dyDescent="0.3">
      <c r="A144" s="57"/>
      <c r="B144" s="10"/>
      <c r="C144" s="11"/>
      <c r="D144" s="11"/>
      <c r="E144" s="11"/>
      <c r="F144" s="11"/>
      <c r="G144" s="11"/>
      <c r="H144" s="12"/>
      <c r="I144" s="13" t="s">
        <v>34</v>
      </c>
      <c r="J144" s="14" t="s">
        <v>15</v>
      </c>
      <c r="K144" s="15">
        <v>0.3</v>
      </c>
      <c r="L144" s="15">
        <f>K144*D140</f>
        <v>0.17399999999999999</v>
      </c>
      <c r="M144" s="14" t="s">
        <v>17</v>
      </c>
      <c r="N144" s="58"/>
      <c r="Z144" s="28">
        <f t="shared" si="2"/>
        <v>0</v>
      </c>
    </row>
    <row r="145" spans="1:26" s="28" customFormat="1" ht="20.100000000000001" customHeight="1" x14ac:dyDescent="0.3">
      <c r="A145" s="57"/>
      <c r="B145" s="10"/>
      <c r="C145" s="11"/>
      <c r="D145" s="11"/>
      <c r="E145" s="11"/>
      <c r="F145" s="11"/>
      <c r="G145" s="11"/>
      <c r="H145" s="12"/>
      <c r="I145" s="13" t="s">
        <v>23</v>
      </c>
      <c r="J145" s="14" t="s">
        <v>24</v>
      </c>
      <c r="K145" s="15">
        <v>2.5000000000000001E-3</v>
      </c>
      <c r="L145" s="15">
        <f>K145*D140</f>
        <v>1.4499999999999999E-3</v>
      </c>
      <c r="M145" s="14" t="s">
        <v>17</v>
      </c>
      <c r="N145" s="58"/>
      <c r="Z145" s="28">
        <f t="shared" si="2"/>
        <v>0</v>
      </c>
    </row>
    <row r="146" spans="1:26" s="28" customFormat="1" ht="20.100000000000001" customHeight="1" x14ac:dyDescent="0.3">
      <c r="A146" s="57">
        <v>23</v>
      </c>
      <c r="B146" s="10" t="s">
        <v>25</v>
      </c>
      <c r="C146" s="11" t="s">
        <v>19</v>
      </c>
      <c r="D146" s="11">
        <v>6</v>
      </c>
      <c r="E146" s="11"/>
      <c r="F146" s="11"/>
      <c r="G146" s="11">
        <v>250</v>
      </c>
      <c r="H146" s="12"/>
      <c r="I146" s="13"/>
      <c r="J146" s="14"/>
      <c r="K146" s="15"/>
      <c r="L146" s="15"/>
      <c r="M146" s="14"/>
      <c r="N146" s="58"/>
      <c r="Z146" s="28">
        <f t="shared" si="2"/>
        <v>0</v>
      </c>
    </row>
    <row r="147" spans="1:26" s="28" customFormat="1" ht="20.100000000000001" customHeight="1" x14ac:dyDescent="0.3">
      <c r="A147" s="57"/>
      <c r="B147" s="10"/>
      <c r="C147" s="11"/>
      <c r="D147" s="11"/>
      <c r="E147" s="11"/>
      <c r="F147" s="11"/>
      <c r="G147" s="11"/>
      <c r="H147" s="12"/>
      <c r="I147" s="13" t="s">
        <v>37</v>
      </c>
      <c r="J147" s="14" t="s">
        <v>19</v>
      </c>
      <c r="K147" s="15">
        <v>1</v>
      </c>
      <c r="L147" s="15">
        <v>1</v>
      </c>
      <c r="M147" s="14" t="s">
        <v>17</v>
      </c>
      <c r="N147" s="58"/>
      <c r="Z147" s="28">
        <f t="shared" si="2"/>
        <v>0</v>
      </c>
    </row>
    <row r="148" spans="1:26" s="28" customFormat="1" ht="20.100000000000001" customHeight="1" x14ac:dyDescent="0.3">
      <c r="A148" s="57"/>
      <c r="B148" s="10"/>
      <c r="C148" s="11"/>
      <c r="D148" s="11"/>
      <c r="E148" s="11"/>
      <c r="F148" s="11"/>
      <c r="G148" s="11"/>
      <c r="H148" s="12"/>
      <c r="I148" s="13" t="s">
        <v>49</v>
      </c>
      <c r="J148" s="14" t="s">
        <v>19</v>
      </c>
      <c r="K148" s="15">
        <v>1</v>
      </c>
      <c r="L148" s="15">
        <v>4</v>
      </c>
      <c r="M148" s="14" t="s">
        <v>17</v>
      </c>
      <c r="N148" s="58"/>
      <c r="Z148" s="28">
        <f t="shared" si="2"/>
        <v>0</v>
      </c>
    </row>
    <row r="149" spans="1:26" s="28" customFormat="1" ht="20.100000000000001" customHeight="1" x14ac:dyDescent="0.3">
      <c r="A149" s="57"/>
      <c r="B149" s="10"/>
      <c r="C149" s="11"/>
      <c r="D149" s="11"/>
      <c r="E149" s="11"/>
      <c r="F149" s="11"/>
      <c r="G149" s="11"/>
      <c r="H149" s="12"/>
      <c r="I149" s="13" t="s">
        <v>50</v>
      </c>
      <c r="J149" s="14" t="s">
        <v>19</v>
      </c>
      <c r="K149" s="15">
        <v>1</v>
      </c>
      <c r="L149" s="15">
        <v>1</v>
      </c>
      <c r="M149" s="14" t="s">
        <v>17</v>
      </c>
      <c r="N149" s="58"/>
      <c r="Z149" s="28">
        <f t="shared" si="2"/>
        <v>0</v>
      </c>
    </row>
    <row r="150" spans="1:26" s="28" customFormat="1" ht="20.100000000000001" customHeight="1" x14ac:dyDescent="0.3">
      <c r="A150" s="57"/>
      <c r="B150" s="10"/>
      <c r="C150" s="11"/>
      <c r="D150" s="11"/>
      <c r="E150" s="11"/>
      <c r="F150" s="11"/>
      <c r="G150" s="11"/>
      <c r="H150" s="12"/>
      <c r="I150" s="13"/>
      <c r="J150" s="14"/>
      <c r="K150" s="15"/>
      <c r="L150" s="15"/>
      <c r="M150" s="14"/>
      <c r="N150" s="58"/>
      <c r="Z150" s="28">
        <f t="shared" si="2"/>
        <v>0</v>
      </c>
    </row>
    <row r="151" spans="1:26" s="28" customFormat="1" ht="20.100000000000001" customHeight="1" x14ac:dyDescent="0.3">
      <c r="A151" s="57"/>
      <c r="B151" s="10"/>
      <c r="C151" s="11"/>
      <c r="D151" s="11"/>
      <c r="E151" s="11"/>
      <c r="F151" s="11"/>
      <c r="G151" s="11"/>
      <c r="H151" s="12"/>
      <c r="I151" s="13"/>
      <c r="J151" s="14"/>
      <c r="K151" s="15"/>
      <c r="L151" s="15"/>
      <c r="M151" s="14"/>
      <c r="N151" s="58"/>
      <c r="Z151" s="28">
        <f t="shared" si="2"/>
        <v>0</v>
      </c>
    </row>
    <row r="152" spans="1:26" s="19" customFormat="1" ht="20.100000000000001" customHeight="1" x14ac:dyDescent="0.3">
      <c r="A152" s="56"/>
      <c r="B152" s="1" t="s">
        <v>51</v>
      </c>
      <c r="C152" s="5"/>
      <c r="D152" s="6"/>
      <c r="E152" s="7"/>
      <c r="F152" s="7"/>
      <c r="G152" s="7"/>
      <c r="H152" s="1"/>
      <c r="I152" s="8"/>
      <c r="J152" s="4"/>
      <c r="K152" s="9"/>
      <c r="L152" s="9"/>
      <c r="M152" s="4"/>
      <c r="N152" s="16"/>
      <c r="Z152" s="28">
        <f t="shared" si="2"/>
        <v>0</v>
      </c>
    </row>
    <row r="153" spans="1:26" s="19" customFormat="1" ht="20.100000000000001" hidden="1" customHeight="1" x14ac:dyDescent="0.3">
      <c r="A153" s="56"/>
      <c r="B153" s="1" t="s">
        <v>52</v>
      </c>
      <c r="C153" s="5"/>
      <c r="D153" s="6"/>
      <c r="E153" s="7"/>
      <c r="F153" s="7"/>
      <c r="G153" s="7"/>
      <c r="H153" s="1"/>
      <c r="I153" s="8"/>
      <c r="J153" s="4"/>
      <c r="K153" s="9"/>
      <c r="L153" s="9"/>
      <c r="M153" s="4"/>
      <c r="N153" s="16"/>
    </row>
    <row r="154" spans="1:26" s="28" customFormat="1" ht="20.100000000000001" hidden="1" customHeight="1" x14ac:dyDescent="0.3">
      <c r="A154" s="57">
        <v>24</v>
      </c>
      <c r="B154" s="47" t="s">
        <v>53</v>
      </c>
      <c r="C154" s="11" t="s">
        <v>21</v>
      </c>
      <c r="D154" s="11">
        <v>21.57</v>
      </c>
      <c r="E154" s="11"/>
      <c r="F154" s="11"/>
      <c r="G154" s="11"/>
      <c r="H154" s="12"/>
      <c r="I154" s="13"/>
      <c r="J154" s="14"/>
      <c r="K154" s="15"/>
      <c r="L154" s="15"/>
      <c r="M154" s="14"/>
      <c r="N154" s="58"/>
    </row>
    <row r="155" spans="1:26" s="28" customFormat="1" ht="20.100000000000001" hidden="1" customHeight="1" x14ac:dyDescent="0.3">
      <c r="A155" s="57"/>
      <c r="B155" s="10"/>
      <c r="C155" s="11"/>
      <c r="D155" s="11"/>
      <c r="E155" s="11"/>
      <c r="F155" s="11"/>
      <c r="G155" s="11"/>
      <c r="H155" s="12"/>
      <c r="I155" s="55" t="s">
        <v>16</v>
      </c>
      <c r="J155" s="46" t="s">
        <v>15</v>
      </c>
      <c r="K155" s="46">
        <v>0.7</v>
      </c>
      <c r="L155" s="15">
        <f>K155*D154</f>
        <v>15.098999999999998</v>
      </c>
      <c r="M155" s="14" t="s">
        <v>17</v>
      </c>
      <c r="N155" s="58"/>
    </row>
    <row r="156" spans="1:26" s="28" customFormat="1" ht="36" hidden="1" x14ac:dyDescent="0.3">
      <c r="A156" s="57"/>
      <c r="B156" s="10"/>
      <c r="C156" s="11"/>
      <c r="D156" s="11"/>
      <c r="E156" s="11"/>
      <c r="F156" s="11"/>
      <c r="G156" s="11"/>
      <c r="H156" s="12"/>
      <c r="I156" s="55" t="s">
        <v>54</v>
      </c>
      <c r="J156" s="46" t="s">
        <v>21</v>
      </c>
      <c r="K156" s="46">
        <v>7.0000000000000001E-3</v>
      </c>
      <c r="L156" s="15">
        <f>K156*D154</f>
        <v>0.15099000000000001</v>
      </c>
      <c r="M156" s="14" t="s">
        <v>17</v>
      </c>
      <c r="N156" s="58"/>
    </row>
    <row r="157" spans="1:26" s="28" customFormat="1" ht="36" hidden="1" x14ac:dyDescent="0.3">
      <c r="A157" s="57"/>
      <c r="B157" s="10"/>
      <c r="C157" s="11"/>
      <c r="D157" s="11"/>
      <c r="E157" s="11"/>
      <c r="F157" s="11"/>
      <c r="G157" s="11"/>
      <c r="H157" s="12"/>
      <c r="I157" s="55" t="s">
        <v>55</v>
      </c>
      <c r="J157" s="46" t="s">
        <v>31</v>
      </c>
      <c r="K157" s="46">
        <v>52</v>
      </c>
      <c r="L157" s="15">
        <f>K157*D154</f>
        <v>1121.6400000000001</v>
      </c>
      <c r="M157" s="14" t="s">
        <v>17</v>
      </c>
      <c r="N157" s="58"/>
    </row>
    <row r="158" spans="1:26" s="28" customFormat="1" ht="36" hidden="1" x14ac:dyDescent="0.3">
      <c r="A158" s="57"/>
      <c r="B158" s="10"/>
      <c r="C158" s="11"/>
      <c r="D158" s="11"/>
      <c r="E158" s="11"/>
      <c r="F158" s="11"/>
      <c r="G158" s="11"/>
      <c r="H158" s="12"/>
      <c r="I158" s="55" t="s">
        <v>56</v>
      </c>
      <c r="J158" s="46" t="s">
        <v>31</v>
      </c>
      <c r="K158" s="46">
        <v>4</v>
      </c>
      <c r="L158" s="15">
        <f>K158*D154</f>
        <v>86.28</v>
      </c>
      <c r="M158" s="14" t="s">
        <v>17</v>
      </c>
      <c r="N158" s="58"/>
    </row>
    <row r="159" spans="1:26" s="28" customFormat="1" ht="36" hidden="1" x14ac:dyDescent="0.3">
      <c r="A159" s="57"/>
      <c r="B159" s="10"/>
      <c r="C159" s="11"/>
      <c r="D159" s="11"/>
      <c r="E159" s="11"/>
      <c r="F159" s="11"/>
      <c r="G159" s="11"/>
      <c r="H159" s="12"/>
      <c r="I159" s="55" t="s">
        <v>57</v>
      </c>
      <c r="J159" s="46" t="s">
        <v>58</v>
      </c>
      <c r="K159" s="46">
        <v>25</v>
      </c>
      <c r="L159" s="15">
        <f>K159*D154</f>
        <v>539.25</v>
      </c>
      <c r="M159" s="14" t="s">
        <v>17</v>
      </c>
      <c r="N159" s="58"/>
    </row>
    <row r="160" spans="1:26" s="28" customFormat="1" ht="20.100000000000001" hidden="1" customHeight="1" x14ac:dyDescent="0.3">
      <c r="A160" s="57"/>
      <c r="B160" s="10"/>
      <c r="C160" s="11"/>
      <c r="D160" s="11"/>
      <c r="E160" s="11"/>
      <c r="F160" s="11"/>
      <c r="G160" s="11"/>
      <c r="H160" s="12"/>
      <c r="I160" s="55" t="s">
        <v>59</v>
      </c>
      <c r="J160" s="46" t="s">
        <v>60</v>
      </c>
      <c r="K160" s="46">
        <v>1.0999999999999999E-2</v>
      </c>
      <c r="L160" s="15">
        <f>K160*D154</f>
        <v>0.23726999999999998</v>
      </c>
      <c r="M160" s="14" t="s">
        <v>17</v>
      </c>
      <c r="N160" s="58"/>
    </row>
    <row r="161" spans="1:14" s="28" customFormat="1" ht="20.100000000000001" hidden="1" customHeight="1" x14ac:dyDescent="0.3">
      <c r="A161" s="57"/>
      <c r="B161" s="10"/>
      <c r="C161" s="11"/>
      <c r="D161" s="11"/>
      <c r="E161" s="11"/>
      <c r="F161" s="11"/>
      <c r="G161" s="11"/>
      <c r="H161" s="12"/>
      <c r="I161" s="55" t="s">
        <v>61</v>
      </c>
      <c r="J161" s="46" t="s">
        <v>15</v>
      </c>
      <c r="K161" s="46">
        <v>0.3</v>
      </c>
      <c r="L161" s="15">
        <f>K161*D154</f>
        <v>6.4710000000000001</v>
      </c>
      <c r="M161" s="14" t="s">
        <v>17</v>
      </c>
      <c r="N161" s="58"/>
    </row>
    <row r="162" spans="1:14" s="28" customFormat="1" ht="20.100000000000001" hidden="1" customHeight="1" x14ac:dyDescent="0.3">
      <c r="A162" s="57"/>
      <c r="B162" s="10"/>
      <c r="C162" s="11"/>
      <c r="D162" s="11"/>
      <c r="E162" s="11"/>
      <c r="F162" s="11"/>
      <c r="G162" s="11"/>
      <c r="H162" s="12"/>
      <c r="I162" s="55" t="s">
        <v>62</v>
      </c>
      <c r="J162" s="46" t="s">
        <v>31</v>
      </c>
      <c r="K162" s="46">
        <v>1.05</v>
      </c>
      <c r="L162" s="15">
        <f>K162*D154</f>
        <v>22.648500000000002</v>
      </c>
      <c r="M162" s="14" t="s">
        <v>17</v>
      </c>
      <c r="N162" s="58"/>
    </row>
    <row r="163" spans="1:14" s="28" customFormat="1" ht="20.100000000000001" hidden="1" customHeight="1" x14ac:dyDescent="0.3">
      <c r="A163" s="57"/>
      <c r="B163" s="10"/>
      <c r="C163" s="11"/>
      <c r="D163" s="11"/>
      <c r="E163" s="11"/>
      <c r="F163" s="11"/>
      <c r="G163" s="11"/>
      <c r="H163" s="12"/>
      <c r="I163" s="55" t="s">
        <v>63</v>
      </c>
      <c r="J163" s="46" t="s">
        <v>31</v>
      </c>
      <c r="K163" s="46">
        <v>4.2</v>
      </c>
      <c r="L163" s="15">
        <f>K163*D154</f>
        <v>90.594000000000008</v>
      </c>
      <c r="M163" s="14" t="s">
        <v>17</v>
      </c>
      <c r="N163" s="58"/>
    </row>
    <row r="164" spans="1:14" s="28" customFormat="1" ht="20.100000000000001" hidden="1" customHeight="1" x14ac:dyDescent="0.3">
      <c r="A164" s="57">
        <v>25</v>
      </c>
      <c r="B164" s="10" t="s">
        <v>25</v>
      </c>
      <c r="C164" s="11" t="s">
        <v>19</v>
      </c>
      <c r="D164" s="11">
        <v>6</v>
      </c>
      <c r="E164" s="11"/>
      <c r="F164" s="11"/>
      <c r="G164" s="11"/>
      <c r="H164" s="12"/>
      <c r="I164" s="55"/>
      <c r="J164" s="46"/>
      <c r="K164" s="54"/>
      <c r="L164" s="46"/>
      <c r="M164" s="14"/>
      <c r="N164" s="58"/>
    </row>
    <row r="165" spans="1:14" s="28" customFormat="1" ht="20.100000000000001" hidden="1" customHeight="1" x14ac:dyDescent="0.3">
      <c r="A165" s="57"/>
      <c r="B165" s="10"/>
      <c r="C165" s="11"/>
      <c r="D165" s="11"/>
      <c r="E165" s="11"/>
      <c r="F165" s="11"/>
      <c r="G165" s="11"/>
      <c r="H165" s="12"/>
      <c r="I165" s="55" t="s">
        <v>64</v>
      </c>
      <c r="J165" s="46" t="s">
        <v>31</v>
      </c>
      <c r="K165" s="15">
        <v>1</v>
      </c>
      <c r="L165" s="46">
        <v>4</v>
      </c>
      <c r="M165" s="14" t="s">
        <v>17</v>
      </c>
      <c r="N165" s="58"/>
    </row>
    <row r="166" spans="1:14" s="28" customFormat="1" ht="20.100000000000001" hidden="1" customHeight="1" x14ac:dyDescent="0.3">
      <c r="A166" s="57"/>
      <c r="B166" s="10"/>
      <c r="C166" s="11"/>
      <c r="D166" s="11"/>
      <c r="E166" s="11"/>
      <c r="F166" s="11"/>
      <c r="G166" s="11"/>
      <c r="H166" s="12"/>
      <c r="I166" s="55" t="s">
        <v>65</v>
      </c>
      <c r="J166" s="46" t="s">
        <v>31</v>
      </c>
      <c r="K166" s="15">
        <v>1</v>
      </c>
      <c r="L166" s="46">
        <v>2</v>
      </c>
      <c r="M166" s="14" t="s">
        <v>17</v>
      </c>
      <c r="N166" s="58"/>
    </row>
    <row r="167" spans="1:14" s="19" customFormat="1" ht="20.100000000000001" hidden="1" customHeight="1" x14ac:dyDescent="0.3">
      <c r="A167" s="56"/>
      <c r="B167" s="1" t="s">
        <v>66</v>
      </c>
      <c r="C167" s="5"/>
      <c r="D167" s="6"/>
      <c r="E167" s="7"/>
      <c r="F167" s="7"/>
      <c r="G167" s="7"/>
      <c r="H167" s="1"/>
      <c r="I167" s="8"/>
      <c r="J167" s="4"/>
      <c r="K167" s="9"/>
      <c r="L167" s="9"/>
      <c r="M167" s="4"/>
      <c r="N167" s="16"/>
    </row>
    <row r="168" spans="1:14" s="28" customFormat="1" ht="20.100000000000001" hidden="1" customHeight="1" x14ac:dyDescent="0.3">
      <c r="A168" s="57">
        <v>26</v>
      </c>
      <c r="B168" s="10" t="s">
        <v>35</v>
      </c>
      <c r="C168" s="11" t="s">
        <v>21</v>
      </c>
      <c r="D168" s="11">
        <v>8.57</v>
      </c>
      <c r="E168" s="11"/>
      <c r="F168" s="11"/>
      <c r="G168" s="11"/>
      <c r="H168" s="12"/>
      <c r="I168" s="13"/>
      <c r="J168" s="14"/>
      <c r="K168" s="15"/>
      <c r="L168" s="15"/>
      <c r="M168" s="14"/>
      <c r="N168" s="58"/>
    </row>
    <row r="169" spans="1:14" s="28" customFormat="1" ht="20.100000000000001" hidden="1" customHeight="1" x14ac:dyDescent="0.3">
      <c r="A169" s="57"/>
      <c r="B169" s="10"/>
      <c r="C169" s="11"/>
      <c r="D169" s="11"/>
      <c r="E169" s="11"/>
      <c r="F169" s="11"/>
      <c r="G169" s="11"/>
      <c r="H169" s="12"/>
      <c r="I169" s="13" t="s">
        <v>67</v>
      </c>
      <c r="J169" s="14" t="s">
        <v>19</v>
      </c>
      <c r="K169" s="15">
        <v>395</v>
      </c>
      <c r="L169" s="15">
        <f>K169*D168</f>
        <v>3385.15</v>
      </c>
      <c r="M169" s="14" t="s">
        <v>17</v>
      </c>
      <c r="N169" s="58"/>
    </row>
    <row r="170" spans="1:14" s="28" customFormat="1" ht="20.100000000000001" hidden="1" customHeight="1" x14ac:dyDescent="0.3">
      <c r="A170" s="57"/>
      <c r="B170" s="10"/>
      <c r="C170" s="11"/>
      <c r="D170" s="11"/>
      <c r="E170" s="11"/>
      <c r="F170" s="11"/>
      <c r="G170" s="11"/>
      <c r="H170" s="12"/>
      <c r="I170" s="13" t="s">
        <v>68</v>
      </c>
      <c r="J170" s="14" t="s">
        <v>21</v>
      </c>
      <c r="K170" s="15">
        <v>0.3</v>
      </c>
      <c r="L170" s="15">
        <f>K170*D168</f>
        <v>2.5710000000000002</v>
      </c>
      <c r="M170" s="14" t="s">
        <v>17</v>
      </c>
      <c r="N170" s="58"/>
    </row>
    <row r="171" spans="1:14" s="28" customFormat="1" ht="20.100000000000001" hidden="1" customHeight="1" x14ac:dyDescent="0.3">
      <c r="A171" s="57"/>
      <c r="B171" s="10"/>
      <c r="C171" s="11"/>
      <c r="D171" s="11"/>
      <c r="E171" s="11"/>
      <c r="F171" s="11"/>
      <c r="G171" s="11"/>
      <c r="H171" s="12"/>
      <c r="I171" s="13" t="s">
        <v>69</v>
      </c>
      <c r="J171" s="14" t="s">
        <v>15</v>
      </c>
      <c r="K171" s="15">
        <v>2</v>
      </c>
      <c r="L171" s="15">
        <f>K171*D168</f>
        <v>17.14</v>
      </c>
      <c r="M171" s="14" t="s">
        <v>17</v>
      </c>
      <c r="N171" s="58"/>
    </row>
    <row r="172" spans="1:14" s="28" customFormat="1" ht="20.100000000000001" hidden="1" customHeight="1" x14ac:dyDescent="0.3">
      <c r="A172" s="57"/>
      <c r="B172" s="10"/>
      <c r="C172" s="11"/>
      <c r="D172" s="11"/>
      <c r="E172" s="11"/>
      <c r="F172" s="11"/>
      <c r="G172" s="11"/>
      <c r="H172" s="12"/>
      <c r="I172" s="13" t="s">
        <v>34</v>
      </c>
      <c r="J172" s="14" t="s">
        <v>15</v>
      </c>
      <c r="K172" s="15">
        <v>0.3</v>
      </c>
      <c r="L172" s="15">
        <f>K172*D168</f>
        <v>2.5710000000000002</v>
      </c>
      <c r="M172" s="14" t="s">
        <v>17</v>
      </c>
      <c r="N172" s="58"/>
    </row>
    <row r="173" spans="1:14" s="28" customFormat="1" ht="20.100000000000001" hidden="1" customHeight="1" x14ac:dyDescent="0.3">
      <c r="A173" s="57"/>
      <c r="B173" s="10"/>
      <c r="C173" s="11"/>
      <c r="D173" s="11"/>
      <c r="E173" s="11"/>
      <c r="F173" s="11"/>
      <c r="G173" s="11"/>
      <c r="H173" s="12"/>
      <c r="I173" s="13" t="s">
        <v>59</v>
      </c>
      <c r="J173" s="14" t="s">
        <v>24</v>
      </c>
      <c r="K173" s="15">
        <v>2.5000000000000001E-3</v>
      </c>
      <c r="L173" s="15">
        <f>K173*D168</f>
        <v>2.1425E-2</v>
      </c>
      <c r="M173" s="14" t="s">
        <v>17</v>
      </c>
      <c r="N173" s="58"/>
    </row>
    <row r="174" spans="1:14" s="28" customFormat="1" ht="20.100000000000001" hidden="1" customHeight="1" x14ac:dyDescent="0.3">
      <c r="A174" s="57">
        <v>27</v>
      </c>
      <c r="B174" s="47" t="s">
        <v>53</v>
      </c>
      <c r="C174" s="11" t="s">
        <v>21</v>
      </c>
      <c r="D174" s="11">
        <v>67.95</v>
      </c>
      <c r="E174" s="11"/>
      <c r="F174" s="11"/>
      <c r="G174" s="11"/>
      <c r="H174" s="12"/>
      <c r="I174" s="13"/>
      <c r="J174" s="14"/>
      <c r="K174" s="15"/>
      <c r="L174" s="15"/>
      <c r="M174" s="14"/>
      <c r="N174" s="58"/>
    </row>
    <row r="175" spans="1:14" s="28" customFormat="1" ht="36" hidden="1" x14ac:dyDescent="0.3">
      <c r="A175" s="57"/>
      <c r="B175" s="10"/>
      <c r="C175" s="11"/>
      <c r="D175" s="11"/>
      <c r="E175" s="11"/>
      <c r="F175" s="11"/>
      <c r="G175" s="11"/>
      <c r="H175" s="12"/>
      <c r="I175" s="55" t="s">
        <v>54</v>
      </c>
      <c r="J175" s="46" t="s">
        <v>21</v>
      </c>
      <c r="K175" s="46">
        <v>7.0000000000000001E-3</v>
      </c>
      <c r="L175" s="15">
        <f>K175*D174</f>
        <v>0.47565000000000002</v>
      </c>
      <c r="M175" s="14" t="s">
        <v>17</v>
      </c>
      <c r="N175" s="58"/>
    </row>
    <row r="176" spans="1:14" s="28" customFormat="1" ht="36" hidden="1" x14ac:dyDescent="0.3">
      <c r="A176" s="57"/>
      <c r="B176" s="10"/>
      <c r="C176" s="11"/>
      <c r="D176" s="11"/>
      <c r="E176" s="11"/>
      <c r="F176" s="11"/>
      <c r="G176" s="11"/>
      <c r="H176" s="12"/>
      <c r="I176" s="55" t="s">
        <v>55</v>
      </c>
      <c r="J176" s="46" t="s">
        <v>31</v>
      </c>
      <c r="K176" s="46">
        <v>52</v>
      </c>
      <c r="L176" s="15">
        <f>K176*D174</f>
        <v>3533.4</v>
      </c>
      <c r="M176" s="14" t="s">
        <v>17</v>
      </c>
      <c r="N176" s="58"/>
    </row>
    <row r="177" spans="1:14" s="28" customFormat="1" ht="36" hidden="1" x14ac:dyDescent="0.3">
      <c r="A177" s="57"/>
      <c r="B177" s="10"/>
      <c r="C177" s="11"/>
      <c r="D177" s="11"/>
      <c r="E177" s="11"/>
      <c r="F177" s="11"/>
      <c r="G177" s="11"/>
      <c r="H177" s="12"/>
      <c r="I177" s="55" t="s">
        <v>56</v>
      </c>
      <c r="J177" s="46" t="s">
        <v>31</v>
      </c>
      <c r="K177" s="46">
        <v>4</v>
      </c>
      <c r="L177" s="15">
        <f>K177*D174</f>
        <v>271.8</v>
      </c>
      <c r="M177" s="14" t="s">
        <v>17</v>
      </c>
      <c r="N177" s="58"/>
    </row>
    <row r="178" spans="1:14" s="28" customFormat="1" ht="36" hidden="1" x14ac:dyDescent="0.3">
      <c r="A178" s="57"/>
      <c r="B178" s="10"/>
      <c r="C178" s="11"/>
      <c r="D178" s="11"/>
      <c r="E178" s="11"/>
      <c r="F178" s="11"/>
      <c r="G178" s="11"/>
      <c r="H178" s="12"/>
      <c r="I178" s="55" t="s">
        <v>57</v>
      </c>
      <c r="J178" s="46" t="s">
        <v>58</v>
      </c>
      <c r="K178" s="46">
        <v>25</v>
      </c>
      <c r="L178" s="15">
        <f>K178*D174</f>
        <v>1698.75</v>
      </c>
      <c r="M178" s="14" t="s">
        <v>17</v>
      </c>
      <c r="N178" s="58"/>
    </row>
    <row r="179" spans="1:14" s="28" customFormat="1" ht="20.100000000000001" hidden="1" customHeight="1" x14ac:dyDescent="0.3">
      <c r="A179" s="57"/>
      <c r="B179" s="10"/>
      <c r="C179" s="11"/>
      <c r="D179" s="11"/>
      <c r="E179" s="11"/>
      <c r="F179" s="11"/>
      <c r="G179" s="11"/>
      <c r="H179" s="12"/>
      <c r="I179" s="55" t="s">
        <v>59</v>
      </c>
      <c r="J179" s="46" t="s">
        <v>60</v>
      </c>
      <c r="K179" s="46">
        <v>1.0999999999999999E-2</v>
      </c>
      <c r="L179" s="15">
        <f>K179*D174</f>
        <v>0.74744999999999995</v>
      </c>
      <c r="M179" s="14" t="s">
        <v>17</v>
      </c>
      <c r="N179" s="58"/>
    </row>
    <row r="180" spans="1:14" s="28" customFormat="1" ht="20.100000000000001" hidden="1" customHeight="1" x14ac:dyDescent="0.3">
      <c r="A180" s="57"/>
      <c r="B180" s="10"/>
      <c r="C180" s="11"/>
      <c r="D180" s="11"/>
      <c r="E180" s="11"/>
      <c r="F180" s="11"/>
      <c r="G180" s="11"/>
      <c r="H180" s="12"/>
      <c r="I180" s="55" t="s">
        <v>61</v>
      </c>
      <c r="J180" s="46" t="s">
        <v>15</v>
      </c>
      <c r="K180" s="46">
        <v>0.3</v>
      </c>
      <c r="L180" s="15">
        <f>K180*D174</f>
        <v>20.385000000000002</v>
      </c>
      <c r="M180" s="14" t="s">
        <v>17</v>
      </c>
      <c r="N180" s="58"/>
    </row>
    <row r="181" spans="1:14" s="28" customFormat="1" ht="20.100000000000001" hidden="1" customHeight="1" x14ac:dyDescent="0.3">
      <c r="A181" s="57"/>
      <c r="B181" s="10"/>
      <c r="C181" s="11"/>
      <c r="D181" s="11"/>
      <c r="E181" s="11"/>
      <c r="F181" s="11"/>
      <c r="G181" s="11"/>
      <c r="H181" s="12"/>
      <c r="I181" s="55" t="s">
        <v>62</v>
      </c>
      <c r="J181" s="46" t="s">
        <v>31</v>
      </c>
      <c r="K181" s="46">
        <v>1.05</v>
      </c>
      <c r="L181" s="15">
        <f>K181*D174</f>
        <v>71.347500000000011</v>
      </c>
      <c r="M181" s="14" t="s">
        <v>17</v>
      </c>
      <c r="N181" s="58"/>
    </row>
    <row r="182" spans="1:14" s="28" customFormat="1" ht="20.100000000000001" hidden="1" customHeight="1" x14ac:dyDescent="0.3">
      <c r="A182" s="57"/>
      <c r="B182" s="10"/>
      <c r="C182" s="11"/>
      <c r="D182" s="11"/>
      <c r="E182" s="11"/>
      <c r="F182" s="11"/>
      <c r="G182" s="11"/>
      <c r="H182" s="12"/>
      <c r="I182" s="55" t="s">
        <v>63</v>
      </c>
      <c r="J182" s="46" t="s">
        <v>31</v>
      </c>
      <c r="K182" s="46">
        <v>4.2</v>
      </c>
      <c r="L182" s="15">
        <f>K182*D174</f>
        <v>285.39000000000004</v>
      </c>
      <c r="M182" s="14" t="s">
        <v>17</v>
      </c>
      <c r="N182" s="58"/>
    </row>
    <row r="183" spans="1:14" s="28" customFormat="1" ht="20.100000000000001" hidden="1" customHeight="1" x14ac:dyDescent="0.3">
      <c r="A183" s="57">
        <v>28</v>
      </c>
      <c r="B183" s="47" t="s">
        <v>70</v>
      </c>
      <c r="C183" s="48" t="s">
        <v>15</v>
      </c>
      <c r="D183" s="49">
        <v>42.66</v>
      </c>
      <c r="E183" s="50"/>
      <c r="F183" s="50"/>
      <c r="G183" s="50"/>
      <c r="H183" s="50"/>
      <c r="I183" s="51"/>
      <c r="J183" s="52">
        <f t="shared" ref="J183" si="3">D183*I183</f>
        <v>0</v>
      </c>
      <c r="K183" s="55"/>
      <c r="L183" s="46"/>
      <c r="M183" s="46"/>
      <c r="N183" s="53"/>
    </row>
    <row r="184" spans="1:14" s="28" customFormat="1" ht="36" hidden="1" x14ac:dyDescent="0.3">
      <c r="A184" s="57"/>
      <c r="B184" s="47"/>
      <c r="C184" s="48"/>
      <c r="D184" s="49"/>
      <c r="E184" s="50"/>
      <c r="F184" s="50"/>
      <c r="G184" s="50"/>
      <c r="H184" s="50"/>
      <c r="I184" s="55" t="s">
        <v>54</v>
      </c>
      <c r="J184" s="46" t="s">
        <v>21</v>
      </c>
      <c r="K184" s="46">
        <v>1E-3</v>
      </c>
      <c r="L184" s="15">
        <f>K184*D183</f>
        <v>4.2659999999999997E-2</v>
      </c>
      <c r="M184" s="14" t="s">
        <v>17</v>
      </c>
      <c r="N184" s="53"/>
    </row>
    <row r="185" spans="1:14" s="28" customFormat="1" ht="36" hidden="1" x14ac:dyDescent="0.3">
      <c r="A185" s="57"/>
      <c r="B185" s="47"/>
      <c r="C185" s="48"/>
      <c r="D185" s="49"/>
      <c r="E185" s="50"/>
      <c r="F185" s="50"/>
      <c r="G185" s="50"/>
      <c r="H185" s="50"/>
      <c r="I185" s="55" t="s">
        <v>71</v>
      </c>
      <c r="J185" s="46" t="s">
        <v>31</v>
      </c>
      <c r="K185" s="46">
        <v>10.55</v>
      </c>
      <c r="L185" s="15">
        <f>K185*D183</f>
        <v>450.06299999999999</v>
      </c>
      <c r="M185" s="14" t="s">
        <v>17</v>
      </c>
      <c r="N185" s="53"/>
    </row>
    <row r="186" spans="1:14" s="28" customFormat="1" ht="36" hidden="1" x14ac:dyDescent="0.3">
      <c r="A186" s="57"/>
      <c r="B186" s="47"/>
      <c r="C186" s="48"/>
      <c r="D186" s="49"/>
      <c r="E186" s="50"/>
      <c r="F186" s="50"/>
      <c r="G186" s="50"/>
      <c r="H186" s="50"/>
      <c r="I186" s="55" t="s">
        <v>72</v>
      </c>
      <c r="J186" s="46" t="s">
        <v>31</v>
      </c>
      <c r="K186" s="46">
        <v>0.4</v>
      </c>
      <c r="L186" s="15">
        <f>K186*D183</f>
        <v>17.064</v>
      </c>
      <c r="M186" s="14" t="s">
        <v>17</v>
      </c>
      <c r="N186" s="53"/>
    </row>
    <row r="187" spans="1:14" s="28" customFormat="1" ht="36" hidden="1" x14ac:dyDescent="0.3">
      <c r="A187" s="57"/>
      <c r="B187" s="47"/>
      <c r="C187" s="48"/>
      <c r="D187" s="49"/>
      <c r="E187" s="50"/>
      <c r="F187" s="50"/>
      <c r="G187" s="50"/>
      <c r="H187" s="50"/>
      <c r="I187" s="55" t="s">
        <v>73</v>
      </c>
      <c r="J187" s="46" t="s">
        <v>31</v>
      </c>
      <c r="K187" s="46">
        <v>0.6</v>
      </c>
      <c r="L187" s="15">
        <f>K187*D183</f>
        <v>25.595999999999997</v>
      </c>
      <c r="M187" s="14" t="s">
        <v>17</v>
      </c>
      <c r="N187" s="53"/>
    </row>
    <row r="188" spans="1:14" s="28" customFormat="1" ht="36" hidden="1" x14ac:dyDescent="0.3">
      <c r="A188" s="57"/>
      <c r="B188" s="47"/>
      <c r="C188" s="48"/>
      <c r="D188" s="49"/>
      <c r="E188" s="50"/>
      <c r="F188" s="50"/>
      <c r="G188" s="50"/>
      <c r="H188" s="50"/>
      <c r="I188" s="55" t="s">
        <v>57</v>
      </c>
      <c r="J188" s="46" t="s">
        <v>58</v>
      </c>
      <c r="K188" s="46">
        <v>3.5</v>
      </c>
      <c r="L188" s="15">
        <f>K188*D183</f>
        <v>149.31</v>
      </c>
      <c r="M188" s="14" t="s">
        <v>17</v>
      </c>
      <c r="N188" s="53"/>
    </row>
    <row r="189" spans="1:14" s="28" customFormat="1" ht="20.100000000000001" hidden="1" customHeight="1" x14ac:dyDescent="0.3">
      <c r="A189" s="57"/>
      <c r="B189" s="47"/>
      <c r="C189" s="48"/>
      <c r="D189" s="49"/>
      <c r="E189" s="50"/>
      <c r="F189" s="50"/>
      <c r="G189" s="50"/>
      <c r="H189" s="50"/>
      <c r="I189" s="55" t="s">
        <v>59</v>
      </c>
      <c r="J189" s="46" t="s">
        <v>60</v>
      </c>
      <c r="K189" s="46">
        <v>1E-4</v>
      </c>
      <c r="L189" s="15">
        <f>K189*D183</f>
        <v>4.2659999999999998E-3</v>
      </c>
      <c r="M189" s="14" t="s">
        <v>17</v>
      </c>
      <c r="N189" s="53"/>
    </row>
    <row r="190" spans="1:14" s="28" customFormat="1" ht="20.100000000000001" hidden="1" customHeight="1" x14ac:dyDescent="0.3">
      <c r="A190" s="57"/>
      <c r="B190" s="47"/>
      <c r="C190" s="48"/>
      <c r="D190" s="49"/>
      <c r="E190" s="50"/>
      <c r="F190" s="50"/>
      <c r="G190" s="50"/>
      <c r="H190" s="50"/>
      <c r="I190" s="55" t="s">
        <v>61</v>
      </c>
      <c r="J190" s="46" t="s">
        <v>15</v>
      </c>
      <c r="K190" s="46">
        <v>0.3</v>
      </c>
      <c r="L190" s="15">
        <f>K190*D183</f>
        <v>12.797999999999998</v>
      </c>
      <c r="M190" s="14" t="s">
        <v>17</v>
      </c>
      <c r="N190" s="53"/>
    </row>
    <row r="191" spans="1:14" s="28" customFormat="1" ht="20.100000000000001" hidden="1" customHeight="1" x14ac:dyDescent="0.3">
      <c r="A191" s="57"/>
      <c r="B191" s="47"/>
      <c r="C191" s="48"/>
      <c r="D191" s="49"/>
      <c r="E191" s="50"/>
      <c r="F191" s="50"/>
      <c r="G191" s="50"/>
      <c r="H191" s="50"/>
      <c r="I191" s="55" t="s">
        <v>62</v>
      </c>
      <c r="J191" s="46" t="s">
        <v>31</v>
      </c>
      <c r="K191" s="46">
        <v>0.25</v>
      </c>
      <c r="L191" s="15">
        <f>K191*D183</f>
        <v>10.664999999999999</v>
      </c>
      <c r="M191" s="14" t="s">
        <v>17</v>
      </c>
      <c r="N191" s="53"/>
    </row>
    <row r="192" spans="1:14" s="28" customFormat="1" ht="20.100000000000001" hidden="1" customHeight="1" x14ac:dyDescent="0.3">
      <c r="A192" s="57"/>
      <c r="B192" s="47"/>
      <c r="C192" s="48"/>
      <c r="D192" s="49"/>
      <c r="E192" s="50"/>
      <c r="F192" s="50"/>
      <c r="G192" s="50"/>
      <c r="H192" s="50"/>
      <c r="I192" s="55" t="s">
        <v>63</v>
      </c>
      <c r="J192" s="46" t="s">
        <v>31</v>
      </c>
      <c r="K192" s="46">
        <v>1</v>
      </c>
      <c r="L192" s="15">
        <f>K192*D183</f>
        <v>42.66</v>
      </c>
      <c r="M192" s="14" t="s">
        <v>17</v>
      </c>
      <c r="N192" s="53"/>
    </row>
    <row r="193" spans="1:26" s="28" customFormat="1" ht="20.100000000000001" hidden="1" customHeight="1" x14ac:dyDescent="0.3">
      <c r="A193" s="57">
        <v>29</v>
      </c>
      <c r="B193" s="10" t="s">
        <v>25</v>
      </c>
      <c r="C193" s="11" t="s">
        <v>19</v>
      </c>
      <c r="D193" s="11">
        <v>12</v>
      </c>
      <c r="E193" s="11"/>
      <c r="F193" s="11"/>
      <c r="G193" s="11"/>
      <c r="H193" s="12"/>
      <c r="I193" s="55"/>
      <c r="J193" s="46"/>
      <c r="K193" s="54"/>
      <c r="L193" s="46"/>
      <c r="M193" s="14"/>
      <c r="N193" s="58"/>
    </row>
    <row r="194" spans="1:26" s="28" customFormat="1" ht="20.100000000000001" hidden="1" customHeight="1" x14ac:dyDescent="0.3">
      <c r="A194" s="57"/>
      <c r="B194" s="10"/>
      <c r="C194" s="11"/>
      <c r="D194" s="11"/>
      <c r="E194" s="11"/>
      <c r="F194" s="11"/>
      <c r="G194" s="11"/>
      <c r="H194" s="12"/>
      <c r="I194" s="55" t="s">
        <v>74</v>
      </c>
      <c r="J194" s="46" t="s">
        <v>31</v>
      </c>
      <c r="K194" s="46">
        <v>1</v>
      </c>
      <c r="L194" s="46">
        <v>1</v>
      </c>
      <c r="M194" s="14" t="s">
        <v>17</v>
      </c>
      <c r="N194" s="58"/>
    </row>
    <row r="195" spans="1:26" s="28" customFormat="1" ht="20.100000000000001" hidden="1" customHeight="1" x14ac:dyDescent="0.3">
      <c r="A195" s="57"/>
      <c r="B195" s="10"/>
      <c r="C195" s="11"/>
      <c r="D195" s="11"/>
      <c r="E195" s="11"/>
      <c r="F195" s="11"/>
      <c r="G195" s="11"/>
      <c r="H195" s="12"/>
      <c r="I195" s="55" t="s">
        <v>75</v>
      </c>
      <c r="J195" s="46" t="s">
        <v>31</v>
      </c>
      <c r="K195" s="46">
        <v>1</v>
      </c>
      <c r="L195" s="46">
        <v>1</v>
      </c>
      <c r="M195" s="14" t="s">
        <v>17</v>
      </c>
      <c r="N195" s="58"/>
    </row>
    <row r="196" spans="1:26" s="28" customFormat="1" ht="20.100000000000001" hidden="1" customHeight="1" x14ac:dyDescent="0.3">
      <c r="A196" s="57"/>
      <c r="B196" s="10"/>
      <c r="C196" s="11"/>
      <c r="D196" s="11"/>
      <c r="E196" s="11"/>
      <c r="F196" s="11"/>
      <c r="G196" s="11"/>
      <c r="H196" s="12"/>
      <c r="I196" s="55" t="s">
        <v>64</v>
      </c>
      <c r="J196" s="46" t="s">
        <v>31</v>
      </c>
      <c r="K196" s="46">
        <v>1</v>
      </c>
      <c r="L196" s="46">
        <v>8</v>
      </c>
      <c r="M196" s="14" t="s">
        <v>17</v>
      </c>
      <c r="N196" s="58"/>
    </row>
    <row r="197" spans="1:26" s="28" customFormat="1" ht="20.100000000000001" hidden="1" customHeight="1" x14ac:dyDescent="0.3">
      <c r="A197" s="57"/>
      <c r="B197" s="10"/>
      <c r="C197" s="11"/>
      <c r="D197" s="11"/>
      <c r="E197" s="11"/>
      <c r="F197" s="11"/>
      <c r="G197" s="11"/>
      <c r="H197" s="12"/>
      <c r="I197" s="55" t="s">
        <v>65</v>
      </c>
      <c r="J197" s="46" t="s">
        <v>31</v>
      </c>
      <c r="K197" s="46">
        <v>1</v>
      </c>
      <c r="L197" s="46">
        <v>2</v>
      </c>
      <c r="M197" s="14" t="s">
        <v>17</v>
      </c>
      <c r="N197" s="58"/>
    </row>
    <row r="198" spans="1:26" s="19" customFormat="1" ht="20.100000000000001" hidden="1" customHeight="1" x14ac:dyDescent="0.3">
      <c r="A198" s="56"/>
      <c r="B198" s="1" t="s">
        <v>76</v>
      </c>
      <c r="C198" s="5"/>
      <c r="D198" s="6"/>
      <c r="E198" s="7"/>
      <c r="F198" s="7"/>
      <c r="G198" s="7"/>
      <c r="H198" s="1"/>
      <c r="I198" s="8"/>
      <c r="J198" s="4"/>
      <c r="K198" s="9"/>
      <c r="L198" s="9"/>
      <c r="M198" s="4"/>
      <c r="N198" s="16"/>
    </row>
    <row r="199" spans="1:26" s="28" customFormat="1" ht="20.100000000000001" hidden="1" customHeight="1" x14ac:dyDescent="0.3">
      <c r="A199" s="57">
        <v>30</v>
      </c>
      <c r="B199" s="10" t="s">
        <v>35</v>
      </c>
      <c r="C199" s="11" t="s">
        <v>21</v>
      </c>
      <c r="D199" s="11">
        <f>7.2*2</f>
        <v>14.4</v>
      </c>
      <c r="E199" s="11"/>
      <c r="F199" s="11"/>
      <c r="G199" s="11"/>
      <c r="H199" s="12"/>
      <c r="I199" s="13"/>
      <c r="J199" s="14"/>
      <c r="K199" s="15"/>
      <c r="L199" s="15"/>
      <c r="M199" s="14"/>
      <c r="N199" s="58"/>
    </row>
    <row r="200" spans="1:26" s="28" customFormat="1" ht="20.100000000000001" hidden="1" customHeight="1" x14ac:dyDescent="0.3">
      <c r="A200" s="57"/>
      <c r="B200" s="10"/>
      <c r="C200" s="11"/>
      <c r="D200" s="11"/>
      <c r="E200" s="11"/>
      <c r="F200" s="11"/>
      <c r="G200" s="11"/>
      <c r="H200" s="12"/>
      <c r="I200" s="13" t="s">
        <v>67</v>
      </c>
      <c r="J200" s="14" t="s">
        <v>19</v>
      </c>
      <c r="K200" s="15">
        <v>395</v>
      </c>
      <c r="L200" s="15">
        <f>K200*D199</f>
        <v>5688</v>
      </c>
      <c r="M200" s="14" t="s">
        <v>17</v>
      </c>
      <c r="N200" s="58"/>
    </row>
    <row r="201" spans="1:26" s="28" customFormat="1" ht="20.100000000000001" hidden="1" customHeight="1" x14ac:dyDescent="0.3">
      <c r="A201" s="57"/>
      <c r="B201" s="10"/>
      <c r="C201" s="11"/>
      <c r="D201" s="11"/>
      <c r="E201" s="11"/>
      <c r="F201" s="11"/>
      <c r="G201" s="11"/>
      <c r="H201" s="12"/>
      <c r="I201" s="13" t="s">
        <v>68</v>
      </c>
      <c r="J201" s="14" t="s">
        <v>21</v>
      </c>
      <c r="K201" s="15">
        <v>0.3</v>
      </c>
      <c r="L201" s="15">
        <f>K201*D199</f>
        <v>4.32</v>
      </c>
      <c r="M201" s="14" t="s">
        <v>17</v>
      </c>
      <c r="N201" s="58"/>
    </row>
    <row r="202" spans="1:26" s="28" customFormat="1" ht="20.100000000000001" hidden="1" customHeight="1" x14ac:dyDescent="0.3">
      <c r="A202" s="57"/>
      <c r="B202" s="10"/>
      <c r="C202" s="11"/>
      <c r="D202" s="11"/>
      <c r="E202" s="11"/>
      <c r="F202" s="11"/>
      <c r="G202" s="11"/>
      <c r="H202" s="12"/>
      <c r="I202" s="13" t="s">
        <v>69</v>
      </c>
      <c r="J202" s="14" t="s">
        <v>15</v>
      </c>
      <c r="K202" s="15">
        <v>2</v>
      </c>
      <c r="L202" s="15">
        <f>K202*D199</f>
        <v>28.8</v>
      </c>
      <c r="M202" s="14" t="s">
        <v>17</v>
      </c>
      <c r="N202" s="58"/>
    </row>
    <row r="203" spans="1:26" s="28" customFormat="1" ht="20.100000000000001" hidden="1" customHeight="1" x14ac:dyDescent="0.3">
      <c r="A203" s="57"/>
      <c r="B203" s="10"/>
      <c r="C203" s="11"/>
      <c r="D203" s="11"/>
      <c r="E203" s="11"/>
      <c r="F203" s="11"/>
      <c r="G203" s="11"/>
      <c r="H203" s="12"/>
      <c r="I203" s="13" t="s">
        <v>59</v>
      </c>
      <c r="J203" s="14" t="s">
        <v>24</v>
      </c>
      <c r="K203" s="15">
        <v>2.5000000000000001E-3</v>
      </c>
      <c r="L203" s="15">
        <f>K203*D199</f>
        <v>3.6000000000000004E-2</v>
      </c>
      <c r="M203" s="14" t="s">
        <v>17</v>
      </c>
      <c r="N203" s="58"/>
    </row>
    <row r="204" spans="1:26" s="18" customFormat="1" ht="17.399999999999999" x14ac:dyDescent="0.3">
      <c r="A204" s="102" t="s">
        <v>77</v>
      </c>
      <c r="B204" s="102"/>
      <c r="C204" s="102"/>
      <c r="D204" s="1"/>
      <c r="E204" s="29"/>
      <c r="F204" s="29"/>
      <c r="G204" s="29"/>
      <c r="H204" s="16">
        <f>SUM(H6:H203)</f>
        <v>317222.93370000005</v>
      </c>
      <c r="I204" s="31" t="s">
        <v>78</v>
      </c>
      <c r="J204" s="17"/>
      <c r="K204" s="17"/>
      <c r="L204" s="17"/>
      <c r="M204" s="17"/>
      <c r="N204" s="16">
        <f>SUM(N6:N203)</f>
        <v>0</v>
      </c>
      <c r="Z204" s="16">
        <f>SUM(Z6:Z203)</f>
        <v>235585.62639999998</v>
      </c>
    </row>
    <row r="205" spans="1:26" s="18" customFormat="1" ht="17.399999999999999" x14ac:dyDescent="0.3">
      <c r="A205" s="102" t="s">
        <v>79</v>
      </c>
      <c r="B205" s="102"/>
      <c r="C205" s="102"/>
      <c r="D205" s="102"/>
      <c r="E205" s="102"/>
      <c r="F205" s="59"/>
      <c r="G205" s="59"/>
      <c r="H205" s="30">
        <f>H204+N204</f>
        <v>317222.93370000005</v>
      </c>
      <c r="I205" s="43"/>
      <c r="J205" s="30"/>
      <c r="K205" s="30"/>
      <c r="L205" s="30"/>
      <c r="M205" s="30"/>
      <c r="N205" s="30"/>
      <c r="X205" s="18">
        <v>299158.03000000003</v>
      </c>
      <c r="Z205" s="18">
        <f>Z204*1.2</f>
        <v>282702.75167999999</v>
      </c>
    </row>
    <row r="206" spans="1:26" s="18" customFormat="1" ht="17.399999999999999" x14ac:dyDescent="0.3">
      <c r="A206" s="93" t="s">
        <v>80</v>
      </c>
      <c r="B206" s="93"/>
      <c r="C206" s="93"/>
      <c r="D206" s="93"/>
      <c r="E206" s="93"/>
      <c r="F206" s="60"/>
      <c r="G206" s="60"/>
      <c r="H206" s="32"/>
      <c r="I206" s="44"/>
      <c r="J206" s="32"/>
      <c r="K206" s="32"/>
      <c r="L206" s="32"/>
      <c r="M206" s="32"/>
      <c r="N206" s="32"/>
    </row>
    <row r="207" spans="1:26" s="18" customFormat="1" ht="17.399999999999999" x14ac:dyDescent="0.3">
      <c r="A207" s="94" t="s">
        <v>81</v>
      </c>
      <c r="B207" s="94"/>
      <c r="C207" s="94"/>
      <c r="D207" s="94"/>
      <c r="E207" s="94"/>
      <c r="F207" s="61"/>
      <c r="G207" s="61"/>
      <c r="H207" s="32"/>
      <c r="I207" s="44"/>
      <c r="J207" s="32"/>
      <c r="K207" s="32"/>
      <c r="L207" s="32"/>
      <c r="M207" s="32"/>
      <c r="N207" s="32"/>
    </row>
    <row r="208" spans="1:26" s="18" customFormat="1" ht="24" customHeight="1" x14ac:dyDescent="0.3">
      <c r="A208" s="33"/>
      <c r="B208" s="95"/>
      <c r="C208" s="95"/>
      <c r="D208" s="34"/>
      <c r="E208" s="35"/>
      <c r="F208" s="33"/>
      <c r="G208" s="33"/>
      <c r="H208" s="36">
        <f>H205*1.2</f>
        <v>380667.52044000005</v>
      </c>
      <c r="I208" s="45"/>
      <c r="J208" s="37"/>
      <c r="K208" s="38"/>
      <c r="L208" s="39"/>
      <c r="M208" s="39"/>
      <c r="N208" s="40"/>
      <c r="X208" s="18">
        <f>X205*1.2</f>
        <v>358989.636</v>
      </c>
    </row>
    <row r="209" spans="1:26" s="18" customFormat="1" ht="24" customHeight="1" x14ac:dyDescent="0.3">
      <c r="A209" s="25"/>
      <c r="B209" s="25"/>
      <c r="C209" s="25"/>
      <c r="D209" s="26"/>
      <c r="E209" s="26"/>
      <c r="F209" s="26"/>
      <c r="G209" s="26"/>
      <c r="H209" s="63">
        <f>Лист2!H207</f>
        <v>365670.11172000004</v>
      </c>
      <c r="I209" s="41"/>
      <c r="J209" s="26"/>
      <c r="K209" s="26"/>
      <c r="L209" s="26"/>
      <c r="M209" s="26"/>
      <c r="N209" s="26"/>
      <c r="X209" s="18">
        <f>X208-H208</f>
        <v>-21677.884440000053</v>
      </c>
      <c r="Z209" s="18">
        <f>H208-Z205</f>
        <v>97964.768760000065</v>
      </c>
    </row>
    <row r="210" spans="1:26" s="18" customFormat="1" ht="24" customHeight="1" x14ac:dyDescent="0.3">
      <c r="A210" s="25"/>
      <c r="B210" s="25"/>
      <c r="C210" s="25"/>
      <c r="D210" s="26"/>
      <c r="E210" s="26"/>
      <c r="F210" s="26"/>
      <c r="G210" s="26"/>
      <c r="H210" s="63"/>
      <c r="I210" s="41"/>
      <c r="J210" s="26"/>
      <c r="K210" s="26"/>
      <c r="L210" s="26"/>
      <c r="M210" s="26"/>
      <c r="N210" s="26"/>
    </row>
    <row r="211" spans="1:26" s="18" customFormat="1" ht="24" customHeight="1" x14ac:dyDescent="0.3">
      <c r="A211" s="25"/>
      <c r="B211" s="25"/>
      <c r="C211" s="25"/>
      <c r="D211" s="26"/>
      <c r="E211" s="26"/>
      <c r="F211" s="26"/>
      <c r="G211" s="26"/>
      <c r="H211" s="26"/>
      <c r="I211" s="41"/>
      <c r="J211" s="26"/>
      <c r="K211" s="26"/>
      <c r="L211" s="26"/>
      <c r="M211" s="26"/>
      <c r="N211" s="26"/>
    </row>
    <row r="212" spans="1:26" s="18" customFormat="1" ht="24" customHeight="1" x14ac:dyDescent="0.3">
      <c r="A212" s="25"/>
      <c r="B212" s="25"/>
      <c r="C212" s="25"/>
      <c r="D212" s="26"/>
      <c r="E212" s="26"/>
      <c r="F212" s="26"/>
      <c r="G212" s="26"/>
      <c r="H212" s="26"/>
      <c r="I212" s="41"/>
      <c r="J212" s="26"/>
      <c r="K212" s="26"/>
      <c r="L212" s="26"/>
      <c r="M212" s="26"/>
      <c r="N212" s="26"/>
    </row>
    <row r="213" spans="1:26" s="18" customFormat="1" ht="24" customHeight="1" x14ac:dyDescent="0.3">
      <c r="A213" s="25"/>
      <c r="B213" s="25"/>
      <c r="C213" s="25"/>
      <c r="D213" s="26"/>
      <c r="E213" s="26"/>
      <c r="F213" s="26"/>
      <c r="G213" s="26"/>
      <c r="H213" s="26"/>
      <c r="I213" s="41"/>
      <c r="J213" s="26"/>
      <c r="K213" s="26"/>
      <c r="L213" s="26"/>
      <c r="M213" s="26"/>
      <c r="N213" s="26"/>
    </row>
    <row r="214" spans="1:26" s="18" customFormat="1" ht="35.25" customHeight="1" x14ac:dyDescent="0.3">
      <c r="A214" s="25"/>
      <c r="B214" s="25"/>
      <c r="C214" s="25"/>
      <c r="D214" s="26"/>
      <c r="E214" s="26"/>
      <c r="F214" s="26"/>
      <c r="G214" s="26"/>
      <c r="H214" s="26"/>
      <c r="I214" s="41"/>
      <c r="J214" s="26"/>
      <c r="K214" s="26"/>
      <c r="L214" s="26"/>
      <c r="M214" s="26"/>
      <c r="N214" s="26"/>
    </row>
    <row r="215" spans="1:26" s="18" customFormat="1" ht="24" customHeight="1" x14ac:dyDescent="0.3">
      <c r="A215" s="25"/>
      <c r="B215" s="25"/>
      <c r="C215" s="25"/>
      <c r="D215" s="26"/>
      <c r="E215" s="26"/>
      <c r="F215" s="26"/>
      <c r="G215" s="26"/>
      <c r="H215" s="26"/>
      <c r="I215" s="41"/>
      <c r="J215" s="26"/>
      <c r="K215" s="26"/>
      <c r="L215" s="26"/>
      <c r="M215" s="26"/>
      <c r="N215" s="26"/>
    </row>
    <row r="216" spans="1:26" s="18" customFormat="1" ht="24" customHeight="1" x14ac:dyDescent="0.3">
      <c r="A216" s="25"/>
      <c r="B216" s="25"/>
      <c r="C216" s="25"/>
      <c r="D216" s="26"/>
      <c r="E216" s="26"/>
      <c r="F216" s="26"/>
      <c r="G216" s="26"/>
      <c r="H216" s="26"/>
      <c r="I216" s="41"/>
      <c r="J216" s="26"/>
      <c r="K216" s="26"/>
      <c r="L216" s="26"/>
      <c r="M216" s="26"/>
      <c r="N216" s="26"/>
    </row>
    <row r="217" spans="1:26" s="18" customFormat="1" ht="34.5" customHeight="1" x14ac:dyDescent="0.3">
      <c r="A217" s="25"/>
      <c r="B217" s="25"/>
      <c r="C217" s="25"/>
      <c r="D217" s="26"/>
      <c r="E217" s="26"/>
      <c r="F217" s="26"/>
      <c r="G217" s="26"/>
      <c r="H217" s="26"/>
      <c r="I217" s="41"/>
      <c r="J217" s="26"/>
      <c r="K217" s="26"/>
      <c r="L217" s="26"/>
      <c r="M217" s="26"/>
      <c r="N217" s="26"/>
    </row>
    <row r="218" spans="1:26" s="18" customFormat="1" ht="24" customHeight="1" x14ac:dyDescent="0.3">
      <c r="A218" s="25"/>
      <c r="B218" s="25"/>
      <c r="C218" s="25"/>
      <c r="D218" s="26"/>
      <c r="E218" s="26"/>
      <c r="F218" s="26"/>
      <c r="G218" s="26"/>
      <c r="H218" s="26"/>
      <c r="I218" s="41"/>
      <c r="J218" s="26"/>
      <c r="K218" s="26"/>
      <c r="L218" s="26"/>
      <c r="M218" s="26"/>
      <c r="N218" s="26"/>
    </row>
    <row r="219" spans="1:26" s="18" customFormat="1" ht="24" customHeight="1" x14ac:dyDescent="0.3">
      <c r="A219" s="25"/>
      <c r="B219" s="25"/>
      <c r="C219" s="25"/>
      <c r="D219" s="26"/>
      <c r="E219" s="26"/>
      <c r="F219" s="26"/>
      <c r="G219" s="26"/>
      <c r="H219" s="26"/>
      <c r="I219" s="41"/>
      <c r="J219" s="26"/>
      <c r="K219" s="26"/>
      <c r="L219" s="26"/>
      <c r="M219" s="26"/>
      <c r="N219" s="26"/>
    </row>
    <row r="220" spans="1:26" s="18" customFormat="1" ht="35.25" customHeight="1" x14ac:dyDescent="0.3">
      <c r="A220" s="25"/>
      <c r="B220" s="25"/>
      <c r="C220" s="25"/>
      <c r="D220" s="26"/>
      <c r="E220" s="26"/>
      <c r="F220" s="26"/>
      <c r="G220" s="26"/>
      <c r="H220" s="26"/>
      <c r="I220" s="41"/>
      <c r="J220" s="26"/>
      <c r="K220" s="26"/>
      <c r="L220" s="26"/>
      <c r="M220" s="26"/>
      <c r="N220" s="26"/>
    </row>
    <row r="221" spans="1:26" s="18" customFormat="1" ht="24" customHeight="1" x14ac:dyDescent="0.3">
      <c r="A221" s="25"/>
      <c r="B221" s="25"/>
      <c r="C221" s="25"/>
      <c r="D221" s="26"/>
      <c r="E221" s="26"/>
      <c r="F221" s="26"/>
      <c r="G221" s="26"/>
      <c r="H221" s="26"/>
      <c r="I221" s="41"/>
      <c r="J221" s="26"/>
      <c r="K221" s="26"/>
      <c r="L221" s="26"/>
      <c r="M221" s="26"/>
      <c r="N221" s="26"/>
    </row>
    <row r="222" spans="1:26" s="18" customFormat="1" ht="24" customHeight="1" x14ac:dyDescent="0.3">
      <c r="A222" s="25"/>
      <c r="B222" s="25"/>
      <c r="C222" s="25"/>
      <c r="D222" s="26"/>
      <c r="E222" s="26"/>
      <c r="F222" s="26"/>
      <c r="G222" s="26"/>
      <c r="H222" s="26"/>
      <c r="I222" s="41"/>
      <c r="J222" s="26"/>
      <c r="K222" s="26"/>
      <c r="L222" s="26"/>
      <c r="M222" s="26"/>
      <c r="N222" s="26"/>
    </row>
    <row r="223" spans="1:26" s="18" customFormat="1" ht="36" customHeight="1" x14ac:dyDescent="0.3">
      <c r="A223" s="25"/>
      <c r="B223" s="25"/>
      <c r="C223" s="25"/>
      <c r="D223" s="26"/>
      <c r="E223" s="26"/>
      <c r="F223" s="26"/>
      <c r="G223" s="26"/>
      <c r="H223" s="26"/>
      <c r="I223" s="41"/>
      <c r="J223" s="26"/>
      <c r="K223" s="26"/>
      <c r="L223" s="26"/>
      <c r="M223" s="26"/>
      <c r="N223" s="26"/>
    </row>
    <row r="224" spans="1:26" s="18" customFormat="1" ht="24" customHeight="1" x14ac:dyDescent="0.3">
      <c r="A224" s="25"/>
      <c r="B224" s="25"/>
      <c r="C224" s="25"/>
      <c r="D224" s="26"/>
      <c r="E224" s="26"/>
      <c r="F224" s="26"/>
      <c r="G224" s="26"/>
      <c r="H224" s="26"/>
      <c r="I224" s="41"/>
      <c r="J224" s="26"/>
      <c r="K224" s="26"/>
      <c r="L224" s="26"/>
      <c r="M224" s="26"/>
      <c r="N224" s="26"/>
    </row>
    <row r="225" spans="1:14" s="18" customFormat="1" ht="24" customHeight="1" x14ac:dyDescent="0.3">
      <c r="A225" s="25"/>
      <c r="B225" s="25"/>
      <c r="C225" s="25"/>
      <c r="D225" s="26"/>
      <c r="E225" s="26"/>
      <c r="F225" s="26"/>
      <c r="G225" s="26"/>
      <c r="H225" s="26"/>
      <c r="I225" s="41"/>
      <c r="J225" s="26"/>
      <c r="K225" s="26"/>
      <c r="L225" s="26"/>
      <c r="M225" s="26"/>
      <c r="N225" s="26"/>
    </row>
    <row r="226" spans="1:14" s="18" customFormat="1" ht="35.25" customHeight="1" x14ac:dyDescent="0.3">
      <c r="A226" s="25"/>
      <c r="B226" s="25"/>
      <c r="C226" s="25"/>
      <c r="D226" s="26"/>
      <c r="E226" s="26"/>
      <c r="F226" s="26"/>
      <c r="G226" s="26"/>
      <c r="H226" s="26"/>
      <c r="I226" s="41"/>
      <c r="J226" s="26"/>
      <c r="K226" s="26"/>
      <c r="L226" s="26"/>
      <c r="M226" s="26"/>
      <c r="N226" s="26"/>
    </row>
    <row r="227" spans="1:14" s="18" customFormat="1" ht="24" customHeight="1" x14ac:dyDescent="0.3">
      <c r="A227" s="25"/>
      <c r="B227" s="25"/>
      <c r="C227" s="25"/>
      <c r="D227" s="26"/>
      <c r="E227" s="26"/>
      <c r="F227" s="26"/>
      <c r="G227" s="26"/>
      <c r="H227" s="26"/>
      <c r="I227" s="41"/>
      <c r="J227" s="26"/>
      <c r="K227" s="26"/>
      <c r="L227" s="26"/>
      <c r="M227" s="26"/>
      <c r="N227" s="26"/>
    </row>
    <row r="228" spans="1:14" s="18" customFormat="1" ht="24" customHeight="1" x14ac:dyDescent="0.3">
      <c r="A228" s="25"/>
      <c r="B228" s="25"/>
      <c r="C228" s="25"/>
      <c r="D228" s="26"/>
      <c r="E228" s="26"/>
      <c r="F228" s="26"/>
      <c r="G228" s="26"/>
      <c r="H228" s="26"/>
      <c r="I228" s="41"/>
      <c r="J228" s="26"/>
      <c r="K228" s="26"/>
      <c r="L228" s="26"/>
      <c r="M228" s="26"/>
      <c r="N228" s="26"/>
    </row>
    <row r="229" spans="1:14" s="18" customFormat="1" ht="27.75" customHeight="1" x14ac:dyDescent="0.3">
      <c r="A229" s="25"/>
      <c r="B229" s="25"/>
      <c r="C229" s="25"/>
      <c r="D229" s="26"/>
      <c r="E229" s="26"/>
      <c r="F229" s="26"/>
      <c r="G229" s="26"/>
      <c r="H229" s="26"/>
      <c r="I229" s="41"/>
      <c r="J229" s="26"/>
      <c r="K229" s="26"/>
      <c r="L229" s="26"/>
      <c r="M229" s="26"/>
      <c r="N229" s="26"/>
    </row>
    <row r="230" spans="1:14" s="18" customFormat="1" ht="24" customHeight="1" x14ac:dyDescent="0.3">
      <c r="A230" s="25"/>
      <c r="B230" s="25"/>
      <c r="C230" s="25"/>
      <c r="D230" s="26"/>
      <c r="E230" s="26"/>
      <c r="F230" s="26"/>
      <c r="G230" s="26"/>
      <c r="H230" s="26"/>
      <c r="I230" s="41"/>
      <c r="J230" s="26"/>
      <c r="K230" s="26"/>
      <c r="L230" s="26"/>
      <c r="M230" s="26"/>
      <c r="N230" s="26"/>
    </row>
    <row r="231" spans="1:14" s="18" customFormat="1" ht="24" customHeight="1" x14ac:dyDescent="0.3">
      <c r="A231" s="25"/>
      <c r="B231" s="25"/>
      <c r="C231" s="25"/>
      <c r="D231" s="26"/>
      <c r="E231" s="26"/>
      <c r="F231" s="26"/>
      <c r="G231" s="26"/>
      <c r="H231" s="26"/>
      <c r="I231" s="41"/>
      <c r="J231" s="26"/>
      <c r="K231" s="26"/>
      <c r="L231" s="26"/>
      <c r="M231" s="26"/>
      <c r="N231" s="26"/>
    </row>
    <row r="232" spans="1:14" s="18" customFormat="1" ht="35.25" customHeight="1" x14ac:dyDescent="0.3">
      <c r="A232" s="25"/>
      <c r="B232" s="25"/>
      <c r="C232" s="25"/>
      <c r="D232" s="26"/>
      <c r="E232" s="26"/>
      <c r="F232" s="26"/>
      <c r="G232" s="26"/>
      <c r="H232" s="26"/>
      <c r="I232" s="41"/>
      <c r="J232" s="26"/>
      <c r="K232" s="26"/>
      <c r="L232" s="26"/>
      <c r="M232" s="26"/>
      <c r="N232" s="26"/>
    </row>
    <row r="233" spans="1:14" s="18" customFormat="1" ht="24" customHeight="1" x14ac:dyDescent="0.3">
      <c r="A233" s="25"/>
      <c r="B233" s="25"/>
      <c r="C233" s="25"/>
      <c r="D233" s="26"/>
      <c r="E233" s="26"/>
      <c r="F233" s="26"/>
      <c r="G233" s="26"/>
      <c r="H233" s="26"/>
      <c r="I233" s="41"/>
      <c r="J233" s="26"/>
      <c r="K233" s="26"/>
      <c r="L233" s="26"/>
      <c r="M233" s="26"/>
      <c r="N233" s="26"/>
    </row>
    <row r="234" spans="1:14" s="18" customFormat="1" ht="24" customHeight="1" x14ac:dyDescent="0.3">
      <c r="A234" s="25"/>
      <c r="B234" s="25"/>
      <c r="C234" s="25"/>
      <c r="D234" s="26"/>
      <c r="E234" s="26"/>
      <c r="F234" s="26"/>
      <c r="G234" s="26"/>
      <c r="H234" s="26"/>
      <c r="I234" s="41"/>
      <c r="J234" s="26"/>
      <c r="K234" s="26"/>
      <c r="L234" s="26"/>
      <c r="M234" s="26"/>
      <c r="N234" s="26"/>
    </row>
    <row r="235" spans="1:14" s="18" customFormat="1" ht="35.25" customHeight="1" x14ac:dyDescent="0.3">
      <c r="A235" s="25"/>
      <c r="B235" s="25"/>
      <c r="C235" s="25"/>
      <c r="D235" s="26"/>
      <c r="E235" s="26"/>
      <c r="F235" s="26"/>
      <c r="G235" s="26"/>
      <c r="H235" s="26"/>
      <c r="I235" s="41"/>
      <c r="J235" s="26"/>
      <c r="K235" s="26"/>
      <c r="L235" s="26"/>
      <c r="M235" s="26"/>
      <c r="N235" s="26"/>
    </row>
    <row r="236" spans="1:14" s="18" customFormat="1" ht="24" customHeight="1" x14ac:dyDescent="0.3">
      <c r="A236" s="25"/>
      <c r="B236" s="25"/>
      <c r="C236" s="25"/>
      <c r="D236" s="26"/>
      <c r="E236" s="26"/>
      <c r="F236" s="26"/>
      <c r="G236" s="26"/>
      <c r="H236" s="26"/>
      <c r="I236" s="41"/>
      <c r="J236" s="26"/>
      <c r="K236" s="26"/>
      <c r="L236" s="26"/>
      <c r="M236" s="26"/>
      <c r="N236" s="26"/>
    </row>
    <row r="237" spans="1:14" s="18" customFormat="1" ht="24" customHeight="1" x14ac:dyDescent="0.3">
      <c r="A237" s="25"/>
      <c r="B237" s="25"/>
      <c r="C237" s="25"/>
      <c r="D237" s="26"/>
      <c r="E237" s="26"/>
      <c r="F237" s="26"/>
      <c r="G237" s="26"/>
      <c r="H237" s="26"/>
      <c r="I237" s="41"/>
      <c r="J237" s="26"/>
      <c r="K237" s="26"/>
      <c r="L237" s="26"/>
      <c r="M237" s="26"/>
      <c r="N237" s="26"/>
    </row>
    <row r="238" spans="1:14" s="18" customFormat="1" ht="35.25" customHeight="1" x14ac:dyDescent="0.3">
      <c r="A238" s="25"/>
      <c r="B238" s="25"/>
      <c r="C238" s="25"/>
      <c r="D238" s="26"/>
      <c r="E238" s="26"/>
      <c r="F238" s="26"/>
      <c r="G238" s="26"/>
      <c r="H238" s="26"/>
      <c r="I238" s="41"/>
      <c r="J238" s="26"/>
      <c r="K238" s="26"/>
      <c r="L238" s="26"/>
      <c r="M238" s="26"/>
      <c r="N238" s="26"/>
    </row>
    <row r="239" spans="1:14" s="18" customFormat="1" ht="24" customHeight="1" x14ac:dyDescent="0.3">
      <c r="A239" s="25"/>
      <c r="B239" s="25"/>
      <c r="C239" s="25"/>
      <c r="D239" s="26"/>
      <c r="E239" s="26"/>
      <c r="F239" s="26"/>
      <c r="G239" s="26"/>
      <c r="H239" s="26"/>
      <c r="I239" s="41"/>
      <c r="J239" s="26"/>
      <c r="K239" s="26"/>
      <c r="L239" s="26"/>
      <c r="M239" s="26"/>
      <c r="N239" s="26"/>
    </row>
    <row r="240" spans="1:14" s="18" customFormat="1" ht="24" customHeight="1" x14ac:dyDescent="0.3">
      <c r="A240" s="25"/>
      <c r="B240" s="25"/>
      <c r="C240" s="25"/>
      <c r="D240" s="26"/>
      <c r="E240" s="26"/>
      <c r="F240" s="26"/>
      <c r="G240" s="26"/>
      <c r="H240" s="26"/>
      <c r="I240" s="41"/>
      <c r="J240" s="26"/>
      <c r="K240" s="26"/>
      <c r="L240" s="26"/>
      <c r="M240" s="26"/>
      <c r="N240" s="26"/>
    </row>
    <row r="241" spans="1:14" s="18" customFormat="1" ht="35.25" customHeight="1" x14ac:dyDescent="0.3">
      <c r="A241" s="25"/>
      <c r="B241" s="25"/>
      <c r="C241" s="25"/>
      <c r="D241" s="26"/>
      <c r="E241" s="26"/>
      <c r="F241" s="26"/>
      <c r="G241" s="26"/>
      <c r="H241" s="26"/>
      <c r="I241" s="41"/>
      <c r="J241" s="26"/>
      <c r="K241" s="26"/>
      <c r="L241" s="26"/>
      <c r="M241" s="26"/>
      <c r="N241" s="26"/>
    </row>
    <row r="242" spans="1:14" s="18" customFormat="1" ht="24" customHeight="1" x14ac:dyDescent="0.3">
      <c r="A242" s="25"/>
      <c r="B242" s="25"/>
      <c r="C242" s="25"/>
      <c r="D242" s="26"/>
      <c r="E242" s="26"/>
      <c r="F242" s="26"/>
      <c r="G242" s="26"/>
      <c r="H242" s="26"/>
      <c r="I242" s="41"/>
      <c r="J242" s="26"/>
      <c r="K242" s="26"/>
      <c r="L242" s="26"/>
      <c r="M242" s="26"/>
      <c r="N242" s="26"/>
    </row>
    <row r="243" spans="1:14" s="18" customFormat="1" ht="24" customHeight="1" x14ac:dyDescent="0.3">
      <c r="A243" s="25"/>
      <c r="B243" s="25"/>
      <c r="C243" s="25"/>
      <c r="D243" s="26"/>
      <c r="E243" s="26"/>
      <c r="F243" s="26"/>
      <c r="G243" s="26"/>
      <c r="H243" s="26"/>
      <c r="I243" s="41"/>
      <c r="J243" s="26"/>
      <c r="K243" s="26"/>
      <c r="L243" s="26"/>
      <c r="M243" s="26"/>
      <c r="N243" s="26"/>
    </row>
    <row r="244" spans="1:14" s="18" customFormat="1" ht="35.25" customHeight="1" x14ac:dyDescent="0.3">
      <c r="A244" s="25"/>
      <c r="B244" s="25"/>
      <c r="C244" s="25"/>
      <c r="D244" s="26"/>
      <c r="E244" s="26"/>
      <c r="F244" s="26"/>
      <c r="G244" s="26"/>
      <c r="H244" s="26"/>
      <c r="I244" s="41"/>
      <c r="J244" s="26"/>
      <c r="K244" s="26"/>
      <c r="L244" s="26"/>
      <c r="M244" s="26"/>
      <c r="N244" s="26"/>
    </row>
    <row r="245" spans="1:14" s="18" customFormat="1" ht="24" customHeight="1" x14ac:dyDescent="0.3">
      <c r="A245" s="25"/>
      <c r="B245" s="25"/>
      <c r="C245" s="25"/>
      <c r="D245" s="26"/>
      <c r="E245" s="26"/>
      <c r="F245" s="26"/>
      <c r="G245" s="26"/>
      <c r="H245" s="26"/>
      <c r="I245" s="41"/>
      <c r="J245" s="26"/>
      <c r="K245" s="26"/>
      <c r="L245" s="26"/>
      <c r="M245" s="26"/>
      <c r="N245" s="26"/>
    </row>
    <row r="246" spans="1:14" s="18" customFormat="1" ht="24" customHeight="1" x14ac:dyDescent="0.3">
      <c r="A246" s="25"/>
      <c r="B246" s="25"/>
      <c r="C246" s="25"/>
      <c r="D246" s="26"/>
      <c r="E246" s="26"/>
      <c r="F246" s="26"/>
      <c r="G246" s="26"/>
      <c r="H246" s="26"/>
      <c r="I246" s="41"/>
      <c r="J246" s="26"/>
      <c r="K246" s="26"/>
      <c r="L246" s="26"/>
      <c r="M246" s="26"/>
      <c r="N246" s="26"/>
    </row>
    <row r="247" spans="1:14" s="18" customFormat="1" ht="24" customHeight="1" x14ac:dyDescent="0.3">
      <c r="A247" s="25"/>
      <c r="B247" s="25"/>
      <c r="C247" s="25"/>
      <c r="D247" s="26"/>
      <c r="E247" s="26"/>
      <c r="F247" s="26"/>
      <c r="G247" s="26"/>
      <c r="H247" s="26"/>
      <c r="I247" s="41"/>
      <c r="J247" s="26"/>
      <c r="K247" s="26"/>
      <c r="L247" s="26"/>
      <c r="M247" s="26"/>
      <c r="N247" s="26"/>
    </row>
    <row r="248" spans="1:14" s="18" customFormat="1" ht="24" customHeight="1" x14ac:dyDescent="0.3">
      <c r="A248" s="25"/>
      <c r="B248" s="25"/>
      <c r="C248" s="25"/>
      <c r="D248" s="26"/>
      <c r="E248" s="26"/>
      <c r="F248" s="26"/>
      <c r="G248" s="26"/>
      <c r="H248" s="26"/>
      <c r="I248" s="41"/>
      <c r="J248" s="26"/>
      <c r="K248" s="26"/>
      <c r="L248" s="26"/>
      <c r="M248" s="26"/>
      <c r="N248" s="26"/>
    </row>
    <row r="249" spans="1:14" s="18" customFormat="1" ht="24" customHeight="1" x14ac:dyDescent="0.3">
      <c r="A249" s="25"/>
      <c r="B249" s="25"/>
      <c r="C249" s="25"/>
      <c r="D249" s="26"/>
      <c r="E249" s="26"/>
      <c r="F249" s="26"/>
      <c r="G249" s="26"/>
      <c r="H249" s="26"/>
      <c r="I249" s="41"/>
      <c r="J249" s="26"/>
      <c r="K249" s="26"/>
      <c r="L249" s="26"/>
      <c r="M249" s="26"/>
      <c r="N249" s="26"/>
    </row>
    <row r="250" spans="1:14" s="19" customFormat="1" ht="20.100000000000001" customHeight="1" x14ac:dyDescent="0.3">
      <c r="A250" s="25"/>
      <c r="B250" s="25"/>
      <c r="C250" s="25"/>
      <c r="D250" s="26"/>
      <c r="E250" s="26"/>
      <c r="F250" s="26"/>
      <c r="G250" s="26"/>
      <c r="H250" s="26"/>
      <c r="I250" s="41"/>
      <c r="J250" s="26"/>
      <c r="K250" s="26"/>
      <c r="L250" s="26"/>
      <c r="M250" s="26"/>
      <c r="N250" s="26"/>
    </row>
    <row r="251" spans="1:14" s="18" customFormat="1" ht="35.25" customHeight="1" x14ac:dyDescent="0.3">
      <c r="A251" s="25"/>
      <c r="B251" s="25"/>
      <c r="C251" s="25"/>
      <c r="D251" s="26"/>
      <c r="E251" s="26"/>
      <c r="F251" s="26"/>
      <c r="G251" s="26"/>
      <c r="H251" s="26"/>
      <c r="I251" s="41"/>
      <c r="J251" s="26"/>
      <c r="K251" s="26"/>
      <c r="L251" s="26"/>
      <c r="M251" s="26"/>
      <c r="N251" s="26"/>
    </row>
    <row r="252" spans="1:14" s="18" customFormat="1" ht="24" customHeight="1" x14ac:dyDescent="0.3">
      <c r="A252" s="25"/>
      <c r="B252" s="25"/>
      <c r="C252" s="25"/>
      <c r="D252" s="26"/>
      <c r="E252" s="26"/>
      <c r="F252" s="26"/>
      <c r="G252" s="26"/>
      <c r="H252" s="26"/>
      <c r="I252" s="41"/>
      <c r="J252" s="26"/>
      <c r="K252" s="26"/>
      <c r="L252" s="26"/>
      <c r="M252" s="26"/>
      <c r="N252" s="26"/>
    </row>
    <row r="253" spans="1:14" s="18" customFormat="1" ht="24" customHeight="1" x14ac:dyDescent="0.3">
      <c r="A253" s="25"/>
      <c r="B253" s="25"/>
      <c r="C253" s="25"/>
      <c r="D253" s="26"/>
      <c r="E253" s="26"/>
      <c r="F253" s="26"/>
      <c r="G253" s="26"/>
      <c r="H253" s="26"/>
      <c r="I253" s="41"/>
      <c r="J253" s="26"/>
      <c r="K253" s="26"/>
      <c r="L253" s="26"/>
      <c r="M253" s="26"/>
      <c r="N253" s="26"/>
    </row>
    <row r="254" spans="1:14" s="18" customFormat="1" ht="34.5" customHeight="1" x14ac:dyDescent="0.3">
      <c r="A254" s="25"/>
      <c r="B254" s="25"/>
      <c r="C254" s="25"/>
      <c r="D254" s="26"/>
      <c r="E254" s="26"/>
      <c r="F254" s="26"/>
      <c r="G254" s="26"/>
      <c r="H254" s="26"/>
      <c r="I254" s="41"/>
      <c r="J254" s="26"/>
      <c r="K254" s="26"/>
      <c r="L254" s="26"/>
      <c r="M254" s="26"/>
      <c r="N254" s="26"/>
    </row>
    <row r="255" spans="1:14" s="18" customFormat="1" ht="24" customHeight="1" x14ac:dyDescent="0.3">
      <c r="A255" s="25"/>
      <c r="B255" s="25"/>
      <c r="C255" s="25"/>
      <c r="D255" s="26"/>
      <c r="E255" s="26"/>
      <c r="F255" s="26"/>
      <c r="G255" s="26"/>
      <c r="H255" s="26"/>
      <c r="I255" s="41"/>
      <c r="J255" s="26"/>
      <c r="K255" s="26"/>
      <c r="L255" s="26"/>
      <c r="M255" s="26"/>
      <c r="N255" s="26"/>
    </row>
    <row r="256" spans="1:14" s="18" customFormat="1" ht="24" customHeight="1" x14ac:dyDescent="0.3">
      <c r="A256" s="25"/>
      <c r="B256" s="25"/>
      <c r="C256" s="25"/>
      <c r="D256" s="26"/>
      <c r="E256" s="26"/>
      <c r="F256" s="26"/>
      <c r="G256" s="26"/>
      <c r="H256" s="26"/>
      <c r="I256" s="41"/>
      <c r="J256" s="26"/>
      <c r="K256" s="26"/>
      <c r="L256" s="26"/>
      <c r="M256" s="26"/>
      <c r="N256" s="26"/>
    </row>
    <row r="257" spans="1:22" s="18" customFormat="1" ht="37.5" customHeight="1" x14ac:dyDescent="0.3">
      <c r="A257" s="25"/>
      <c r="B257" s="25"/>
      <c r="C257" s="25"/>
      <c r="D257" s="26"/>
      <c r="E257" s="26"/>
      <c r="F257" s="26"/>
      <c r="G257" s="26"/>
      <c r="H257" s="26"/>
      <c r="I257" s="41"/>
      <c r="J257" s="26"/>
      <c r="K257" s="26"/>
      <c r="L257" s="26"/>
      <c r="M257" s="26"/>
      <c r="N257" s="26"/>
    </row>
    <row r="258" spans="1:22" s="18" customFormat="1" ht="24" customHeight="1" x14ac:dyDescent="0.3">
      <c r="A258" s="25"/>
      <c r="B258" s="25"/>
      <c r="C258" s="25"/>
      <c r="D258" s="26"/>
      <c r="E258" s="26"/>
      <c r="F258" s="26"/>
      <c r="G258" s="26"/>
      <c r="H258" s="26"/>
      <c r="I258" s="41"/>
      <c r="J258" s="26"/>
      <c r="K258" s="26"/>
      <c r="L258" s="26"/>
      <c r="M258" s="26"/>
      <c r="N258" s="26"/>
    </row>
    <row r="259" spans="1:22" s="18" customFormat="1" ht="24" customHeight="1" x14ac:dyDescent="0.3">
      <c r="A259" s="25"/>
      <c r="B259" s="25"/>
      <c r="C259" s="25"/>
      <c r="D259" s="26"/>
      <c r="E259" s="26"/>
      <c r="F259" s="26"/>
      <c r="G259" s="26"/>
      <c r="H259" s="26"/>
      <c r="I259" s="41"/>
      <c r="J259" s="26"/>
      <c r="K259" s="26"/>
      <c r="L259" s="26"/>
      <c r="M259" s="26"/>
      <c r="N259" s="26"/>
    </row>
    <row r="260" spans="1:22" s="18" customFormat="1" ht="35.25" customHeight="1" x14ac:dyDescent="0.3">
      <c r="A260" s="25"/>
      <c r="B260" s="25"/>
      <c r="C260" s="25"/>
      <c r="D260" s="26"/>
      <c r="E260" s="26"/>
      <c r="F260" s="26"/>
      <c r="G260" s="26"/>
      <c r="H260" s="26"/>
      <c r="I260" s="41"/>
      <c r="J260" s="26"/>
      <c r="K260" s="26"/>
      <c r="L260" s="26"/>
      <c r="M260" s="26"/>
      <c r="N260" s="26"/>
    </row>
    <row r="261" spans="1:22" s="18" customFormat="1" ht="24" customHeight="1" x14ac:dyDescent="0.3">
      <c r="A261" s="25"/>
      <c r="B261" s="25"/>
      <c r="C261" s="25"/>
      <c r="D261" s="26"/>
      <c r="E261" s="26"/>
      <c r="F261" s="26"/>
      <c r="G261" s="26"/>
      <c r="H261" s="26"/>
      <c r="I261" s="41"/>
      <c r="J261" s="26"/>
      <c r="K261" s="26"/>
      <c r="L261" s="26"/>
      <c r="M261" s="26"/>
      <c r="N261" s="26"/>
    </row>
    <row r="262" spans="1:22" s="18" customFormat="1" ht="24" customHeight="1" x14ac:dyDescent="0.3">
      <c r="A262" s="25"/>
      <c r="B262" s="25"/>
      <c r="C262" s="25"/>
      <c r="D262" s="26"/>
      <c r="E262" s="26"/>
      <c r="F262" s="26"/>
      <c r="G262" s="26"/>
      <c r="H262" s="26"/>
      <c r="I262" s="41"/>
      <c r="J262" s="26"/>
      <c r="K262" s="26"/>
      <c r="L262" s="26"/>
      <c r="M262" s="26"/>
      <c r="N262" s="26"/>
    </row>
    <row r="263" spans="1:22" s="18" customFormat="1" ht="24" customHeight="1" x14ac:dyDescent="0.3">
      <c r="A263" s="25"/>
      <c r="B263" s="25"/>
      <c r="C263" s="25"/>
      <c r="D263" s="26"/>
      <c r="E263" s="26"/>
      <c r="F263" s="26"/>
      <c r="G263" s="26"/>
      <c r="H263" s="26"/>
      <c r="I263" s="41"/>
      <c r="J263" s="26"/>
      <c r="K263" s="26"/>
      <c r="L263" s="26"/>
      <c r="M263" s="26"/>
      <c r="N263" s="26"/>
    </row>
    <row r="264" spans="1:22" s="18" customFormat="1" ht="24" customHeight="1" x14ac:dyDescent="0.3">
      <c r="A264" s="25"/>
      <c r="B264" s="25"/>
      <c r="C264" s="25"/>
      <c r="D264" s="26"/>
      <c r="E264" s="26"/>
      <c r="F264" s="26"/>
      <c r="G264" s="26"/>
      <c r="H264" s="26"/>
      <c r="I264" s="41"/>
      <c r="J264" s="26"/>
      <c r="K264" s="26"/>
      <c r="L264" s="26"/>
      <c r="M264" s="26"/>
      <c r="N264" s="26"/>
    </row>
    <row r="265" spans="1:22" s="18" customFormat="1" ht="24" customHeight="1" x14ac:dyDescent="0.3">
      <c r="A265" s="25"/>
      <c r="B265" s="25"/>
      <c r="C265" s="25"/>
      <c r="D265" s="26"/>
      <c r="E265" s="26"/>
      <c r="F265" s="26"/>
      <c r="G265" s="26"/>
      <c r="H265" s="26"/>
      <c r="I265" s="41"/>
      <c r="J265" s="26"/>
      <c r="K265" s="26"/>
      <c r="L265" s="26"/>
      <c r="M265" s="26"/>
      <c r="N265" s="26"/>
    </row>
    <row r="266" spans="1:22" s="18" customFormat="1" ht="24" customHeight="1" x14ac:dyDescent="0.3">
      <c r="A266" s="25"/>
      <c r="B266" s="25"/>
      <c r="C266" s="25"/>
      <c r="D266" s="26"/>
      <c r="E266" s="26"/>
      <c r="F266" s="26"/>
      <c r="G266" s="26"/>
      <c r="H266" s="26"/>
      <c r="I266" s="41"/>
      <c r="J266" s="26"/>
      <c r="K266" s="26"/>
      <c r="L266" s="26"/>
      <c r="M266" s="26"/>
      <c r="N266" s="26"/>
    </row>
    <row r="267" spans="1:22" s="18" customFormat="1" ht="24" customHeight="1" x14ac:dyDescent="0.3">
      <c r="A267" s="25"/>
      <c r="B267" s="25"/>
      <c r="C267" s="25"/>
      <c r="D267" s="26"/>
      <c r="E267" s="26"/>
      <c r="F267" s="26"/>
      <c r="G267" s="26"/>
      <c r="H267" s="26"/>
      <c r="I267" s="41"/>
      <c r="J267" s="26"/>
      <c r="K267" s="26"/>
      <c r="L267" s="26"/>
      <c r="M267" s="26"/>
      <c r="N267" s="26"/>
    </row>
    <row r="268" spans="1:22" s="18" customFormat="1" ht="24" customHeight="1" x14ac:dyDescent="0.3">
      <c r="A268" s="25"/>
      <c r="B268" s="25"/>
      <c r="C268" s="25"/>
      <c r="D268" s="26"/>
      <c r="E268" s="26"/>
      <c r="F268" s="26"/>
      <c r="G268" s="26"/>
      <c r="H268" s="26"/>
      <c r="I268" s="41"/>
      <c r="J268" s="26"/>
      <c r="K268" s="26"/>
      <c r="L268" s="26"/>
      <c r="M268" s="26"/>
      <c r="N268" s="26"/>
    </row>
    <row r="269" spans="1:22" s="18" customFormat="1" ht="24" customHeight="1" x14ac:dyDescent="0.3">
      <c r="A269" s="25"/>
      <c r="B269" s="25"/>
      <c r="C269" s="25"/>
      <c r="D269" s="26"/>
      <c r="E269" s="26"/>
      <c r="F269" s="26"/>
      <c r="G269" s="26"/>
      <c r="H269" s="26"/>
      <c r="I269" s="41"/>
      <c r="J269" s="26"/>
      <c r="K269" s="26"/>
      <c r="L269" s="26"/>
      <c r="M269" s="26"/>
      <c r="N269" s="26"/>
    </row>
    <row r="270" spans="1:22" s="18" customFormat="1" ht="24" customHeight="1" x14ac:dyDescent="0.3">
      <c r="A270" s="25"/>
      <c r="B270" s="25"/>
      <c r="C270" s="25"/>
      <c r="D270" s="26"/>
      <c r="E270" s="26"/>
      <c r="F270" s="26"/>
      <c r="G270" s="26"/>
      <c r="H270" s="26"/>
      <c r="I270" s="41"/>
      <c r="J270" s="26"/>
      <c r="K270" s="26"/>
      <c r="L270" s="26"/>
      <c r="M270" s="26"/>
      <c r="N270" s="26"/>
    </row>
    <row r="271" spans="1:22" s="18" customFormat="1" ht="24" customHeight="1" x14ac:dyDescent="0.3">
      <c r="A271" s="25"/>
      <c r="B271" s="25"/>
      <c r="C271" s="25"/>
      <c r="D271" s="26"/>
      <c r="E271" s="26"/>
      <c r="F271" s="26"/>
      <c r="G271" s="26"/>
      <c r="H271" s="26"/>
      <c r="I271" s="41"/>
      <c r="J271" s="26"/>
      <c r="K271" s="26"/>
      <c r="L271" s="26"/>
      <c r="M271" s="26"/>
      <c r="N271" s="26"/>
    </row>
    <row r="272" spans="1:22" s="18" customFormat="1" ht="24" customHeight="1" x14ac:dyDescent="0.3">
      <c r="A272" s="25"/>
      <c r="B272" s="25"/>
      <c r="C272" s="25"/>
      <c r="D272" s="26"/>
      <c r="E272" s="26"/>
      <c r="F272" s="26"/>
      <c r="G272" s="26"/>
      <c r="H272" s="26"/>
      <c r="I272" s="41"/>
      <c r="J272" s="26"/>
      <c r="K272" s="26"/>
      <c r="L272" s="26"/>
      <c r="M272" s="26"/>
      <c r="N272" s="26"/>
      <c r="V272" s="18" t="s">
        <v>83</v>
      </c>
    </row>
    <row r="273" spans="1:15" s="18" customFormat="1" ht="30" customHeight="1" x14ac:dyDescent="0.3">
      <c r="A273" s="25"/>
      <c r="B273" s="25"/>
      <c r="C273" s="25"/>
      <c r="D273" s="26"/>
      <c r="E273" s="26"/>
      <c r="F273" s="26"/>
      <c r="G273" s="26"/>
      <c r="H273" s="26"/>
      <c r="I273" s="41"/>
      <c r="J273" s="26"/>
      <c r="K273" s="26"/>
      <c r="L273" s="26"/>
      <c r="M273" s="26"/>
      <c r="N273" s="26"/>
    </row>
    <row r="274" spans="1:15" s="18" customFormat="1" ht="29.4" customHeight="1" x14ac:dyDescent="0.3">
      <c r="A274" s="25"/>
      <c r="B274" s="25"/>
      <c r="C274" s="25"/>
      <c r="D274" s="26"/>
      <c r="E274" s="26"/>
      <c r="F274" s="26"/>
      <c r="G274" s="26"/>
      <c r="H274" s="26"/>
      <c r="I274" s="41"/>
      <c r="J274" s="26"/>
      <c r="K274" s="26"/>
      <c r="L274" s="26"/>
      <c r="M274" s="26"/>
      <c r="N274" s="26"/>
    </row>
    <row r="275" spans="1:15" s="33" customFormat="1" ht="23.4" customHeight="1" x14ac:dyDescent="0.3">
      <c r="A275" s="25"/>
      <c r="B275" s="25"/>
      <c r="C275" s="25"/>
      <c r="D275" s="26"/>
      <c r="E275" s="26"/>
      <c r="F275" s="26"/>
      <c r="G275" s="26"/>
      <c r="H275" s="26"/>
      <c r="I275" s="41"/>
      <c r="J275" s="26"/>
      <c r="K275" s="26"/>
      <c r="L275" s="26"/>
      <c r="M275" s="26"/>
      <c r="N275" s="26"/>
    </row>
    <row r="276" spans="1:15" s="33" customFormat="1" ht="23.4" customHeight="1" x14ac:dyDescent="0.3">
      <c r="A276" s="25"/>
      <c r="B276" s="25"/>
      <c r="C276" s="25"/>
      <c r="D276" s="26"/>
      <c r="E276" s="26"/>
      <c r="F276" s="26"/>
      <c r="G276" s="26"/>
      <c r="H276" s="26"/>
      <c r="I276" s="41"/>
      <c r="J276" s="26"/>
      <c r="K276" s="26"/>
      <c r="L276" s="26"/>
      <c r="M276" s="26"/>
      <c r="N276" s="26"/>
    </row>
    <row r="277" spans="1:15" s="33" customFormat="1" ht="32.25" customHeight="1" x14ac:dyDescent="0.3">
      <c r="A277" s="25"/>
      <c r="B277" s="25"/>
      <c r="C277" s="25"/>
      <c r="D277" s="26"/>
      <c r="E277" s="26"/>
      <c r="F277" s="26"/>
      <c r="G277" s="26"/>
      <c r="H277" s="26"/>
      <c r="I277" s="41"/>
      <c r="J277" s="26"/>
      <c r="K277" s="26"/>
      <c r="L277" s="26"/>
      <c r="M277" s="26"/>
      <c r="N277" s="26"/>
    </row>
    <row r="279" spans="1:15" x14ac:dyDescent="0.3">
      <c r="O279" s="25" t="s">
        <v>82</v>
      </c>
    </row>
  </sheetData>
  <autoFilter ref="A5:H149"/>
  <mergeCells count="9">
    <mergeCell ref="A206:E206"/>
    <mergeCell ref="A207:E207"/>
    <mergeCell ref="B208:C208"/>
    <mergeCell ref="A1:I1"/>
    <mergeCell ref="L1:N1"/>
    <mergeCell ref="A2:O2"/>
    <mergeCell ref="A3:O3"/>
    <mergeCell ref="A204:C204"/>
    <mergeCell ref="A205:E205"/>
  </mergeCells>
  <conditionalFormatting sqref="B24:B38 A154:A163 A184:G192 I184:I192 I174:K183 A175:G182 I154:K163 A199:G203 I199:K203 B40:B44 A46:G51 I46:K51 A54:G59 I53:K63 A66:G67 I66:K67 A95:G98 I95:K98 I121:K124 A121:G124 A128:G133 I128:K137 A165:A166 I164:J164 L164 A194:G197 A174 A183 A9:G16 A8 C8:G8 A53:D53 A61:G63 A60:D60 A135:G137 A134:D134">
    <cfRule type="cellIs" dxfId="347" priority="174" operator="equal">
      <formula>0</formula>
    </cfRule>
  </conditionalFormatting>
  <conditionalFormatting sqref="I36:I38 I42:I44 I40 I46">
    <cfRule type="cellIs" dxfId="346" priority="170" operator="equal">
      <formula>0</formula>
    </cfRule>
  </conditionalFormatting>
  <conditionalFormatting sqref="C24:G27 C29:G30 C28:D28">
    <cfRule type="cellIs" dxfId="345" priority="168" operator="equal">
      <formula>0</formula>
    </cfRule>
  </conditionalFormatting>
  <conditionalFormatting sqref="B6">
    <cfRule type="cellIs" dxfId="344" priority="173" operator="equal">
      <formula>0</formula>
    </cfRule>
  </conditionalFormatting>
  <conditionalFormatting sqref="A20:D20 A22:G27 A155:G163 A154 D154:G154 A40:G40 A165:G166 E164:G164 A42:G44 A41:D41 A29:G34 A28:D28 A36:G38 A35:D35">
    <cfRule type="cellIs" dxfId="343" priority="169" operator="equal">
      <formula>0</formula>
    </cfRule>
  </conditionalFormatting>
  <conditionalFormatting sqref="B19">
    <cfRule type="cellIs" dxfId="342" priority="166" operator="equal">
      <formula>0</formula>
    </cfRule>
  </conditionalFormatting>
  <conditionalFormatting sqref="I31:I34">
    <cfRule type="cellIs" dxfId="341" priority="171" operator="equal">
      <formula>0</formula>
    </cfRule>
  </conditionalFormatting>
  <conditionalFormatting sqref="A19 C19:G19 I19:K19">
    <cfRule type="cellIs" dxfId="340" priority="165" operator="equal">
      <formula>0</formula>
    </cfRule>
  </conditionalFormatting>
  <conditionalFormatting sqref="A24:A30 J20:K20 I22:K38 I40:K44">
    <cfRule type="cellIs" dxfId="339" priority="172" operator="equal">
      <formula>0</formula>
    </cfRule>
  </conditionalFormatting>
  <conditionalFormatting sqref="I20">
    <cfRule type="cellIs" dxfId="338" priority="167" operator="equal">
      <formula>0</formula>
    </cfRule>
  </conditionalFormatting>
  <conditionalFormatting sqref="B155:B163 B165:B166">
    <cfRule type="cellIs" dxfId="337" priority="164" operator="equal">
      <formula>0</formula>
    </cfRule>
  </conditionalFormatting>
  <conditionalFormatting sqref="C155:G163 D154:G154 C165:G166 E164:G164">
    <cfRule type="cellIs" dxfId="336" priority="163" operator="equal">
      <formula>0</formula>
    </cfRule>
  </conditionalFormatting>
  <conditionalFormatting sqref="I21:K21">
    <cfRule type="cellIs" dxfId="335" priority="162" operator="equal">
      <formula>0</formula>
    </cfRule>
  </conditionalFormatting>
  <conditionalFormatting sqref="A21:G21">
    <cfRule type="cellIs" dxfId="334" priority="161" operator="equal">
      <formula>0</formula>
    </cfRule>
  </conditionalFormatting>
  <conditionalFormatting sqref="A52 C52:G52 I52:K52">
    <cfRule type="cellIs" dxfId="333" priority="160" operator="equal">
      <formula>0</formula>
    </cfRule>
  </conditionalFormatting>
  <conditionalFormatting sqref="B99">
    <cfRule type="cellIs" dxfId="332" priority="158" operator="equal">
      <formula>0</formula>
    </cfRule>
  </conditionalFormatting>
  <conditionalFormatting sqref="A99 C99:G99 I99:K99">
    <cfRule type="cellIs" dxfId="331" priority="157" operator="equal">
      <formula>0</formula>
    </cfRule>
  </conditionalFormatting>
  <conditionalFormatting sqref="A68 C68:G68 I68:K68">
    <cfRule type="cellIs" dxfId="330" priority="159" operator="equal">
      <formula>0</formula>
    </cfRule>
  </conditionalFormatting>
  <conditionalFormatting sqref="A114 C114:G114 I114:K114">
    <cfRule type="cellIs" dxfId="329" priority="152" operator="equal">
      <formula>0</formula>
    </cfRule>
  </conditionalFormatting>
  <conditionalFormatting sqref="B52">
    <cfRule type="cellIs" dxfId="328" priority="156" operator="equal">
      <formula>0</formula>
    </cfRule>
  </conditionalFormatting>
  <conditionalFormatting sqref="B68">
    <cfRule type="cellIs" dxfId="327" priority="155" operator="equal">
      <formula>0</formula>
    </cfRule>
  </conditionalFormatting>
  <conditionalFormatting sqref="A100 C100:G100 I100:K100">
    <cfRule type="cellIs" dxfId="326" priority="153" operator="equal">
      <formula>0</formula>
    </cfRule>
  </conditionalFormatting>
  <conditionalFormatting sqref="B100">
    <cfRule type="cellIs" dxfId="325" priority="154" operator="equal">
      <formula>0</formula>
    </cfRule>
  </conditionalFormatting>
  <conditionalFormatting sqref="B153">
    <cfRule type="cellIs" dxfId="324" priority="146" operator="equal">
      <formula>0</formula>
    </cfRule>
  </conditionalFormatting>
  <conditionalFormatting sqref="A174 D174:G174 A183 D183:G183">
    <cfRule type="cellIs" dxfId="323" priority="141" operator="equal">
      <formula>0</formula>
    </cfRule>
  </conditionalFormatting>
  <conditionalFormatting sqref="A125 C125:G125 I125:K125">
    <cfRule type="cellIs" dxfId="322" priority="151" operator="equal">
      <formula>0</formula>
    </cfRule>
  </conditionalFormatting>
  <conditionalFormatting sqref="B114">
    <cfRule type="cellIs" dxfId="321" priority="150" operator="equal">
      <formula>0</formula>
    </cfRule>
  </conditionalFormatting>
  <conditionalFormatting sqref="B125">
    <cfRule type="cellIs" dxfId="320" priority="149" operator="equal">
      <formula>0</formula>
    </cfRule>
  </conditionalFormatting>
  <conditionalFormatting sqref="B154">
    <cfRule type="cellIs" dxfId="319" priority="144" operator="equal">
      <formula>0</formula>
    </cfRule>
  </conditionalFormatting>
  <conditionalFormatting sqref="A153 C153:G153 I153:K153">
    <cfRule type="cellIs" dxfId="318" priority="145" operator="equal">
      <formula>0</formula>
    </cfRule>
  </conditionalFormatting>
  <conditionalFormatting sqref="A152 C152:G152 I152:K152">
    <cfRule type="cellIs" dxfId="317" priority="147" operator="equal">
      <formula>0</formula>
    </cfRule>
  </conditionalFormatting>
  <conditionalFormatting sqref="B152">
    <cfRule type="cellIs" dxfId="316" priority="148" operator="equal">
      <formula>0</formula>
    </cfRule>
  </conditionalFormatting>
  <conditionalFormatting sqref="B154">
    <cfRule type="cellIs" dxfId="315" priority="143" operator="equal">
      <formula>0</formula>
    </cfRule>
  </conditionalFormatting>
  <conditionalFormatting sqref="C154">
    <cfRule type="cellIs" dxfId="314" priority="142" operator="equal">
      <formula>0</formula>
    </cfRule>
  </conditionalFormatting>
  <conditionalFormatting sqref="D174:G174 D183:G183">
    <cfRule type="cellIs" dxfId="313" priority="140" operator="equal">
      <formula>0</formula>
    </cfRule>
  </conditionalFormatting>
  <conditionalFormatting sqref="I168:K173">
    <cfRule type="cellIs" dxfId="312" priority="135" operator="equal">
      <formula>0</formula>
    </cfRule>
  </conditionalFormatting>
  <conditionalFormatting sqref="A168:G173">
    <cfRule type="cellIs" dxfId="311" priority="134" operator="equal">
      <formula>0</formula>
    </cfRule>
  </conditionalFormatting>
  <conditionalFormatting sqref="A167 C167:G167 I167:K167">
    <cfRule type="cellIs" dxfId="310" priority="138" operator="equal">
      <formula>0</formula>
    </cfRule>
  </conditionalFormatting>
  <conditionalFormatting sqref="B168:B173">
    <cfRule type="cellIs" dxfId="309" priority="137" operator="equal">
      <formula>0</formula>
    </cfRule>
  </conditionalFormatting>
  <conditionalFormatting sqref="B167">
    <cfRule type="cellIs" dxfId="308" priority="139" operator="equal">
      <formula>0</formula>
    </cfRule>
  </conditionalFormatting>
  <conditionalFormatting sqref="E168:G168">
    <cfRule type="cellIs" dxfId="307" priority="136" operator="equal">
      <formula>0</formula>
    </cfRule>
  </conditionalFormatting>
  <conditionalFormatting sqref="B174">
    <cfRule type="cellIs" dxfId="306" priority="132" operator="equal">
      <formula>0</formula>
    </cfRule>
  </conditionalFormatting>
  <conditionalFormatting sqref="B174">
    <cfRule type="cellIs" dxfId="305" priority="133" operator="equal">
      <formula>0</formula>
    </cfRule>
  </conditionalFormatting>
  <conditionalFormatting sqref="C174">
    <cfRule type="cellIs" dxfId="304" priority="131" operator="equal">
      <formula>0</formula>
    </cfRule>
  </conditionalFormatting>
  <conditionalFormatting sqref="B183">
    <cfRule type="cellIs" dxfId="303" priority="130" operator="equal">
      <formula>0</formula>
    </cfRule>
  </conditionalFormatting>
  <conditionalFormatting sqref="B183">
    <cfRule type="cellIs" dxfId="302" priority="129" operator="equal">
      <formula>0</formula>
    </cfRule>
  </conditionalFormatting>
  <conditionalFormatting sqref="C183">
    <cfRule type="cellIs" dxfId="301" priority="128" operator="equal">
      <formula>0</formula>
    </cfRule>
  </conditionalFormatting>
  <conditionalFormatting sqref="A198 C198:G198 I198:K198">
    <cfRule type="cellIs" dxfId="300" priority="126" operator="equal">
      <formula>0</formula>
    </cfRule>
  </conditionalFormatting>
  <conditionalFormatting sqref="B198">
    <cfRule type="cellIs" dxfId="299" priority="127" operator="equal">
      <formula>0</formula>
    </cfRule>
  </conditionalFormatting>
  <conditionalFormatting sqref="E199:G199">
    <cfRule type="cellIs" dxfId="298" priority="125" operator="equal">
      <formula>0</formula>
    </cfRule>
  </conditionalFormatting>
  <conditionalFormatting sqref="B18">
    <cfRule type="cellIs" dxfId="297" priority="124" operator="equal">
      <formula>0</formula>
    </cfRule>
  </conditionalFormatting>
  <conditionalFormatting sqref="A18:G18">
    <cfRule type="cellIs" dxfId="296" priority="122" operator="equal">
      <formula>0</formula>
    </cfRule>
  </conditionalFormatting>
  <conditionalFormatting sqref="I8:K8">
    <cfRule type="cellIs" dxfId="295" priority="123" operator="equal">
      <formula>0</formula>
    </cfRule>
  </conditionalFormatting>
  <conditionalFormatting sqref="I16:K16">
    <cfRule type="cellIs" dxfId="294" priority="121" operator="equal">
      <formula>0</formula>
    </cfRule>
  </conditionalFormatting>
  <conditionalFormatting sqref="J18">
    <cfRule type="cellIs" dxfId="293" priority="115" operator="equal">
      <formula>0</formula>
    </cfRule>
  </conditionalFormatting>
  <conditionalFormatting sqref="B17">
    <cfRule type="cellIs" dxfId="292" priority="120" operator="equal">
      <formula>0</formula>
    </cfRule>
  </conditionalFormatting>
  <conditionalFormatting sqref="A17:G17">
    <cfRule type="cellIs" dxfId="291" priority="118" operator="equal">
      <formula>0</formula>
    </cfRule>
  </conditionalFormatting>
  <conditionalFormatting sqref="I17:K17">
    <cfRule type="cellIs" dxfId="290" priority="119" operator="equal">
      <formula>0</formula>
    </cfRule>
  </conditionalFormatting>
  <conditionalFormatting sqref="K18">
    <cfRule type="cellIs" dxfId="289" priority="117" operator="equal">
      <formula>0</formula>
    </cfRule>
  </conditionalFormatting>
  <conditionalFormatting sqref="I18">
    <cfRule type="cellIs" dxfId="288" priority="116" operator="equal">
      <formula>0</formula>
    </cfRule>
  </conditionalFormatting>
  <conditionalFormatting sqref="B39">
    <cfRule type="cellIs" dxfId="287" priority="114" operator="equal">
      <formula>0</formula>
    </cfRule>
  </conditionalFormatting>
  <conditionalFormatting sqref="A39:G39">
    <cfRule type="cellIs" dxfId="286" priority="111" operator="equal">
      <formula>0</formula>
    </cfRule>
  </conditionalFormatting>
  <conditionalFormatting sqref="I39">
    <cfRule type="cellIs" dxfId="285" priority="112" operator="equal">
      <formula>0</formula>
    </cfRule>
  </conditionalFormatting>
  <conditionalFormatting sqref="I39:K39">
    <cfRule type="cellIs" dxfId="284" priority="113" operator="equal">
      <formula>0</formula>
    </cfRule>
  </conditionalFormatting>
  <conditionalFormatting sqref="B45">
    <cfRule type="cellIs" dxfId="283" priority="110" operator="equal">
      <formula>0</formula>
    </cfRule>
  </conditionalFormatting>
  <conditionalFormatting sqref="A45:G45">
    <cfRule type="cellIs" dxfId="282" priority="107" operator="equal">
      <formula>0</formula>
    </cfRule>
  </conditionalFormatting>
  <conditionalFormatting sqref="I45">
    <cfRule type="cellIs" dxfId="281" priority="108" operator="equal">
      <formula>0</formula>
    </cfRule>
  </conditionalFormatting>
  <conditionalFormatting sqref="I45:K45">
    <cfRule type="cellIs" dxfId="280" priority="109" operator="equal">
      <formula>0</formula>
    </cfRule>
  </conditionalFormatting>
  <conditionalFormatting sqref="B65">
    <cfRule type="cellIs" dxfId="279" priority="106" operator="equal">
      <formula>0</formula>
    </cfRule>
  </conditionalFormatting>
  <conditionalFormatting sqref="I61:I63 I65">
    <cfRule type="cellIs" dxfId="278" priority="103" operator="equal">
      <formula>0</formula>
    </cfRule>
  </conditionalFormatting>
  <conditionalFormatting sqref="A65:G65">
    <cfRule type="cellIs" dxfId="277" priority="102" operator="equal">
      <formula>0</formula>
    </cfRule>
  </conditionalFormatting>
  <conditionalFormatting sqref="I56:I59">
    <cfRule type="cellIs" dxfId="276" priority="104" operator="equal">
      <formula>0</formula>
    </cfRule>
  </conditionalFormatting>
  <conditionalFormatting sqref="I65:K65">
    <cfRule type="cellIs" dxfId="275" priority="105" operator="equal">
      <formula>0</formula>
    </cfRule>
  </conditionalFormatting>
  <conditionalFormatting sqref="B64">
    <cfRule type="cellIs" dxfId="274" priority="101" operator="equal">
      <formula>0</formula>
    </cfRule>
  </conditionalFormatting>
  <conditionalFormatting sqref="A64:G64">
    <cfRule type="cellIs" dxfId="273" priority="98" operator="equal">
      <formula>0</formula>
    </cfRule>
  </conditionalFormatting>
  <conditionalFormatting sqref="I64">
    <cfRule type="cellIs" dxfId="272" priority="99" operator="equal">
      <formula>0</formula>
    </cfRule>
  </conditionalFormatting>
  <conditionalFormatting sqref="I64:K64">
    <cfRule type="cellIs" dxfId="271" priority="100" operator="equal">
      <formula>0</formula>
    </cfRule>
  </conditionalFormatting>
  <conditionalFormatting sqref="B73:B87 B89:B93">
    <cfRule type="cellIs" dxfId="270" priority="97" operator="equal">
      <formula>0</formula>
    </cfRule>
  </conditionalFormatting>
  <conditionalFormatting sqref="I85:I87 I91:I93 I89 I95">
    <cfRule type="cellIs" dxfId="269" priority="94" operator="equal">
      <formula>0</formula>
    </cfRule>
  </conditionalFormatting>
  <conditionalFormatting sqref="C73:G76 C78:G79 C77:D77">
    <cfRule type="cellIs" dxfId="268" priority="92" operator="equal">
      <formula>0</formula>
    </cfRule>
  </conditionalFormatting>
  <conditionalFormatting sqref="A69:D69 A71:G76 A89:G89 A91:G93 A90:D90 A78:G83 A77:D77 A85:G87 A84:D84">
    <cfRule type="cellIs" dxfId="267" priority="93" operator="equal">
      <formula>0</formula>
    </cfRule>
  </conditionalFormatting>
  <conditionalFormatting sqref="I80:I83">
    <cfRule type="cellIs" dxfId="266" priority="95" operator="equal">
      <formula>0</formula>
    </cfRule>
  </conditionalFormatting>
  <conditionalFormatting sqref="A73:A79 J69:K69 I71:K87 I89:K93">
    <cfRule type="cellIs" dxfId="265" priority="96" operator="equal">
      <formula>0</formula>
    </cfRule>
  </conditionalFormatting>
  <conditionalFormatting sqref="I69">
    <cfRule type="cellIs" dxfId="264" priority="91" operator="equal">
      <formula>0</formula>
    </cfRule>
  </conditionalFormatting>
  <conditionalFormatting sqref="I70:K70">
    <cfRule type="cellIs" dxfId="263" priority="90" operator="equal">
      <formula>0</formula>
    </cfRule>
  </conditionalFormatting>
  <conditionalFormatting sqref="A70:G70">
    <cfRule type="cellIs" dxfId="262" priority="89" operator="equal">
      <formula>0</formula>
    </cfRule>
  </conditionalFormatting>
  <conditionalFormatting sqref="B88">
    <cfRule type="cellIs" dxfId="261" priority="88" operator="equal">
      <formula>0</formula>
    </cfRule>
  </conditionalFormatting>
  <conditionalFormatting sqref="A88:G88">
    <cfRule type="cellIs" dxfId="260" priority="85" operator="equal">
      <formula>0</formula>
    </cfRule>
  </conditionalFormatting>
  <conditionalFormatting sqref="I88">
    <cfRule type="cellIs" dxfId="259" priority="86" operator="equal">
      <formula>0</formula>
    </cfRule>
  </conditionalFormatting>
  <conditionalFormatting sqref="I88:K88">
    <cfRule type="cellIs" dxfId="258" priority="87" operator="equal">
      <formula>0</formula>
    </cfRule>
  </conditionalFormatting>
  <conditionalFormatting sqref="B94">
    <cfRule type="cellIs" dxfId="257" priority="84" operator="equal">
      <formula>0</formula>
    </cfRule>
  </conditionalFormatting>
  <conditionalFormatting sqref="A94:G94">
    <cfRule type="cellIs" dxfId="256" priority="81" operator="equal">
      <formula>0</formula>
    </cfRule>
  </conditionalFormatting>
  <conditionalFormatting sqref="I94">
    <cfRule type="cellIs" dxfId="255" priority="82" operator="equal">
      <formula>0</formula>
    </cfRule>
  </conditionalFormatting>
  <conditionalFormatting sqref="I94:K94">
    <cfRule type="cellIs" dxfId="254" priority="83" operator="equal">
      <formula>0</formula>
    </cfRule>
  </conditionalFormatting>
  <conditionalFormatting sqref="B101:B111 B113">
    <cfRule type="cellIs" dxfId="253" priority="80" operator="equal">
      <formula>0</formula>
    </cfRule>
  </conditionalFormatting>
  <conditionalFormatting sqref="I109:I111 I113">
    <cfRule type="cellIs" dxfId="252" priority="77" operator="equal">
      <formula>0</formula>
    </cfRule>
  </conditionalFormatting>
  <conditionalFormatting sqref="C102:G103 C101:D101">
    <cfRule type="cellIs" dxfId="251" priority="75" operator="equal">
      <formula>0</formula>
    </cfRule>
  </conditionalFormatting>
  <conditionalFormatting sqref="A102:G107 A113:G113 A101:D101 A109:G111 A108:D108">
    <cfRule type="cellIs" dxfId="250" priority="76" operator="equal">
      <formula>0</formula>
    </cfRule>
  </conditionalFormatting>
  <conditionalFormatting sqref="I104:I107">
    <cfRule type="cellIs" dxfId="249" priority="78" operator="equal">
      <formula>0</formula>
    </cfRule>
  </conditionalFormatting>
  <conditionalFormatting sqref="A101:A103 I101:K111 I113:K113">
    <cfRule type="cellIs" dxfId="248" priority="79" operator="equal">
      <formula>0</formula>
    </cfRule>
  </conditionalFormatting>
  <conditionalFormatting sqref="B112">
    <cfRule type="cellIs" dxfId="247" priority="74" operator="equal">
      <formula>0</formula>
    </cfRule>
  </conditionalFormatting>
  <conditionalFormatting sqref="A112:G112">
    <cfRule type="cellIs" dxfId="246" priority="71" operator="equal">
      <formula>0</formula>
    </cfRule>
  </conditionalFormatting>
  <conditionalFormatting sqref="I112">
    <cfRule type="cellIs" dxfId="245" priority="72" operator="equal">
      <formula>0</formula>
    </cfRule>
  </conditionalFormatting>
  <conditionalFormatting sqref="I112:K112">
    <cfRule type="cellIs" dxfId="244" priority="73" operator="equal">
      <formula>0</formula>
    </cfRule>
  </conditionalFormatting>
  <conditionalFormatting sqref="B115:B118 B120">
    <cfRule type="cellIs" dxfId="243" priority="70" operator="equal">
      <formula>0</formula>
    </cfRule>
  </conditionalFormatting>
  <conditionalFormatting sqref="I116:I118 I120">
    <cfRule type="cellIs" dxfId="242" priority="68" operator="equal">
      <formula>0</formula>
    </cfRule>
  </conditionalFormatting>
  <conditionalFormatting sqref="A116:G118 A120:G120 A115:D115">
    <cfRule type="cellIs" dxfId="241" priority="67" operator="equal">
      <formula>0</formula>
    </cfRule>
  </conditionalFormatting>
  <conditionalFormatting sqref="I115:K118 I120:K120">
    <cfRule type="cellIs" dxfId="240" priority="69" operator="equal">
      <formula>0</formula>
    </cfRule>
  </conditionalFormatting>
  <conditionalFormatting sqref="B119">
    <cfRule type="cellIs" dxfId="239" priority="66" operator="equal">
      <formula>0</formula>
    </cfRule>
  </conditionalFormatting>
  <conditionalFormatting sqref="A119:G119">
    <cfRule type="cellIs" dxfId="238" priority="63" operator="equal">
      <formula>0</formula>
    </cfRule>
  </conditionalFormatting>
  <conditionalFormatting sqref="I119">
    <cfRule type="cellIs" dxfId="237" priority="64" operator="equal">
      <formula>0</formula>
    </cfRule>
  </conditionalFormatting>
  <conditionalFormatting sqref="I119:K119">
    <cfRule type="cellIs" dxfId="236" priority="65" operator="equal">
      <formula>0</formula>
    </cfRule>
  </conditionalFormatting>
  <conditionalFormatting sqref="A145:G151 I145:K146 I150:K151 J147:K148">
    <cfRule type="cellIs" dxfId="235" priority="62" operator="equal">
      <formula>0</formula>
    </cfRule>
  </conditionalFormatting>
  <conditionalFormatting sqref="B139:B143">
    <cfRule type="cellIs" dxfId="234" priority="61" operator="equal">
      <formula>0</formula>
    </cfRule>
  </conditionalFormatting>
  <conditionalFormatting sqref="I135:I137 I141:I143 I139 I145">
    <cfRule type="cellIs" dxfId="233" priority="59" operator="equal">
      <formula>0</formula>
    </cfRule>
  </conditionalFormatting>
  <conditionalFormatting sqref="C130:G133">
    <cfRule type="cellIs" dxfId="232" priority="57" operator="equal">
      <formula>0</formula>
    </cfRule>
  </conditionalFormatting>
  <conditionalFormatting sqref="A126:D126 A139:G139 A141:G143 A140:D140">
    <cfRule type="cellIs" dxfId="231" priority="58" operator="equal">
      <formula>0</formula>
    </cfRule>
  </conditionalFormatting>
  <conditionalFormatting sqref="A130:A133 J126:K126 I139:K143">
    <cfRule type="cellIs" dxfId="230" priority="60" operator="equal">
      <formula>0</formula>
    </cfRule>
  </conditionalFormatting>
  <conditionalFormatting sqref="I126">
    <cfRule type="cellIs" dxfId="229" priority="56" operator="equal">
      <formula>0</formula>
    </cfRule>
  </conditionalFormatting>
  <conditionalFormatting sqref="I127:K127">
    <cfRule type="cellIs" dxfId="228" priority="55" operator="equal">
      <formula>0</formula>
    </cfRule>
  </conditionalFormatting>
  <conditionalFormatting sqref="A127:G127">
    <cfRule type="cellIs" dxfId="227" priority="54" operator="equal">
      <formula>0</formula>
    </cfRule>
  </conditionalFormatting>
  <conditionalFormatting sqref="B138">
    <cfRule type="cellIs" dxfId="226" priority="53" operator="equal">
      <formula>0</formula>
    </cfRule>
  </conditionalFormatting>
  <conditionalFormatting sqref="A138:G138">
    <cfRule type="cellIs" dxfId="225" priority="50" operator="equal">
      <formula>0</formula>
    </cfRule>
  </conditionalFormatting>
  <conditionalFormatting sqref="I138">
    <cfRule type="cellIs" dxfId="224" priority="51" operator="equal">
      <formula>0</formula>
    </cfRule>
  </conditionalFormatting>
  <conditionalFormatting sqref="I138:K138">
    <cfRule type="cellIs" dxfId="223" priority="52" operator="equal">
      <formula>0</formula>
    </cfRule>
  </conditionalFormatting>
  <conditionalFormatting sqref="B144">
    <cfRule type="cellIs" dxfId="222" priority="49" operator="equal">
      <formula>0</formula>
    </cfRule>
  </conditionalFormatting>
  <conditionalFormatting sqref="A144:G144">
    <cfRule type="cellIs" dxfId="221" priority="46" operator="equal">
      <formula>0</formula>
    </cfRule>
  </conditionalFormatting>
  <conditionalFormatting sqref="I144">
    <cfRule type="cellIs" dxfId="220" priority="47" operator="equal">
      <formula>0</formula>
    </cfRule>
  </conditionalFormatting>
  <conditionalFormatting sqref="I144:K144">
    <cfRule type="cellIs" dxfId="219" priority="48" operator="equal">
      <formula>0</formula>
    </cfRule>
  </conditionalFormatting>
  <conditionalFormatting sqref="I147">
    <cfRule type="cellIs" dxfId="218" priority="45" operator="equal">
      <formula>0</formula>
    </cfRule>
  </conditionalFormatting>
  <conditionalFormatting sqref="J149:K149">
    <cfRule type="cellIs" dxfId="217" priority="42" operator="equal">
      <formula>0</formula>
    </cfRule>
  </conditionalFormatting>
  <conditionalFormatting sqref="I148">
    <cfRule type="cellIs" dxfId="216" priority="44" operator="equal">
      <formula>0</formula>
    </cfRule>
  </conditionalFormatting>
  <conditionalFormatting sqref="I149">
    <cfRule type="cellIs" dxfId="215" priority="43" operator="equal">
      <formula>0</formula>
    </cfRule>
  </conditionalFormatting>
  <conditionalFormatting sqref="A164:D164">
    <cfRule type="cellIs" dxfId="214" priority="41" operator="equal">
      <formula>0</formula>
    </cfRule>
  </conditionalFormatting>
  <conditionalFormatting sqref="I165:J166 L165:L166">
    <cfRule type="cellIs" dxfId="213" priority="40" operator="equal">
      <formula>0</formula>
    </cfRule>
  </conditionalFormatting>
  <conditionalFormatting sqref="K165:K166">
    <cfRule type="cellIs" dxfId="212" priority="39" operator="equal">
      <formula>0</formula>
    </cfRule>
  </conditionalFormatting>
  <conditionalFormatting sqref="I193:J193 L193">
    <cfRule type="cellIs" dxfId="211" priority="38" operator="equal">
      <formula>0</formula>
    </cfRule>
  </conditionalFormatting>
  <conditionalFormatting sqref="E193:G193">
    <cfRule type="cellIs" dxfId="210" priority="37" operator="equal">
      <formula>0</formula>
    </cfRule>
  </conditionalFormatting>
  <conditionalFormatting sqref="E193:G193">
    <cfRule type="cellIs" dxfId="209" priority="36" operator="equal">
      <formula>0</formula>
    </cfRule>
  </conditionalFormatting>
  <conditionalFormatting sqref="A193:D193">
    <cfRule type="cellIs" dxfId="208" priority="35" operator="equal">
      <formula>0</formula>
    </cfRule>
  </conditionalFormatting>
  <conditionalFormatting sqref="I194">
    <cfRule type="cellIs" dxfId="207" priority="34" operator="equal">
      <formula>0</formula>
    </cfRule>
  </conditionalFormatting>
  <conditionalFormatting sqref="I195">
    <cfRule type="cellIs" dxfId="206" priority="33" operator="equal">
      <formula>0</formula>
    </cfRule>
  </conditionalFormatting>
  <conditionalFormatting sqref="I196:J197 L196:L197">
    <cfRule type="cellIs" dxfId="205" priority="32" operator="equal">
      <formula>0</formula>
    </cfRule>
  </conditionalFormatting>
  <conditionalFormatting sqref="B7">
    <cfRule type="cellIs" dxfId="204" priority="31" operator="equal">
      <formula>0</formula>
    </cfRule>
  </conditionalFormatting>
  <conditionalFormatting sqref="I9:I15">
    <cfRule type="cellIs" dxfId="203" priority="30" operator="equal">
      <formula>0</formula>
    </cfRule>
  </conditionalFormatting>
  <conditionalFormatting sqref="B8">
    <cfRule type="cellIs" dxfId="202" priority="29" operator="equal">
      <formula>0</formula>
    </cfRule>
  </conditionalFormatting>
  <conditionalFormatting sqref="B8">
    <cfRule type="cellIs" dxfId="201" priority="28" operator="equal">
      <formula>0</formula>
    </cfRule>
  </conditionalFormatting>
  <conditionalFormatting sqref="E126 G126">
    <cfRule type="cellIs" dxfId="200" priority="27" operator="equal">
      <formula>0</formula>
    </cfRule>
  </conditionalFormatting>
  <conditionalFormatting sqref="E28:G28">
    <cfRule type="cellIs" dxfId="199" priority="26" operator="equal">
      <formula>0</formula>
    </cfRule>
  </conditionalFormatting>
  <conditionalFormatting sqref="E28:G28">
    <cfRule type="cellIs" dxfId="198" priority="25" operator="equal">
      <formula>0</formula>
    </cfRule>
  </conditionalFormatting>
  <conditionalFormatting sqref="E90 G90">
    <cfRule type="cellIs" dxfId="197" priority="24" operator="equal">
      <formula>0</formula>
    </cfRule>
  </conditionalFormatting>
  <conditionalFormatting sqref="E69:G69 F126">
    <cfRule type="cellIs" dxfId="196" priority="23" operator="equal">
      <formula>0</formula>
    </cfRule>
  </conditionalFormatting>
  <conditionalFormatting sqref="E41:G41 F90">
    <cfRule type="cellIs" dxfId="195" priority="22" operator="equal">
      <formula>0</formula>
    </cfRule>
  </conditionalFormatting>
  <conditionalFormatting sqref="E20:G20">
    <cfRule type="cellIs" dxfId="194" priority="21" operator="equal">
      <formula>0</formula>
    </cfRule>
  </conditionalFormatting>
  <conditionalFormatting sqref="E35:G35">
    <cfRule type="cellIs" dxfId="193" priority="20" operator="equal">
      <formula>0</formula>
    </cfRule>
  </conditionalFormatting>
  <conditionalFormatting sqref="E35:G35">
    <cfRule type="cellIs" dxfId="192" priority="19" operator="equal">
      <formula>0</formula>
    </cfRule>
  </conditionalFormatting>
  <conditionalFormatting sqref="E53:G53">
    <cfRule type="cellIs" dxfId="191" priority="18" operator="equal">
      <formula>0</formula>
    </cfRule>
  </conditionalFormatting>
  <conditionalFormatting sqref="E53:G53">
    <cfRule type="cellIs" dxfId="190" priority="17" operator="equal">
      <formula>0</formula>
    </cfRule>
  </conditionalFormatting>
  <conditionalFormatting sqref="E60:G60">
    <cfRule type="cellIs" dxfId="189" priority="16" operator="equal">
      <formula>0</formula>
    </cfRule>
  </conditionalFormatting>
  <conditionalFormatting sqref="E60:G60">
    <cfRule type="cellIs" dxfId="188" priority="15" operator="equal">
      <formula>0</formula>
    </cfRule>
  </conditionalFormatting>
  <conditionalFormatting sqref="E77:G77 F101">
    <cfRule type="cellIs" dxfId="187" priority="14" operator="equal">
      <formula>0</formula>
    </cfRule>
  </conditionalFormatting>
  <conditionalFormatting sqref="E77:G77 F101">
    <cfRule type="cellIs" dxfId="186" priority="13" operator="equal">
      <formula>0</formula>
    </cfRule>
  </conditionalFormatting>
  <conditionalFormatting sqref="E84:G84">
    <cfRule type="cellIs" dxfId="185" priority="12" operator="equal">
      <formula>0</formula>
    </cfRule>
  </conditionalFormatting>
  <conditionalFormatting sqref="E84:G84">
    <cfRule type="cellIs" dxfId="184" priority="11" operator="equal">
      <formula>0</formula>
    </cfRule>
  </conditionalFormatting>
  <conditionalFormatting sqref="E101 G101">
    <cfRule type="cellIs" dxfId="183" priority="10" operator="equal">
      <formula>0</formula>
    </cfRule>
  </conditionalFormatting>
  <conditionalFormatting sqref="E101 G101">
    <cfRule type="cellIs" dxfId="182" priority="9" operator="equal">
      <formula>0</formula>
    </cfRule>
  </conditionalFormatting>
  <conditionalFormatting sqref="E108:G108">
    <cfRule type="cellIs" dxfId="181" priority="8" operator="equal">
      <formula>0</formula>
    </cfRule>
  </conditionalFormatting>
  <conditionalFormatting sqref="E108:G108">
    <cfRule type="cellIs" dxfId="180" priority="7" operator="equal">
      <formula>0</formula>
    </cfRule>
  </conditionalFormatting>
  <conditionalFormatting sqref="E115:G115">
    <cfRule type="cellIs" dxfId="179" priority="6" operator="equal">
      <formula>0</formula>
    </cfRule>
  </conditionalFormatting>
  <conditionalFormatting sqref="E115:G115">
    <cfRule type="cellIs" dxfId="178" priority="5" operator="equal">
      <formula>0</formula>
    </cfRule>
  </conditionalFormatting>
  <conditionalFormatting sqref="E134:G134">
    <cfRule type="cellIs" dxfId="177" priority="4" operator="equal">
      <formula>0</formula>
    </cfRule>
  </conditionalFormatting>
  <conditionalFormatting sqref="E134:G134">
    <cfRule type="cellIs" dxfId="176" priority="3" operator="equal">
      <formula>0</formula>
    </cfRule>
  </conditionalFormatting>
  <conditionalFormatting sqref="E140:G140">
    <cfRule type="cellIs" dxfId="175" priority="2" operator="equal">
      <formula>0</formula>
    </cfRule>
  </conditionalFormatting>
  <conditionalFormatting sqref="E140:G140">
    <cfRule type="cellIs" dxfId="174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9"/>
  <sheetViews>
    <sheetView zoomScale="70" zoomScaleNormal="70" workbookViewId="0">
      <selection activeCell="B218" sqref="B218"/>
    </sheetView>
  </sheetViews>
  <sheetFormatPr defaultColWidth="9.33203125" defaultRowHeight="18" x14ac:dyDescent="0.3"/>
  <cols>
    <col min="1" max="1" width="8.6640625" style="25" customWidth="1"/>
    <col min="2" max="2" width="88.6640625" style="25" customWidth="1"/>
    <col min="3" max="3" width="12.5546875" style="25" bestFit="1" customWidth="1"/>
    <col min="4" max="4" width="15" style="26" customWidth="1"/>
    <col min="5" max="5" width="18.44140625" style="26" customWidth="1"/>
    <col min="6" max="7" width="18.44140625" style="26" hidden="1" customWidth="1"/>
    <col min="8" max="8" width="23.109375" style="26" customWidth="1"/>
    <col min="9" max="9" width="50.109375" style="41" customWidth="1"/>
    <col min="10" max="11" width="12.5546875" style="26" customWidth="1"/>
    <col min="12" max="12" width="15.6640625" style="26" customWidth="1"/>
    <col min="13" max="13" width="28" style="26" customWidth="1"/>
    <col min="14" max="14" width="14.33203125" style="26" customWidth="1"/>
    <col min="15" max="15" width="9.33203125" style="25" customWidth="1"/>
    <col min="16" max="16" width="16.44140625" style="25" customWidth="1"/>
    <col min="17" max="17" width="9.33203125" style="25" customWidth="1"/>
    <col min="18" max="18" width="14.88671875" style="25" customWidth="1"/>
    <col min="19" max="19" width="9.88671875" style="25" customWidth="1"/>
    <col min="20" max="22" width="9.33203125" style="25" customWidth="1"/>
    <col min="23" max="23" width="9.33203125" style="25"/>
    <col min="24" max="24" width="16.88671875" style="25" customWidth="1"/>
    <col min="25" max="25" width="9.33203125" style="25"/>
    <col min="26" max="26" width="22.6640625" style="25" customWidth="1"/>
    <col min="27" max="16384" width="9.33203125" style="25"/>
  </cols>
  <sheetData>
    <row r="1" spans="1:34" s="19" customFormat="1" ht="48.75" customHeight="1" x14ac:dyDescent="0.3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21"/>
      <c r="K1" s="22"/>
      <c r="L1" s="97" t="s">
        <v>1</v>
      </c>
      <c r="M1" s="97"/>
      <c r="N1" s="97"/>
      <c r="O1" s="23"/>
      <c r="P1" s="24"/>
      <c r="Q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</row>
    <row r="2" spans="1:34" s="19" customFormat="1" ht="14.25" customHeight="1" x14ac:dyDescent="0.3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23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</row>
    <row r="3" spans="1:34" s="19" customFormat="1" ht="24" customHeight="1" x14ac:dyDescent="0.3">
      <c r="A3" s="100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23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</row>
    <row r="4" spans="1:34" ht="15" customHeight="1" x14ac:dyDescent="0.3"/>
    <row r="5" spans="1:34" s="18" customFormat="1" ht="64.95" customHeight="1" x14ac:dyDescent="0.3">
      <c r="A5" s="27" t="s">
        <v>3</v>
      </c>
      <c r="B5" s="27" t="s">
        <v>4</v>
      </c>
      <c r="C5" s="27" t="s">
        <v>5</v>
      </c>
      <c r="D5" s="27" t="s">
        <v>6</v>
      </c>
      <c r="E5" s="27" t="s">
        <v>7</v>
      </c>
      <c r="F5" s="27" t="s">
        <v>84</v>
      </c>
      <c r="G5" s="27" t="s">
        <v>93</v>
      </c>
      <c r="H5" s="27" t="s">
        <v>8</v>
      </c>
      <c r="I5" s="27" t="s">
        <v>9</v>
      </c>
      <c r="J5" s="27" t="s">
        <v>5</v>
      </c>
      <c r="K5" s="27" t="s">
        <v>10</v>
      </c>
      <c r="L5" s="27" t="s">
        <v>6</v>
      </c>
      <c r="M5" s="27" t="s">
        <v>11</v>
      </c>
      <c r="N5" s="27" t="s">
        <v>12</v>
      </c>
    </row>
    <row r="6" spans="1:34" s="19" customFormat="1" x14ac:dyDescent="0.35">
      <c r="A6" s="2"/>
      <c r="B6" s="1" t="s">
        <v>13</v>
      </c>
      <c r="C6" s="2"/>
      <c r="D6" s="2"/>
      <c r="E6" s="2"/>
      <c r="F6" s="2"/>
      <c r="G6" s="2"/>
      <c r="H6" s="2"/>
      <c r="I6" s="42"/>
      <c r="J6" s="2"/>
      <c r="K6" s="2"/>
      <c r="L6" s="3"/>
      <c r="M6" s="4"/>
      <c r="N6" s="16"/>
    </row>
    <row r="7" spans="1:34" s="19" customFormat="1" x14ac:dyDescent="0.35">
      <c r="A7" s="2"/>
      <c r="B7" s="1" t="s">
        <v>86</v>
      </c>
      <c r="C7" s="2"/>
      <c r="D7" s="2"/>
      <c r="E7" s="2"/>
      <c r="F7" s="2"/>
      <c r="G7" s="2"/>
      <c r="H7" s="2"/>
      <c r="I7" s="42"/>
      <c r="J7" s="2"/>
      <c r="K7" s="2"/>
      <c r="L7" s="3"/>
      <c r="M7" s="4"/>
      <c r="N7" s="16"/>
    </row>
    <row r="8" spans="1:34" s="28" customFormat="1" ht="20.100000000000001" customHeight="1" x14ac:dyDescent="0.3">
      <c r="A8" s="57">
        <v>1</v>
      </c>
      <c r="B8" s="47" t="s">
        <v>70</v>
      </c>
      <c r="C8" s="11" t="s">
        <v>15</v>
      </c>
      <c r="D8" s="11">
        <v>182.27</v>
      </c>
      <c r="E8" s="11">
        <v>600</v>
      </c>
      <c r="F8" s="64">
        <v>375</v>
      </c>
      <c r="G8" s="11">
        <v>495.83</v>
      </c>
      <c r="H8" s="12">
        <f>D8*E8</f>
        <v>109362</v>
      </c>
      <c r="I8" s="13"/>
      <c r="J8" s="14"/>
      <c r="K8" s="15"/>
      <c r="L8" s="15"/>
      <c r="M8" s="14"/>
      <c r="N8" s="58"/>
      <c r="W8" s="28" t="s">
        <v>94</v>
      </c>
      <c r="Z8" s="28">
        <f>F8*D8</f>
        <v>68351.25</v>
      </c>
    </row>
    <row r="9" spans="1:34" s="28" customFormat="1" ht="36" x14ac:dyDescent="0.3">
      <c r="A9" s="57"/>
      <c r="B9" s="10"/>
      <c r="C9" s="11"/>
      <c r="D9" s="11"/>
      <c r="E9" s="11"/>
      <c r="F9" s="11"/>
      <c r="G9" s="11"/>
      <c r="H9" s="12"/>
      <c r="I9" s="55" t="s">
        <v>54</v>
      </c>
      <c r="J9" s="46" t="s">
        <v>21</v>
      </c>
      <c r="K9" s="46">
        <v>1E-3</v>
      </c>
      <c r="L9" s="15">
        <f>K9*D8</f>
        <v>0.18227000000000002</v>
      </c>
      <c r="M9" s="14" t="s">
        <v>17</v>
      </c>
      <c r="N9" s="58"/>
      <c r="Z9" s="28">
        <f t="shared" ref="Z9:Z72" si="0">F9*D9</f>
        <v>0</v>
      </c>
    </row>
    <row r="10" spans="1:34" s="28" customFormat="1" ht="36" x14ac:dyDescent="0.3">
      <c r="A10" s="57"/>
      <c r="B10" s="10"/>
      <c r="C10" s="11"/>
      <c r="D10" s="11"/>
      <c r="E10" s="11"/>
      <c r="F10" s="11"/>
      <c r="G10" s="11"/>
      <c r="H10" s="12"/>
      <c r="I10" s="55" t="s">
        <v>71</v>
      </c>
      <c r="J10" s="46" t="s">
        <v>31</v>
      </c>
      <c r="K10" s="46">
        <v>10.55</v>
      </c>
      <c r="L10" s="15">
        <f>K10*D8</f>
        <v>1922.9485000000002</v>
      </c>
      <c r="M10" s="14" t="s">
        <v>17</v>
      </c>
      <c r="N10" s="58"/>
      <c r="Z10" s="28">
        <f t="shared" si="0"/>
        <v>0</v>
      </c>
    </row>
    <row r="11" spans="1:34" s="28" customFormat="1" ht="36" x14ac:dyDescent="0.3">
      <c r="A11" s="57"/>
      <c r="B11" s="10"/>
      <c r="C11" s="11"/>
      <c r="D11" s="11"/>
      <c r="E11" s="11"/>
      <c r="F11" s="11"/>
      <c r="G11" s="11"/>
      <c r="H11" s="12"/>
      <c r="I11" s="55" t="s">
        <v>72</v>
      </c>
      <c r="J11" s="46" t="s">
        <v>31</v>
      </c>
      <c r="K11" s="46">
        <v>0.4</v>
      </c>
      <c r="L11" s="15">
        <f>K11*D8</f>
        <v>72.908000000000001</v>
      </c>
      <c r="M11" s="14" t="s">
        <v>17</v>
      </c>
      <c r="N11" s="58"/>
      <c r="Z11" s="28">
        <f t="shared" si="0"/>
        <v>0</v>
      </c>
    </row>
    <row r="12" spans="1:34" s="28" customFormat="1" ht="36" x14ac:dyDescent="0.3">
      <c r="A12" s="57"/>
      <c r="B12" s="10"/>
      <c r="C12" s="11"/>
      <c r="D12" s="11"/>
      <c r="E12" s="11"/>
      <c r="F12" s="11"/>
      <c r="G12" s="11"/>
      <c r="H12" s="12"/>
      <c r="I12" s="55" t="s">
        <v>73</v>
      </c>
      <c r="J12" s="46" t="s">
        <v>31</v>
      </c>
      <c r="K12" s="46">
        <v>0.6</v>
      </c>
      <c r="L12" s="15">
        <f>K12*D8</f>
        <v>109.36200000000001</v>
      </c>
      <c r="M12" s="14" t="s">
        <v>17</v>
      </c>
      <c r="N12" s="58"/>
      <c r="Z12" s="28">
        <f t="shared" si="0"/>
        <v>0</v>
      </c>
    </row>
    <row r="13" spans="1:34" s="28" customFormat="1" ht="36" x14ac:dyDescent="0.3">
      <c r="A13" s="57"/>
      <c r="B13" s="10"/>
      <c r="C13" s="11"/>
      <c r="D13" s="11"/>
      <c r="E13" s="11"/>
      <c r="F13" s="11"/>
      <c r="G13" s="11"/>
      <c r="H13" s="12"/>
      <c r="I13" s="55" t="s">
        <v>57</v>
      </c>
      <c r="J13" s="46" t="s">
        <v>58</v>
      </c>
      <c r="K13" s="46">
        <v>3.5</v>
      </c>
      <c r="L13" s="15">
        <f>K13*D8</f>
        <v>637.94500000000005</v>
      </c>
      <c r="M13" s="14" t="s">
        <v>17</v>
      </c>
      <c r="N13" s="58"/>
      <c r="Z13" s="28">
        <f t="shared" si="0"/>
        <v>0</v>
      </c>
    </row>
    <row r="14" spans="1:34" s="28" customFormat="1" x14ac:dyDescent="0.3">
      <c r="A14" s="57"/>
      <c r="B14" s="10"/>
      <c r="C14" s="11"/>
      <c r="D14" s="11"/>
      <c r="E14" s="11"/>
      <c r="F14" s="11"/>
      <c r="G14" s="11"/>
      <c r="H14" s="12"/>
      <c r="I14" s="55" t="s">
        <v>59</v>
      </c>
      <c r="J14" s="46" t="s">
        <v>60</v>
      </c>
      <c r="K14" s="46">
        <v>1E-4</v>
      </c>
      <c r="L14" s="15">
        <f>K14*D8</f>
        <v>1.8227000000000004E-2</v>
      </c>
      <c r="M14" s="14" t="s">
        <v>17</v>
      </c>
      <c r="N14" s="58"/>
      <c r="Z14" s="28">
        <f t="shared" si="0"/>
        <v>0</v>
      </c>
    </row>
    <row r="15" spans="1:34" s="28" customFormat="1" ht="20.100000000000001" customHeight="1" x14ac:dyDescent="0.3">
      <c r="A15" s="57"/>
      <c r="B15" s="10"/>
      <c r="C15" s="11"/>
      <c r="D15" s="11"/>
      <c r="E15" s="11"/>
      <c r="F15" s="11"/>
      <c r="G15" s="11"/>
      <c r="H15" s="12"/>
      <c r="I15" s="55" t="s">
        <v>61</v>
      </c>
      <c r="J15" s="46" t="s">
        <v>15</v>
      </c>
      <c r="K15" s="46">
        <v>0.3</v>
      </c>
      <c r="L15" s="15">
        <f>K15*D8</f>
        <v>54.681000000000004</v>
      </c>
      <c r="M15" s="14" t="s">
        <v>17</v>
      </c>
      <c r="N15" s="58"/>
      <c r="Z15" s="28">
        <f t="shared" si="0"/>
        <v>0</v>
      </c>
    </row>
    <row r="16" spans="1:34" s="28" customFormat="1" ht="20.100000000000001" customHeight="1" x14ac:dyDescent="0.3">
      <c r="A16" s="57"/>
      <c r="B16" s="10"/>
      <c r="C16" s="11"/>
      <c r="D16" s="11"/>
      <c r="E16" s="11"/>
      <c r="F16" s="11"/>
      <c r="G16" s="11"/>
      <c r="H16" s="12"/>
      <c r="I16" s="55" t="s">
        <v>16</v>
      </c>
      <c r="J16" s="46" t="s">
        <v>15</v>
      </c>
      <c r="K16" s="46">
        <v>0.33</v>
      </c>
      <c r="L16" s="15">
        <f>K16*D8</f>
        <v>60.149100000000004</v>
      </c>
      <c r="M16" s="14" t="s">
        <v>17</v>
      </c>
      <c r="N16" s="58"/>
      <c r="Z16" s="28">
        <f t="shared" si="0"/>
        <v>0</v>
      </c>
    </row>
    <row r="17" spans="1:26" s="28" customFormat="1" ht="20.100000000000001" customHeight="1" x14ac:dyDescent="0.3">
      <c r="A17" s="57">
        <v>2</v>
      </c>
      <c r="B17" s="10" t="s">
        <v>25</v>
      </c>
      <c r="C17" s="11" t="s">
        <v>19</v>
      </c>
      <c r="D17" s="11">
        <f>L18</f>
        <v>13</v>
      </c>
      <c r="E17" s="11"/>
      <c r="F17" s="11"/>
      <c r="G17" s="11">
        <v>250</v>
      </c>
      <c r="H17" s="12"/>
      <c r="I17" s="13"/>
      <c r="J17" s="14"/>
      <c r="K17" s="15"/>
      <c r="L17" s="15"/>
      <c r="M17" s="14"/>
      <c r="N17" s="58"/>
      <c r="Z17" s="28">
        <f t="shared" si="0"/>
        <v>0</v>
      </c>
    </row>
    <row r="18" spans="1:26" s="28" customFormat="1" ht="20.100000000000001" customHeight="1" x14ac:dyDescent="0.3">
      <c r="A18" s="57"/>
      <c r="B18" s="10"/>
      <c r="C18" s="11"/>
      <c r="D18" s="11"/>
      <c r="E18" s="11"/>
      <c r="F18" s="11"/>
      <c r="G18" s="11"/>
      <c r="H18" s="12"/>
      <c r="I18" s="13" t="s">
        <v>26</v>
      </c>
      <c r="J18" s="14" t="s">
        <v>19</v>
      </c>
      <c r="K18" s="15"/>
      <c r="L18" s="15">
        <v>13</v>
      </c>
      <c r="M18" s="14" t="s">
        <v>17</v>
      </c>
      <c r="N18" s="58"/>
      <c r="Z18" s="28">
        <f t="shared" si="0"/>
        <v>0</v>
      </c>
    </row>
    <row r="19" spans="1:26" s="19" customFormat="1" ht="20.100000000000001" customHeight="1" x14ac:dyDescent="0.3">
      <c r="A19" s="56"/>
      <c r="B19" s="1" t="s">
        <v>27</v>
      </c>
      <c r="C19" s="5"/>
      <c r="D19" s="6"/>
      <c r="E19" s="7"/>
      <c r="F19" s="7"/>
      <c r="G19" s="7"/>
      <c r="H19" s="1"/>
      <c r="I19" s="8"/>
      <c r="J19" s="4"/>
      <c r="K19" s="9"/>
      <c r="L19" s="9"/>
      <c r="M19" s="4"/>
      <c r="N19" s="16"/>
      <c r="Z19" s="28">
        <f t="shared" si="0"/>
        <v>0</v>
      </c>
    </row>
    <row r="20" spans="1:26" s="28" customFormat="1" x14ac:dyDescent="0.3">
      <c r="A20" s="57">
        <v>3</v>
      </c>
      <c r="B20" s="10" t="s">
        <v>28</v>
      </c>
      <c r="C20" s="11" t="s">
        <v>21</v>
      </c>
      <c r="D20" s="11">
        <v>21.48</v>
      </c>
      <c r="E20" s="20">
        <f>G20</f>
        <v>1833.33</v>
      </c>
      <c r="F20" s="20">
        <v>1583.33</v>
      </c>
      <c r="G20" s="20">
        <v>1833.33</v>
      </c>
      <c r="H20" s="12">
        <f>D20*E20</f>
        <v>39379.928399999997</v>
      </c>
      <c r="I20" s="13"/>
      <c r="J20" s="14"/>
      <c r="K20" s="15"/>
      <c r="L20" s="15"/>
      <c r="M20" s="14"/>
      <c r="N20" s="58"/>
      <c r="P20" s="28">
        <v>1833.33</v>
      </c>
      <c r="Z20" s="28">
        <f t="shared" si="0"/>
        <v>34009.928399999997</v>
      </c>
    </row>
    <row r="21" spans="1:26" s="28" customFormat="1" ht="20.100000000000001" customHeight="1" x14ac:dyDescent="0.3">
      <c r="A21" s="57"/>
      <c r="B21" s="10"/>
      <c r="C21" s="11"/>
      <c r="D21" s="11"/>
      <c r="E21" s="11"/>
      <c r="F21" s="11"/>
      <c r="G21" s="11"/>
      <c r="H21" s="12"/>
      <c r="I21" s="13" t="s">
        <v>29</v>
      </c>
      <c r="J21" s="14" t="s">
        <v>19</v>
      </c>
      <c r="K21" s="15">
        <v>195</v>
      </c>
      <c r="L21" s="15">
        <f>K21*D20</f>
        <v>4188.6000000000004</v>
      </c>
      <c r="M21" s="14" t="s">
        <v>17</v>
      </c>
      <c r="N21" s="58"/>
      <c r="Z21" s="28">
        <f t="shared" si="0"/>
        <v>0</v>
      </c>
    </row>
    <row r="22" spans="1:26" s="28" customFormat="1" ht="20.100000000000001" customHeight="1" x14ac:dyDescent="0.3">
      <c r="A22" s="57"/>
      <c r="B22" s="10"/>
      <c r="C22" s="11"/>
      <c r="D22" s="11"/>
      <c r="E22" s="11"/>
      <c r="F22" s="11"/>
      <c r="G22" s="11"/>
      <c r="H22" s="12"/>
      <c r="I22" s="13" t="s">
        <v>18</v>
      </c>
      <c r="J22" s="14" t="s">
        <v>19</v>
      </c>
      <c r="K22" s="15">
        <v>13</v>
      </c>
      <c r="L22" s="15">
        <f>K22*D20</f>
        <v>279.24</v>
      </c>
      <c r="M22" s="14" t="s">
        <v>17</v>
      </c>
      <c r="N22" s="58"/>
      <c r="Z22" s="28">
        <f t="shared" si="0"/>
        <v>0</v>
      </c>
    </row>
    <row r="23" spans="1:26" s="28" customFormat="1" ht="20.100000000000001" customHeight="1" x14ac:dyDescent="0.3">
      <c r="A23" s="57"/>
      <c r="B23" s="10"/>
      <c r="C23" s="11"/>
      <c r="D23" s="11"/>
      <c r="E23" s="11"/>
      <c r="F23" s="11"/>
      <c r="G23" s="11"/>
      <c r="H23" s="12"/>
      <c r="I23" s="13" t="s">
        <v>20</v>
      </c>
      <c r="J23" s="14" t="s">
        <v>21</v>
      </c>
      <c r="K23" s="15">
        <v>0.3</v>
      </c>
      <c r="L23" s="15">
        <f>K23*D20</f>
        <v>6.444</v>
      </c>
      <c r="M23" s="14" t="s">
        <v>17</v>
      </c>
      <c r="N23" s="58"/>
      <c r="Z23" s="28">
        <f t="shared" si="0"/>
        <v>0</v>
      </c>
    </row>
    <row r="24" spans="1:26" s="28" customFormat="1" ht="20.100000000000001" customHeight="1" x14ac:dyDescent="0.3">
      <c r="A24" s="57"/>
      <c r="B24" s="10"/>
      <c r="C24" s="11"/>
      <c r="D24" s="11"/>
      <c r="E24" s="11"/>
      <c r="F24" s="11"/>
      <c r="G24" s="11"/>
      <c r="H24" s="12"/>
      <c r="I24" s="13" t="s">
        <v>22</v>
      </c>
      <c r="J24" s="14" t="s">
        <v>15</v>
      </c>
      <c r="K24" s="15">
        <v>2</v>
      </c>
      <c r="L24" s="15">
        <f>K24*D20</f>
        <v>42.96</v>
      </c>
      <c r="M24" s="14" t="s">
        <v>17</v>
      </c>
      <c r="N24" s="58"/>
      <c r="Z24" s="28">
        <f t="shared" si="0"/>
        <v>0</v>
      </c>
    </row>
    <row r="25" spans="1:26" s="28" customFormat="1" ht="20.100000000000001" customHeight="1" x14ac:dyDescent="0.3">
      <c r="A25" s="57"/>
      <c r="B25" s="10"/>
      <c r="C25" s="11"/>
      <c r="D25" s="11"/>
      <c r="E25" s="11"/>
      <c r="F25" s="11"/>
      <c r="G25" s="11"/>
      <c r="H25" s="12"/>
      <c r="I25" s="13" t="s">
        <v>23</v>
      </c>
      <c r="J25" s="14" t="s">
        <v>24</v>
      </c>
      <c r="K25" s="15">
        <v>2.5000000000000001E-3</v>
      </c>
      <c r="L25" s="15">
        <f>K25*D20</f>
        <v>5.3700000000000005E-2</v>
      </c>
      <c r="M25" s="14" t="s">
        <v>17</v>
      </c>
      <c r="N25" s="58"/>
      <c r="Z25" s="28">
        <f t="shared" si="0"/>
        <v>0</v>
      </c>
    </row>
    <row r="26" spans="1:26" s="28" customFormat="1" ht="20.100000000000001" customHeight="1" x14ac:dyDescent="0.3">
      <c r="A26" s="57"/>
      <c r="B26" s="10"/>
      <c r="C26" s="11"/>
      <c r="D26" s="11"/>
      <c r="E26" s="11"/>
      <c r="F26" s="11"/>
      <c r="G26" s="11"/>
      <c r="H26" s="12"/>
      <c r="I26" s="13" t="s">
        <v>30</v>
      </c>
      <c r="J26" s="14" t="s">
        <v>31</v>
      </c>
      <c r="K26" s="15">
        <v>1.05</v>
      </c>
      <c r="L26" s="15">
        <f>K26*D20</f>
        <v>22.554000000000002</v>
      </c>
      <c r="M26" s="14" t="s">
        <v>17</v>
      </c>
      <c r="N26" s="58"/>
      <c r="Z26" s="28">
        <f t="shared" si="0"/>
        <v>0</v>
      </c>
    </row>
    <row r="27" spans="1:26" s="28" customFormat="1" ht="20.100000000000001" customHeight="1" x14ac:dyDescent="0.3">
      <c r="A27" s="57"/>
      <c r="B27" s="10"/>
      <c r="C27" s="11"/>
      <c r="D27" s="11"/>
      <c r="E27" s="11"/>
      <c r="F27" s="11"/>
      <c r="G27" s="11"/>
      <c r="H27" s="12"/>
      <c r="I27" s="13" t="s">
        <v>32</v>
      </c>
      <c r="J27" s="14" t="s">
        <v>31</v>
      </c>
      <c r="K27" s="15">
        <v>4.2</v>
      </c>
      <c r="L27" s="15">
        <f>K27*D20</f>
        <v>90.216000000000008</v>
      </c>
      <c r="M27" s="14" t="s">
        <v>17</v>
      </c>
      <c r="N27" s="58"/>
      <c r="Z27" s="28">
        <f t="shared" si="0"/>
        <v>0</v>
      </c>
    </row>
    <row r="28" spans="1:26" s="28" customFormat="1" ht="20.100000000000001" customHeight="1" x14ac:dyDescent="0.3">
      <c r="A28" s="57">
        <v>4</v>
      </c>
      <c r="B28" s="10" t="s">
        <v>33</v>
      </c>
      <c r="C28" s="11" t="s">
        <v>15</v>
      </c>
      <c r="D28" s="11">
        <v>41.2</v>
      </c>
      <c r="E28" s="11">
        <f>G28</f>
        <v>495.83</v>
      </c>
      <c r="F28" s="11">
        <v>416.67</v>
      </c>
      <c r="G28" s="11">
        <v>495.83</v>
      </c>
      <c r="H28" s="12">
        <f>D28*E28</f>
        <v>20428.196</v>
      </c>
      <c r="I28" s="13"/>
      <c r="J28" s="14"/>
      <c r="K28" s="15"/>
      <c r="L28" s="15"/>
      <c r="M28" s="14"/>
      <c r="N28" s="58"/>
      <c r="P28" s="28">
        <v>495.83</v>
      </c>
      <c r="Z28" s="28">
        <f t="shared" si="0"/>
        <v>17166.804</v>
      </c>
    </row>
    <row r="29" spans="1:26" s="28" customFormat="1" ht="20.100000000000001" customHeight="1" x14ac:dyDescent="0.3">
      <c r="A29" s="57"/>
      <c r="B29" s="10"/>
      <c r="C29" s="11"/>
      <c r="D29" s="11"/>
      <c r="E29" s="11"/>
      <c r="F29" s="11"/>
      <c r="G29" s="11"/>
      <c r="H29" s="12"/>
      <c r="I29" s="13" t="s">
        <v>29</v>
      </c>
      <c r="J29" s="14" t="s">
        <v>19</v>
      </c>
      <c r="K29" s="15">
        <v>25</v>
      </c>
      <c r="L29" s="15">
        <f>K29*D28</f>
        <v>1030</v>
      </c>
      <c r="M29" s="14" t="s">
        <v>17</v>
      </c>
      <c r="N29" s="58"/>
      <c r="Z29" s="28">
        <f t="shared" si="0"/>
        <v>0</v>
      </c>
    </row>
    <row r="30" spans="1:26" s="28" customFormat="1" ht="20.100000000000001" customHeight="1" x14ac:dyDescent="0.3">
      <c r="A30" s="57"/>
      <c r="B30" s="10"/>
      <c r="C30" s="11"/>
      <c r="D30" s="11"/>
      <c r="E30" s="11"/>
      <c r="F30" s="11"/>
      <c r="G30" s="11"/>
      <c r="H30" s="12"/>
      <c r="I30" s="13" t="s">
        <v>18</v>
      </c>
      <c r="J30" s="14" t="s">
        <v>19</v>
      </c>
      <c r="K30" s="15">
        <v>1.32</v>
      </c>
      <c r="L30" s="15">
        <f>K30*D28</f>
        <v>54.384000000000007</v>
      </c>
      <c r="M30" s="14" t="s">
        <v>17</v>
      </c>
      <c r="N30" s="58"/>
      <c r="Z30" s="28">
        <f t="shared" si="0"/>
        <v>0</v>
      </c>
    </row>
    <row r="31" spans="1:26" s="28" customFormat="1" ht="20.100000000000001" customHeight="1" x14ac:dyDescent="0.3">
      <c r="A31" s="57"/>
      <c r="B31" s="10"/>
      <c r="C31" s="11"/>
      <c r="D31" s="11"/>
      <c r="E31" s="11"/>
      <c r="F31" s="11"/>
      <c r="G31" s="11"/>
      <c r="H31" s="12"/>
      <c r="I31" s="13" t="s">
        <v>20</v>
      </c>
      <c r="J31" s="14" t="s">
        <v>21</v>
      </c>
      <c r="K31" s="15">
        <v>3.4000000000000002E-2</v>
      </c>
      <c r="L31" s="15">
        <f>K31*D28</f>
        <v>1.4008000000000003</v>
      </c>
      <c r="M31" s="14" t="s">
        <v>17</v>
      </c>
      <c r="N31" s="58"/>
      <c r="P31" s="28">
        <f>P28*1.2</f>
        <v>594.99599999999998</v>
      </c>
      <c r="Z31" s="28">
        <f t="shared" si="0"/>
        <v>0</v>
      </c>
    </row>
    <row r="32" spans="1:26" s="28" customFormat="1" ht="20.100000000000001" customHeight="1" x14ac:dyDescent="0.3">
      <c r="A32" s="57"/>
      <c r="B32" s="10"/>
      <c r="C32" s="11"/>
      <c r="D32" s="11"/>
      <c r="E32" s="11"/>
      <c r="F32" s="11"/>
      <c r="G32" s="11"/>
      <c r="H32" s="12"/>
      <c r="I32" s="13" t="s">
        <v>22</v>
      </c>
      <c r="J32" s="14" t="s">
        <v>15</v>
      </c>
      <c r="K32" s="15">
        <v>0.22</v>
      </c>
      <c r="L32" s="15">
        <f>K32*D28</f>
        <v>9.0640000000000001</v>
      </c>
      <c r="M32" s="14" t="s">
        <v>17</v>
      </c>
      <c r="N32" s="58"/>
      <c r="P32" s="28">
        <f>E28*1.2</f>
        <v>594.99599999999998</v>
      </c>
      <c r="Z32" s="28">
        <f t="shared" si="0"/>
        <v>0</v>
      </c>
    </row>
    <row r="33" spans="1:26" s="28" customFormat="1" ht="20.100000000000001" customHeight="1" x14ac:dyDescent="0.3">
      <c r="A33" s="57"/>
      <c r="B33" s="10"/>
      <c r="C33" s="11"/>
      <c r="D33" s="11"/>
      <c r="E33" s="11"/>
      <c r="F33" s="11"/>
      <c r="G33" s="11"/>
      <c r="H33" s="12"/>
      <c r="I33" s="13" t="s">
        <v>34</v>
      </c>
      <c r="J33" s="14" t="s">
        <v>15</v>
      </c>
      <c r="K33" s="15">
        <v>4.2999999999999997E-2</v>
      </c>
      <c r="L33" s="15">
        <f>K33*D28</f>
        <v>1.7716000000000001</v>
      </c>
      <c r="M33" s="14" t="s">
        <v>17</v>
      </c>
      <c r="N33" s="58"/>
      <c r="Z33" s="28">
        <f t="shared" si="0"/>
        <v>0</v>
      </c>
    </row>
    <row r="34" spans="1:26" s="28" customFormat="1" ht="20.100000000000001" customHeight="1" x14ac:dyDescent="0.3">
      <c r="A34" s="57"/>
      <c r="B34" s="10"/>
      <c r="C34" s="11"/>
      <c r="D34" s="11"/>
      <c r="E34" s="11"/>
      <c r="F34" s="11"/>
      <c r="G34" s="11"/>
      <c r="H34" s="12"/>
      <c r="I34" s="13" t="s">
        <v>23</v>
      </c>
      <c r="J34" s="14" t="s">
        <v>24</v>
      </c>
      <c r="K34" s="15">
        <v>1E-4</v>
      </c>
      <c r="L34" s="15">
        <f>K34*D28</f>
        <v>4.1200000000000004E-3</v>
      </c>
      <c r="M34" s="14" t="s">
        <v>17</v>
      </c>
      <c r="N34" s="58"/>
      <c r="Z34" s="28">
        <f t="shared" si="0"/>
        <v>0</v>
      </c>
    </row>
    <row r="35" spans="1:26" s="28" customFormat="1" ht="20.100000000000001" customHeight="1" x14ac:dyDescent="0.3">
      <c r="A35" s="57">
        <v>5</v>
      </c>
      <c r="B35" s="10" t="s">
        <v>14</v>
      </c>
      <c r="C35" s="11" t="s">
        <v>15</v>
      </c>
      <c r="D35" s="11">
        <v>31.24</v>
      </c>
      <c r="E35" s="11">
        <f>G35</f>
        <v>495.83</v>
      </c>
      <c r="F35" s="11">
        <v>425</v>
      </c>
      <c r="G35" s="11">
        <f>G28</f>
        <v>495.83</v>
      </c>
      <c r="H35" s="12">
        <f>D35*E35</f>
        <v>15489.729199999998</v>
      </c>
      <c r="I35" s="13"/>
      <c r="J35" s="14"/>
      <c r="K35" s="15"/>
      <c r="L35" s="15"/>
      <c r="M35" s="14"/>
      <c r="N35" s="58"/>
      <c r="P35" s="28">
        <f>P28</f>
        <v>495.83</v>
      </c>
      <c r="Z35" s="28">
        <f t="shared" si="0"/>
        <v>13277</v>
      </c>
    </row>
    <row r="36" spans="1:26" s="28" customFormat="1" ht="20.100000000000001" customHeight="1" x14ac:dyDescent="0.3">
      <c r="A36" s="57"/>
      <c r="B36" s="10"/>
      <c r="C36" s="11"/>
      <c r="D36" s="11"/>
      <c r="E36" s="11"/>
      <c r="F36" s="11"/>
      <c r="G36" s="11"/>
      <c r="H36" s="12"/>
      <c r="I36" s="13" t="s">
        <v>18</v>
      </c>
      <c r="J36" s="14" t="s">
        <v>19</v>
      </c>
      <c r="K36" s="15">
        <v>52</v>
      </c>
      <c r="L36" s="15">
        <f>K36*D35</f>
        <v>1624.48</v>
      </c>
      <c r="M36" s="14" t="s">
        <v>17</v>
      </c>
      <c r="N36" s="58"/>
      <c r="Z36" s="28">
        <f t="shared" si="0"/>
        <v>0</v>
      </c>
    </row>
    <row r="37" spans="1:26" s="28" customFormat="1" ht="20.100000000000001" customHeight="1" x14ac:dyDescent="0.3">
      <c r="A37" s="57"/>
      <c r="B37" s="10"/>
      <c r="C37" s="11"/>
      <c r="D37" s="11"/>
      <c r="E37" s="11"/>
      <c r="F37" s="11"/>
      <c r="G37" s="11"/>
      <c r="H37" s="12"/>
      <c r="I37" s="13" t="s">
        <v>20</v>
      </c>
      <c r="J37" s="14" t="s">
        <v>21</v>
      </c>
      <c r="K37" s="15">
        <v>2.3E-2</v>
      </c>
      <c r="L37" s="15">
        <f>K37*D35</f>
        <v>0.71851999999999994</v>
      </c>
      <c r="M37" s="14" t="s">
        <v>17</v>
      </c>
      <c r="N37" s="58"/>
      <c r="Z37" s="28">
        <f t="shared" si="0"/>
        <v>0</v>
      </c>
    </row>
    <row r="38" spans="1:26" s="28" customFormat="1" ht="20.100000000000001" customHeight="1" x14ac:dyDescent="0.3">
      <c r="A38" s="57"/>
      <c r="B38" s="10"/>
      <c r="C38" s="11"/>
      <c r="D38" s="11"/>
      <c r="E38" s="11"/>
      <c r="F38" s="11"/>
      <c r="G38" s="11"/>
      <c r="H38" s="12"/>
      <c r="I38" s="13" t="s">
        <v>22</v>
      </c>
      <c r="J38" s="14" t="s">
        <v>15</v>
      </c>
      <c r="K38" s="15">
        <v>0.22</v>
      </c>
      <c r="L38" s="15">
        <f>K38*D35</f>
        <v>6.8727999999999998</v>
      </c>
      <c r="M38" s="14" t="s">
        <v>17</v>
      </c>
      <c r="N38" s="58"/>
      <c r="Z38" s="28">
        <f t="shared" si="0"/>
        <v>0</v>
      </c>
    </row>
    <row r="39" spans="1:26" s="28" customFormat="1" ht="20.100000000000001" customHeight="1" x14ac:dyDescent="0.3">
      <c r="A39" s="57"/>
      <c r="B39" s="10"/>
      <c r="C39" s="11"/>
      <c r="D39" s="11"/>
      <c r="E39" s="11"/>
      <c r="F39" s="11"/>
      <c r="G39" s="11"/>
      <c r="H39" s="12"/>
      <c r="I39" s="13" t="s">
        <v>34</v>
      </c>
      <c r="J39" s="14" t="s">
        <v>15</v>
      </c>
      <c r="K39" s="15">
        <v>4.2999999999999997E-2</v>
      </c>
      <c r="L39" s="15">
        <f>K39*D35</f>
        <v>1.3433199999999998</v>
      </c>
      <c r="M39" s="14" t="s">
        <v>17</v>
      </c>
      <c r="N39" s="58"/>
      <c r="Z39" s="28">
        <f t="shared" si="0"/>
        <v>0</v>
      </c>
    </row>
    <row r="40" spans="1:26" s="28" customFormat="1" ht="20.100000000000001" customHeight="1" x14ac:dyDescent="0.3">
      <c r="A40" s="57"/>
      <c r="B40" s="10"/>
      <c r="C40" s="11"/>
      <c r="D40" s="11"/>
      <c r="E40" s="11"/>
      <c r="F40" s="11"/>
      <c r="G40" s="11"/>
      <c r="H40" s="12"/>
      <c r="I40" s="13" t="s">
        <v>23</v>
      </c>
      <c r="J40" s="14" t="s">
        <v>24</v>
      </c>
      <c r="K40" s="15">
        <v>2.9999999999999997E-4</v>
      </c>
      <c r="L40" s="15">
        <f>K40*D35</f>
        <v>9.3719999999999984E-3</v>
      </c>
      <c r="M40" s="14" t="s">
        <v>17</v>
      </c>
      <c r="N40" s="58"/>
      <c r="Z40" s="28">
        <f t="shared" si="0"/>
        <v>0</v>
      </c>
    </row>
    <row r="41" spans="1:26" s="28" customFormat="1" ht="20.100000000000001" customHeight="1" x14ac:dyDescent="0.3">
      <c r="A41" s="57">
        <v>6</v>
      </c>
      <c r="B41" s="10" t="s">
        <v>35</v>
      </c>
      <c r="C41" s="11" t="s">
        <v>21</v>
      </c>
      <c r="D41" s="11">
        <v>1.67</v>
      </c>
      <c r="E41" s="20">
        <f>G41</f>
        <v>1833.33</v>
      </c>
      <c r="F41" s="20">
        <v>1583.33</v>
      </c>
      <c r="G41" s="20">
        <v>1833.33</v>
      </c>
      <c r="H41" s="12">
        <f>D41*E41</f>
        <v>3061.6610999999998</v>
      </c>
      <c r="I41" s="13"/>
      <c r="J41" s="14"/>
      <c r="K41" s="15"/>
      <c r="L41" s="15"/>
      <c r="M41" s="14"/>
      <c r="N41" s="58"/>
      <c r="P41" s="28">
        <f>P20</f>
        <v>1833.33</v>
      </c>
      <c r="Z41" s="28">
        <f t="shared" si="0"/>
        <v>2644.1610999999998</v>
      </c>
    </row>
    <row r="42" spans="1:26" s="28" customFormat="1" ht="20.100000000000001" customHeight="1" x14ac:dyDescent="0.3">
      <c r="A42" s="57"/>
      <c r="B42" s="10"/>
      <c r="C42" s="11"/>
      <c r="D42" s="11"/>
      <c r="E42" s="11"/>
      <c r="F42" s="11"/>
      <c r="G42" s="11"/>
      <c r="H42" s="12"/>
      <c r="I42" s="13" t="s">
        <v>18</v>
      </c>
      <c r="J42" s="14" t="s">
        <v>19</v>
      </c>
      <c r="K42" s="15">
        <v>395</v>
      </c>
      <c r="L42" s="15">
        <f>K42*D41</f>
        <v>659.65</v>
      </c>
      <c r="M42" s="14" t="s">
        <v>17</v>
      </c>
      <c r="N42" s="58"/>
      <c r="Z42" s="28">
        <f t="shared" si="0"/>
        <v>0</v>
      </c>
    </row>
    <row r="43" spans="1:26" s="28" customFormat="1" ht="20.100000000000001" customHeight="1" x14ac:dyDescent="0.3">
      <c r="A43" s="57"/>
      <c r="B43" s="10"/>
      <c r="C43" s="11"/>
      <c r="D43" s="11"/>
      <c r="E43" s="11"/>
      <c r="F43" s="11"/>
      <c r="G43" s="11"/>
      <c r="H43" s="12"/>
      <c r="I43" s="13" t="s">
        <v>36</v>
      </c>
      <c r="J43" s="14" t="s">
        <v>21</v>
      </c>
      <c r="K43" s="15">
        <v>0.3</v>
      </c>
      <c r="L43" s="15">
        <f>K43*D41</f>
        <v>0.501</v>
      </c>
      <c r="M43" s="14" t="s">
        <v>17</v>
      </c>
      <c r="N43" s="58"/>
      <c r="Z43" s="28">
        <f t="shared" si="0"/>
        <v>0</v>
      </c>
    </row>
    <row r="44" spans="1:26" s="28" customFormat="1" ht="20.100000000000001" customHeight="1" x14ac:dyDescent="0.3">
      <c r="A44" s="57"/>
      <c r="B44" s="10"/>
      <c r="C44" s="11"/>
      <c r="D44" s="11"/>
      <c r="E44" s="11"/>
      <c r="F44" s="11"/>
      <c r="G44" s="11"/>
      <c r="H44" s="12"/>
      <c r="I44" s="13" t="s">
        <v>22</v>
      </c>
      <c r="J44" s="14" t="s">
        <v>15</v>
      </c>
      <c r="K44" s="15">
        <v>2</v>
      </c>
      <c r="L44" s="15">
        <f>K44*D41</f>
        <v>3.34</v>
      </c>
      <c r="M44" s="14" t="s">
        <v>17</v>
      </c>
      <c r="N44" s="58"/>
      <c r="Z44" s="28">
        <f t="shared" si="0"/>
        <v>0</v>
      </c>
    </row>
    <row r="45" spans="1:26" s="28" customFormat="1" ht="20.100000000000001" customHeight="1" x14ac:dyDescent="0.3">
      <c r="A45" s="57"/>
      <c r="B45" s="10"/>
      <c r="C45" s="11"/>
      <c r="D45" s="11"/>
      <c r="E45" s="11"/>
      <c r="F45" s="11"/>
      <c r="G45" s="11"/>
      <c r="H45" s="12"/>
      <c r="I45" s="13" t="s">
        <v>34</v>
      </c>
      <c r="J45" s="14" t="s">
        <v>15</v>
      </c>
      <c r="K45" s="15">
        <v>0.3</v>
      </c>
      <c r="L45" s="15">
        <f>K45*D41</f>
        <v>0.501</v>
      </c>
      <c r="M45" s="14" t="s">
        <v>17</v>
      </c>
      <c r="N45" s="58"/>
      <c r="Z45" s="28">
        <f t="shared" si="0"/>
        <v>0</v>
      </c>
    </row>
    <row r="46" spans="1:26" s="28" customFormat="1" ht="20.100000000000001" customHeight="1" x14ac:dyDescent="0.3">
      <c r="A46" s="57"/>
      <c r="B46" s="10"/>
      <c r="C46" s="11"/>
      <c r="D46" s="11"/>
      <c r="E46" s="11"/>
      <c r="F46" s="11"/>
      <c r="G46" s="11"/>
      <c r="H46" s="12"/>
      <c r="I46" s="13" t="s">
        <v>23</v>
      </c>
      <c r="J46" s="14" t="s">
        <v>24</v>
      </c>
      <c r="K46" s="15">
        <v>2.5000000000000001E-3</v>
      </c>
      <c r="L46" s="15">
        <f>K46*D41</f>
        <v>4.1749999999999999E-3</v>
      </c>
      <c r="M46" s="14" t="s">
        <v>17</v>
      </c>
      <c r="N46" s="58"/>
      <c r="Z46" s="28">
        <f t="shared" si="0"/>
        <v>0</v>
      </c>
    </row>
    <row r="47" spans="1:26" s="28" customFormat="1" ht="20.100000000000001" customHeight="1" x14ac:dyDescent="0.3">
      <c r="A47" s="57">
        <v>7</v>
      </c>
      <c r="B47" s="10" t="s">
        <v>25</v>
      </c>
      <c r="C47" s="11" t="s">
        <v>19</v>
      </c>
      <c r="D47" s="11">
        <v>19</v>
      </c>
      <c r="E47" s="11"/>
      <c r="F47" s="11"/>
      <c r="G47" s="11">
        <v>250</v>
      </c>
      <c r="H47" s="12"/>
      <c r="I47" s="13"/>
      <c r="J47" s="14"/>
      <c r="K47" s="15"/>
      <c r="L47" s="15"/>
      <c r="M47" s="14"/>
      <c r="N47" s="58"/>
      <c r="Z47" s="28">
        <f t="shared" si="0"/>
        <v>0</v>
      </c>
    </row>
    <row r="48" spans="1:26" s="28" customFormat="1" ht="20.100000000000001" customHeight="1" x14ac:dyDescent="0.3">
      <c r="A48" s="57"/>
      <c r="B48" s="10"/>
      <c r="C48" s="11"/>
      <c r="D48" s="11"/>
      <c r="E48" s="11"/>
      <c r="F48" s="11"/>
      <c r="G48" s="11"/>
      <c r="H48" s="12"/>
      <c r="I48" s="13" t="s">
        <v>37</v>
      </c>
      <c r="J48" s="14" t="s">
        <v>19</v>
      </c>
      <c r="K48" s="15">
        <v>1</v>
      </c>
      <c r="L48" s="15">
        <v>1</v>
      </c>
      <c r="M48" s="14" t="s">
        <v>17</v>
      </c>
      <c r="N48" s="58"/>
      <c r="Z48" s="28">
        <f t="shared" si="0"/>
        <v>0</v>
      </c>
    </row>
    <row r="49" spans="1:26" s="28" customFormat="1" ht="20.100000000000001" customHeight="1" x14ac:dyDescent="0.3">
      <c r="A49" s="57"/>
      <c r="B49" s="10"/>
      <c r="C49" s="11"/>
      <c r="D49" s="11"/>
      <c r="E49" s="11"/>
      <c r="F49" s="11"/>
      <c r="G49" s="11"/>
      <c r="H49" s="12"/>
      <c r="I49" s="13" t="s">
        <v>38</v>
      </c>
      <c r="J49" s="14" t="s">
        <v>19</v>
      </c>
      <c r="K49" s="15">
        <v>1</v>
      </c>
      <c r="L49" s="15">
        <v>2</v>
      </c>
      <c r="M49" s="14" t="s">
        <v>17</v>
      </c>
      <c r="N49" s="58"/>
      <c r="Z49" s="28">
        <f t="shared" si="0"/>
        <v>0</v>
      </c>
    </row>
    <row r="50" spans="1:26" s="28" customFormat="1" ht="20.100000000000001" customHeight="1" x14ac:dyDescent="0.3">
      <c r="A50" s="57"/>
      <c r="B50" s="10"/>
      <c r="C50" s="11"/>
      <c r="D50" s="11"/>
      <c r="E50" s="11"/>
      <c r="F50" s="11"/>
      <c r="G50" s="11"/>
      <c r="H50" s="12"/>
      <c r="I50" s="13" t="s">
        <v>39</v>
      </c>
      <c r="J50" s="14" t="s">
        <v>19</v>
      </c>
      <c r="K50" s="15">
        <v>1</v>
      </c>
      <c r="L50" s="15">
        <v>14</v>
      </c>
      <c r="M50" s="14" t="s">
        <v>17</v>
      </c>
      <c r="N50" s="58"/>
      <c r="Z50" s="28">
        <f t="shared" si="0"/>
        <v>0</v>
      </c>
    </row>
    <row r="51" spans="1:26" s="28" customFormat="1" ht="20.100000000000001" customHeight="1" x14ac:dyDescent="0.3">
      <c r="A51" s="57"/>
      <c r="B51" s="10"/>
      <c r="C51" s="11"/>
      <c r="D51" s="11"/>
      <c r="E51" s="11"/>
      <c r="F51" s="11"/>
      <c r="G51" s="11"/>
      <c r="H51" s="12"/>
      <c r="I51" s="13" t="s">
        <v>40</v>
      </c>
      <c r="J51" s="14" t="s">
        <v>19</v>
      </c>
      <c r="K51" s="15">
        <v>1</v>
      </c>
      <c r="L51" s="15">
        <v>2</v>
      </c>
      <c r="M51" s="14" t="s">
        <v>17</v>
      </c>
      <c r="N51" s="58"/>
      <c r="Z51" s="28">
        <f t="shared" si="0"/>
        <v>0</v>
      </c>
    </row>
    <row r="52" spans="1:26" s="19" customFormat="1" ht="20.100000000000001" customHeight="1" x14ac:dyDescent="0.3">
      <c r="A52" s="56"/>
      <c r="B52" s="1" t="s">
        <v>41</v>
      </c>
      <c r="C52" s="5"/>
      <c r="D52" s="6"/>
      <c r="E52" s="7"/>
      <c r="F52" s="7"/>
      <c r="G52" s="7"/>
      <c r="H52" s="1"/>
      <c r="I52" s="8"/>
      <c r="J52" s="4"/>
      <c r="K52" s="9"/>
      <c r="L52" s="9"/>
      <c r="M52" s="4"/>
      <c r="N52" s="16"/>
      <c r="Z52" s="28">
        <f t="shared" si="0"/>
        <v>0</v>
      </c>
    </row>
    <row r="53" spans="1:26" s="28" customFormat="1" ht="20.100000000000001" customHeight="1" x14ac:dyDescent="0.3">
      <c r="A53" s="57">
        <v>8</v>
      </c>
      <c r="B53" s="10" t="s">
        <v>33</v>
      </c>
      <c r="C53" s="11" t="s">
        <v>15</v>
      </c>
      <c r="D53" s="11">
        <v>9.36</v>
      </c>
      <c r="E53" s="11">
        <f>G53</f>
        <v>495.83</v>
      </c>
      <c r="F53" s="11">
        <f>F28</f>
        <v>416.67</v>
      </c>
      <c r="G53" s="11">
        <f>G28</f>
        <v>495.83</v>
      </c>
      <c r="H53" s="12">
        <f>D53*E53</f>
        <v>4640.9687999999996</v>
      </c>
      <c r="I53" s="13"/>
      <c r="J53" s="14"/>
      <c r="K53" s="15"/>
      <c r="L53" s="15"/>
      <c r="M53" s="14"/>
      <c r="N53" s="58"/>
      <c r="Z53" s="28">
        <f t="shared" si="0"/>
        <v>3900.0311999999999</v>
      </c>
    </row>
    <row r="54" spans="1:26" s="28" customFormat="1" ht="20.100000000000001" customHeight="1" x14ac:dyDescent="0.3">
      <c r="A54" s="57"/>
      <c r="B54" s="10"/>
      <c r="C54" s="11"/>
      <c r="D54" s="11"/>
      <c r="E54" s="11"/>
      <c r="F54" s="11"/>
      <c r="G54" s="11"/>
      <c r="H54" s="12"/>
      <c r="I54" s="13" t="s">
        <v>29</v>
      </c>
      <c r="J54" s="14" t="s">
        <v>19</v>
      </c>
      <c r="K54" s="15">
        <v>25</v>
      </c>
      <c r="L54" s="15">
        <f>K54*D53</f>
        <v>234</v>
      </c>
      <c r="M54" s="14" t="s">
        <v>17</v>
      </c>
      <c r="N54" s="58"/>
      <c r="Z54" s="28">
        <f t="shared" si="0"/>
        <v>0</v>
      </c>
    </row>
    <row r="55" spans="1:26" s="28" customFormat="1" ht="20.100000000000001" customHeight="1" x14ac:dyDescent="0.3">
      <c r="A55" s="57"/>
      <c r="B55" s="10"/>
      <c r="C55" s="11"/>
      <c r="D55" s="11"/>
      <c r="E55" s="11"/>
      <c r="F55" s="11"/>
      <c r="G55" s="11"/>
      <c r="H55" s="12"/>
      <c r="I55" s="13" t="s">
        <v>18</v>
      </c>
      <c r="J55" s="14" t="s">
        <v>19</v>
      </c>
      <c r="K55" s="15">
        <v>1.32</v>
      </c>
      <c r="L55" s="15">
        <f>K55*D53</f>
        <v>12.3552</v>
      </c>
      <c r="M55" s="14" t="s">
        <v>17</v>
      </c>
      <c r="N55" s="58"/>
      <c r="Z55" s="28">
        <f t="shared" si="0"/>
        <v>0</v>
      </c>
    </row>
    <row r="56" spans="1:26" s="28" customFormat="1" ht="20.100000000000001" customHeight="1" x14ac:dyDescent="0.3">
      <c r="A56" s="57"/>
      <c r="B56" s="10"/>
      <c r="C56" s="11"/>
      <c r="D56" s="11"/>
      <c r="E56" s="11"/>
      <c r="F56" s="11"/>
      <c r="G56" s="11"/>
      <c r="H56" s="12"/>
      <c r="I56" s="13" t="s">
        <v>20</v>
      </c>
      <c r="J56" s="14" t="s">
        <v>21</v>
      </c>
      <c r="K56" s="15">
        <v>3.4000000000000002E-2</v>
      </c>
      <c r="L56" s="15">
        <f>K56*D53</f>
        <v>0.31824000000000002</v>
      </c>
      <c r="M56" s="14" t="s">
        <v>17</v>
      </c>
      <c r="N56" s="58"/>
      <c r="Z56" s="28">
        <f t="shared" si="0"/>
        <v>0</v>
      </c>
    </row>
    <row r="57" spans="1:26" s="28" customFormat="1" ht="20.100000000000001" customHeight="1" x14ac:dyDescent="0.3">
      <c r="A57" s="57"/>
      <c r="B57" s="10"/>
      <c r="C57" s="11"/>
      <c r="D57" s="11"/>
      <c r="E57" s="11"/>
      <c r="F57" s="11"/>
      <c r="G57" s="11"/>
      <c r="H57" s="12"/>
      <c r="I57" s="13" t="s">
        <v>22</v>
      </c>
      <c r="J57" s="14" t="s">
        <v>15</v>
      </c>
      <c r="K57" s="15">
        <v>0.22</v>
      </c>
      <c r="L57" s="15">
        <f>K57*D53</f>
        <v>2.0591999999999997</v>
      </c>
      <c r="M57" s="14" t="s">
        <v>17</v>
      </c>
      <c r="N57" s="58"/>
      <c r="Z57" s="28">
        <f t="shared" si="0"/>
        <v>0</v>
      </c>
    </row>
    <row r="58" spans="1:26" s="28" customFormat="1" ht="20.100000000000001" customHeight="1" x14ac:dyDescent="0.3">
      <c r="A58" s="57"/>
      <c r="B58" s="10"/>
      <c r="C58" s="11"/>
      <c r="D58" s="11"/>
      <c r="E58" s="11"/>
      <c r="F58" s="11"/>
      <c r="G58" s="11"/>
      <c r="H58" s="12"/>
      <c r="I58" s="13" t="s">
        <v>34</v>
      </c>
      <c r="J58" s="14" t="s">
        <v>15</v>
      </c>
      <c r="K58" s="15">
        <v>4.2999999999999997E-2</v>
      </c>
      <c r="L58" s="15">
        <f>K58*D53</f>
        <v>0.40247999999999995</v>
      </c>
      <c r="M58" s="14" t="s">
        <v>17</v>
      </c>
      <c r="N58" s="58"/>
      <c r="Z58" s="28">
        <f t="shared" si="0"/>
        <v>0</v>
      </c>
    </row>
    <row r="59" spans="1:26" s="28" customFormat="1" ht="20.100000000000001" customHeight="1" x14ac:dyDescent="0.3">
      <c r="A59" s="57"/>
      <c r="B59" s="10"/>
      <c r="C59" s="11"/>
      <c r="D59" s="11"/>
      <c r="E59" s="11"/>
      <c r="F59" s="11"/>
      <c r="G59" s="11"/>
      <c r="H59" s="12"/>
      <c r="I59" s="13" t="s">
        <v>23</v>
      </c>
      <c r="J59" s="14" t="s">
        <v>24</v>
      </c>
      <c r="K59" s="15">
        <v>1E-4</v>
      </c>
      <c r="L59" s="15">
        <f>K59*D53</f>
        <v>9.3599999999999998E-4</v>
      </c>
      <c r="M59" s="14" t="s">
        <v>17</v>
      </c>
      <c r="N59" s="58"/>
      <c r="Z59" s="28">
        <f t="shared" si="0"/>
        <v>0</v>
      </c>
    </row>
    <row r="60" spans="1:26" s="28" customFormat="1" ht="20.100000000000001" customHeight="1" x14ac:dyDescent="0.3">
      <c r="A60" s="57">
        <v>9</v>
      </c>
      <c r="B60" s="10" t="s">
        <v>14</v>
      </c>
      <c r="C60" s="11" t="s">
        <v>15</v>
      </c>
      <c r="D60" s="11">
        <v>31.75</v>
      </c>
      <c r="E60" s="11">
        <f>G60</f>
        <v>495.83</v>
      </c>
      <c r="F60" s="11">
        <f>F35</f>
        <v>425</v>
      </c>
      <c r="G60" s="11">
        <v>495.83</v>
      </c>
      <c r="H60" s="12">
        <f>D60*E60</f>
        <v>15742.602499999999</v>
      </c>
      <c r="I60" s="13"/>
      <c r="J60" s="14"/>
      <c r="K60" s="15"/>
      <c r="L60" s="15"/>
      <c r="M60" s="14"/>
      <c r="N60" s="58"/>
      <c r="Z60" s="28">
        <f t="shared" si="0"/>
        <v>13493.75</v>
      </c>
    </row>
    <row r="61" spans="1:26" s="28" customFormat="1" ht="20.100000000000001" customHeight="1" x14ac:dyDescent="0.3">
      <c r="A61" s="57"/>
      <c r="B61" s="10"/>
      <c r="C61" s="11"/>
      <c r="D61" s="11"/>
      <c r="E61" s="11"/>
      <c r="F61" s="11"/>
      <c r="G61" s="11"/>
      <c r="H61" s="12"/>
      <c r="I61" s="13" t="s">
        <v>18</v>
      </c>
      <c r="J61" s="14" t="s">
        <v>19</v>
      </c>
      <c r="K61" s="15">
        <v>52</v>
      </c>
      <c r="L61" s="15">
        <f>K61*D60</f>
        <v>1651</v>
      </c>
      <c r="M61" s="14" t="s">
        <v>17</v>
      </c>
      <c r="N61" s="58"/>
      <c r="Z61" s="28">
        <f t="shared" si="0"/>
        <v>0</v>
      </c>
    </row>
    <row r="62" spans="1:26" s="28" customFormat="1" ht="20.100000000000001" customHeight="1" x14ac:dyDescent="0.3">
      <c r="A62" s="57"/>
      <c r="B62" s="10"/>
      <c r="C62" s="11"/>
      <c r="D62" s="11"/>
      <c r="E62" s="11"/>
      <c r="F62" s="11"/>
      <c r="G62" s="11"/>
      <c r="H62" s="12"/>
      <c r="I62" s="13" t="s">
        <v>20</v>
      </c>
      <c r="J62" s="14" t="s">
        <v>21</v>
      </c>
      <c r="K62" s="15">
        <v>2.3E-2</v>
      </c>
      <c r="L62" s="15">
        <f>K62*D60</f>
        <v>0.73024999999999995</v>
      </c>
      <c r="M62" s="14" t="s">
        <v>17</v>
      </c>
      <c r="N62" s="58"/>
      <c r="Z62" s="28">
        <f t="shared" si="0"/>
        <v>0</v>
      </c>
    </row>
    <row r="63" spans="1:26" s="28" customFormat="1" ht="20.100000000000001" customHeight="1" x14ac:dyDescent="0.3">
      <c r="A63" s="57"/>
      <c r="B63" s="10"/>
      <c r="C63" s="11"/>
      <c r="D63" s="11"/>
      <c r="E63" s="11"/>
      <c r="F63" s="11"/>
      <c r="G63" s="11"/>
      <c r="H63" s="12"/>
      <c r="I63" s="13" t="s">
        <v>22</v>
      </c>
      <c r="J63" s="14" t="s">
        <v>15</v>
      </c>
      <c r="K63" s="15">
        <v>0.22</v>
      </c>
      <c r="L63" s="15">
        <f>K63*D60</f>
        <v>6.9850000000000003</v>
      </c>
      <c r="M63" s="14" t="s">
        <v>17</v>
      </c>
      <c r="N63" s="58"/>
      <c r="Z63" s="28">
        <f t="shared" si="0"/>
        <v>0</v>
      </c>
    </row>
    <row r="64" spans="1:26" s="28" customFormat="1" ht="20.100000000000001" customHeight="1" x14ac:dyDescent="0.3">
      <c r="A64" s="57"/>
      <c r="B64" s="10"/>
      <c r="C64" s="11"/>
      <c r="D64" s="11"/>
      <c r="E64" s="11"/>
      <c r="F64" s="11"/>
      <c r="G64" s="11"/>
      <c r="H64" s="12"/>
      <c r="I64" s="13" t="s">
        <v>34</v>
      </c>
      <c r="J64" s="14" t="s">
        <v>15</v>
      </c>
      <c r="K64" s="15">
        <v>4.2999999999999997E-2</v>
      </c>
      <c r="L64" s="15">
        <f>K64*D60</f>
        <v>1.3652499999999999</v>
      </c>
      <c r="M64" s="14" t="s">
        <v>17</v>
      </c>
      <c r="N64" s="58"/>
      <c r="Z64" s="28">
        <f t="shared" si="0"/>
        <v>0</v>
      </c>
    </row>
    <row r="65" spans="1:26" s="28" customFormat="1" ht="20.100000000000001" customHeight="1" x14ac:dyDescent="0.3">
      <c r="A65" s="57"/>
      <c r="B65" s="10"/>
      <c r="C65" s="11"/>
      <c r="D65" s="11"/>
      <c r="E65" s="11"/>
      <c r="F65" s="11"/>
      <c r="G65" s="11"/>
      <c r="H65" s="12"/>
      <c r="I65" s="13" t="s">
        <v>23</v>
      </c>
      <c r="J65" s="14" t="s">
        <v>24</v>
      </c>
      <c r="K65" s="15">
        <v>2.9999999999999997E-4</v>
      </c>
      <c r="L65" s="15">
        <f>K65*D60</f>
        <v>9.5249999999999987E-3</v>
      </c>
      <c r="M65" s="14" t="s">
        <v>17</v>
      </c>
      <c r="N65" s="58"/>
      <c r="Z65" s="28">
        <f t="shared" si="0"/>
        <v>0</v>
      </c>
    </row>
    <row r="66" spans="1:26" s="28" customFormat="1" ht="20.100000000000001" customHeight="1" x14ac:dyDescent="0.3">
      <c r="A66" s="57">
        <v>10</v>
      </c>
      <c r="B66" s="10" t="s">
        <v>25</v>
      </c>
      <c r="C66" s="11" t="s">
        <v>19</v>
      </c>
      <c r="D66" s="11">
        <v>2</v>
      </c>
      <c r="E66" s="11"/>
      <c r="F66" s="11"/>
      <c r="G66" s="11">
        <v>250</v>
      </c>
      <c r="H66" s="12"/>
      <c r="I66" s="13"/>
      <c r="J66" s="14"/>
      <c r="K66" s="15"/>
      <c r="L66" s="15"/>
      <c r="M66" s="14"/>
      <c r="N66" s="58"/>
      <c r="Z66" s="28">
        <f t="shared" si="0"/>
        <v>0</v>
      </c>
    </row>
    <row r="67" spans="1:26" s="28" customFormat="1" ht="20.100000000000001" customHeight="1" x14ac:dyDescent="0.3">
      <c r="A67" s="57"/>
      <c r="B67" s="10"/>
      <c r="C67" s="11"/>
      <c r="D67" s="11"/>
      <c r="E67" s="11"/>
      <c r="F67" s="11"/>
      <c r="G67" s="11"/>
      <c r="H67" s="12"/>
      <c r="I67" s="13" t="s">
        <v>42</v>
      </c>
      <c r="J67" s="14" t="s">
        <v>19</v>
      </c>
      <c r="K67" s="15">
        <v>1</v>
      </c>
      <c r="L67" s="15">
        <v>2</v>
      </c>
      <c r="M67" s="14" t="s">
        <v>17</v>
      </c>
      <c r="N67" s="58"/>
      <c r="Z67" s="28">
        <f t="shared" si="0"/>
        <v>0</v>
      </c>
    </row>
    <row r="68" spans="1:26" s="19" customFormat="1" ht="20.100000000000001" customHeight="1" x14ac:dyDescent="0.3">
      <c r="A68" s="56"/>
      <c r="B68" s="1" t="s">
        <v>43</v>
      </c>
      <c r="C68" s="5"/>
      <c r="D68" s="6"/>
      <c r="E68" s="7"/>
      <c r="F68" s="7"/>
      <c r="G68" s="7"/>
      <c r="H68" s="1"/>
      <c r="I68" s="8"/>
      <c r="J68" s="4"/>
      <c r="K68" s="9"/>
      <c r="L68" s="9"/>
      <c r="M68" s="4"/>
      <c r="N68" s="16"/>
      <c r="Z68" s="28">
        <f t="shared" si="0"/>
        <v>0</v>
      </c>
    </row>
    <row r="69" spans="1:26" s="28" customFormat="1" x14ac:dyDescent="0.3">
      <c r="A69" s="57">
        <v>11</v>
      </c>
      <c r="B69" s="10" t="s">
        <v>28</v>
      </c>
      <c r="C69" s="11" t="s">
        <v>21</v>
      </c>
      <c r="D69" s="11">
        <v>1.34</v>
      </c>
      <c r="E69" s="20">
        <f>G69</f>
        <v>1833.33</v>
      </c>
      <c r="F69" s="20">
        <f>1583.33</f>
        <v>1583.33</v>
      </c>
      <c r="G69" s="20">
        <v>1833.33</v>
      </c>
      <c r="H69" s="12">
        <f>D69*E69</f>
        <v>2456.6622000000002</v>
      </c>
      <c r="I69" s="13"/>
      <c r="J69" s="14"/>
      <c r="K69" s="15"/>
      <c r="L69" s="15"/>
      <c r="M69" s="14"/>
      <c r="N69" s="58"/>
      <c r="Z69" s="28">
        <f t="shared" si="0"/>
        <v>2121.6622000000002</v>
      </c>
    </row>
    <row r="70" spans="1:26" s="28" customFormat="1" ht="20.100000000000001" customHeight="1" x14ac:dyDescent="0.3">
      <c r="A70" s="57"/>
      <c r="B70" s="10"/>
      <c r="C70" s="11"/>
      <c r="D70" s="11"/>
      <c r="E70" s="11"/>
      <c r="F70" s="11"/>
      <c r="G70" s="11"/>
      <c r="H70" s="12"/>
      <c r="I70" s="13" t="s">
        <v>29</v>
      </c>
      <c r="J70" s="14" t="s">
        <v>19</v>
      </c>
      <c r="K70" s="15">
        <v>195</v>
      </c>
      <c r="L70" s="15">
        <f>K70*D69</f>
        <v>261.3</v>
      </c>
      <c r="M70" s="14" t="s">
        <v>17</v>
      </c>
      <c r="N70" s="58"/>
      <c r="Z70" s="28">
        <f t="shared" si="0"/>
        <v>0</v>
      </c>
    </row>
    <row r="71" spans="1:26" s="28" customFormat="1" ht="20.100000000000001" customHeight="1" x14ac:dyDescent="0.3">
      <c r="A71" s="57"/>
      <c r="B71" s="10"/>
      <c r="C71" s="11"/>
      <c r="D71" s="11"/>
      <c r="E71" s="11"/>
      <c r="F71" s="11"/>
      <c r="G71" s="11"/>
      <c r="H71" s="12"/>
      <c r="I71" s="13" t="s">
        <v>18</v>
      </c>
      <c r="J71" s="14" t="s">
        <v>19</v>
      </c>
      <c r="K71" s="15">
        <v>13</v>
      </c>
      <c r="L71" s="15">
        <f>K71*D69</f>
        <v>17.420000000000002</v>
      </c>
      <c r="M71" s="14" t="s">
        <v>17</v>
      </c>
      <c r="N71" s="58"/>
      <c r="Z71" s="28">
        <f t="shared" si="0"/>
        <v>0</v>
      </c>
    </row>
    <row r="72" spans="1:26" s="28" customFormat="1" ht="20.100000000000001" customHeight="1" x14ac:dyDescent="0.3">
      <c r="A72" s="57"/>
      <c r="B72" s="10"/>
      <c r="C72" s="11"/>
      <c r="D72" s="11"/>
      <c r="E72" s="11"/>
      <c r="F72" s="11"/>
      <c r="G72" s="11"/>
      <c r="H72" s="12"/>
      <c r="I72" s="13" t="s">
        <v>20</v>
      </c>
      <c r="J72" s="14" t="s">
        <v>21</v>
      </c>
      <c r="K72" s="15">
        <v>0.3</v>
      </c>
      <c r="L72" s="15">
        <f>K72*D69</f>
        <v>0.40200000000000002</v>
      </c>
      <c r="M72" s="14" t="s">
        <v>17</v>
      </c>
      <c r="N72" s="58"/>
      <c r="Z72" s="28">
        <f t="shared" si="0"/>
        <v>0</v>
      </c>
    </row>
    <row r="73" spans="1:26" s="28" customFormat="1" ht="20.100000000000001" customHeight="1" x14ac:dyDescent="0.3">
      <c r="A73" s="57"/>
      <c r="B73" s="10"/>
      <c r="C73" s="11"/>
      <c r="D73" s="11"/>
      <c r="E73" s="11"/>
      <c r="F73" s="11"/>
      <c r="G73" s="11"/>
      <c r="H73" s="12"/>
      <c r="I73" s="13" t="s">
        <v>22</v>
      </c>
      <c r="J73" s="14" t="s">
        <v>15</v>
      </c>
      <c r="K73" s="15">
        <v>2</v>
      </c>
      <c r="L73" s="15">
        <f>K73*D69</f>
        <v>2.68</v>
      </c>
      <c r="M73" s="14" t="s">
        <v>17</v>
      </c>
      <c r="N73" s="58"/>
      <c r="Z73" s="28">
        <f t="shared" ref="Z73:Z136" si="1">F73*D73</f>
        <v>0</v>
      </c>
    </row>
    <row r="74" spans="1:26" s="28" customFormat="1" ht="20.100000000000001" customHeight="1" x14ac:dyDescent="0.3">
      <c r="A74" s="57"/>
      <c r="B74" s="10"/>
      <c r="C74" s="11"/>
      <c r="D74" s="11"/>
      <c r="E74" s="11"/>
      <c r="F74" s="11"/>
      <c r="G74" s="11"/>
      <c r="H74" s="12"/>
      <c r="I74" s="13" t="s">
        <v>23</v>
      </c>
      <c r="J74" s="14" t="s">
        <v>24</v>
      </c>
      <c r="K74" s="15">
        <v>2.5000000000000001E-3</v>
      </c>
      <c r="L74" s="15">
        <f>K74*D69</f>
        <v>3.3500000000000001E-3</v>
      </c>
      <c r="M74" s="14" t="s">
        <v>17</v>
      </c>
      <c r="N74" s="58"/>
      <c r="Z74" s="28">
        <f t="shared" si="1"/>
        <v>0</v>
      </c>
    </row>
    <row r="75" spans="1:26" s="28" customFormat="1" ht="20.100000000000001" customHeight="1" x14ac:dyDescent="0.3">
      <c r="A75" s="57"/>
      <c r="B75" s="10"/>
      <c r="C75" s="11"/>
      <c r="D75" s="11"/>
      <c r="E75" s="11"/>
      <c r="F75" s="11"/>
      <c r="G75" s="11"/>
      <c r="H75" s="12"/>
      <c r="I75" s="13" t="s">
        <v>30</v>
      </c>
      <c r="J75" s="14" t="s">
        <v>31</v>
      </c>
      <c r="K75" s="15">
        <v>1.05</v>
      </c>
      <c r="L75" s="15">
        <f>K75*D69</f>
        <v>1.4070000000000003</v>
      </c>
      <c r="M75" s="14" t="s">
        <v>17</v>
      </c>
      <c r="N75" s="58"/>
      <c r="Z75" s="28">
        <f t="shared" si="1"/>
        <v>0</v>
      </c>
    </row>
    <row r="76" spans="1:26" s="28" customFormat="1" ht="20.100000000000001" customHeight="1" x14ac:dyDescent="0.3">
      <c r="A76" s="57"/>
      <c r="B76" s="10"/>
      <c r="C76" s="11"/>
      <c r="D76" s="11"/>
      <c r="E76" s="11"/>
      <c r="F76" s="11"/>
      <c r="G76" s="11"/>
      <c r="H76" s="12"/>
      <c r="I76" s="13" t="s">
        <v>32</v>
      </c>
      <c r="J76" s="14" t="s">
        <v>31</v>
      </c>
      <c r="K76" s="15">
        <v>4.2</v>
      </c>
      <c r="L76" s="15">
        <f>K76*D69</f>
        <v>5.628000000000001</v>
      </c>
      <c r="M76" s="14" t="s">
        <v>17</v>
      </c>
      <c r="N76" s="58"/>
      <c r="Z76" s="28">
        <f t="shared" si="1"/>
        <v>0</v>
      </c>
    </row>
    <row r="77" spans="1:26" s="28" customFormat="1" ht="20.100000000000001" customHeight="1" x14ac:dyDescent="0.3">
      <c r="A77" s="57">
        <v>12</v>
      </c>
      <c r="B77" s="10" t="s">
        <v>33</v>
      </c>
      <c r="C77" s="11" t="s">
        <v>15</v>
      </c>
      <c r="D77" s="11">
        <v>1.71</v>
      </c>
      <c r="E77" s="11">
        <f>G77</f>
        <v>495.83</v>
      </c>
      <c r="F77" s="11">
        <f>F53</f>
        <v>416.67</v>
      </c>
      <c r="G77" s="11">
        <f>G53</f>
        <v>495.83</v>
      </c>
      <c r="H77" s="12">
        <f>D77*E77</f>
        <v>847.86929999999995</v>
      </c>
      <c r="I77" s="13"/>
      <c r="J77" s="14"/>
      <c r="K77" s="15"/>
      <c r="L77" s="15"/>
      <c r="M77" s="14"/>
      <c r="N77" s="58"/>
      <c r="Z77" s="28">
        <f t="shared" si="1"/>
        <v>712.50570000000005</v>
      </c>
    </row>
    <row r="78" spans="1:26" s="28" customFormat="1" ht="20.100000000000001" customHeight="1" x14ac:dyDescent="0.3">
      <c r="A78" s="57"/>
      <c r="B78" s="10"/>
      <c r="C78" s="11"/>
      <c r="D78" s="11"/>
      <c r="E78" s="11"/>
      <c r="F78" s="11"/>
      <c r="G78" s="11"/>
      <c r="H78" s="12"/>
      <c r="I78" s="13" t="s">
        <v>29</v>
      </c>
      <c r="J78" s="14" t="s">
        <v>19</v>
      </c>
      <c r="K78" s="15">
        <v>25</v>
      </c>
      <c r="L78" s="15">
        <f>K78*D77</f>
        <v>42.75</v>
      </c>
      <c r="M78" s="14" t="s">
        <v>17</v>
      </c>
      <c r="N78" s="58"/>
      <c r="Z78" s="28">
        <f t="shared" si="1"/>
        <v>0</v>
      </c>
    </row>
    <row r="79" spans="1:26" s="28" customFormat="1" ht="20.100000000000001" customHeight="1" x14ac:dyDescent="0.3">
      <c r="A79" s="57"/>
      <c r="B79" s="10"/>
      <c r="C79" s="11"/>
      <c r="D79" s="11"/>
      <c r="E79" s="11"/>
      <c r="F79" s="11"/>
      <c r="G79" s="11"/>
      <c r="H79" s="12"/>
      <c r="I79" s="13" t="s">
        <v>18</v>
      </c>
      <c r="J79" s="14" t="s">
        <v>19</v>
      </c>
      <c r="K79" s="15">
        <v>1.32</v>
      </c>
      <c r="L79" s="15">
        <f>K79*D77</f>
        <v>2.2572000000000001</v>
      </c>
      <c r="M79" s="14" t="s">
        <v>17</v>
      </c>
      <c r="N79" s="58"/>
      <c r="Z79" s="28">
        <f t="shared" si="1"/>
        <v>0</v>
      </c>
    </row>
    <row r="80" spans="1:26" s="28" customFormat="1" ht="20.100000000000001" customHeight="1" x14ac:dyDescent="0.3">
      <c r="A80" s="57"/>
      <c r="B80" s="10"/>
      <c r="C80" s="11"/>
      <c r="D80" s="11"/>
      <c r="E80" s="11"/>
      <c r="F80" s="11"/>
      <c r="G80" s="11"/>
      <c r="H80" s="12"/>
      <c r="I80" s="13" t="s">
        <v>20</v>
      </c>
      <c r="J80" s="14" t="s">
        <v>21</v>
      </c>
      <c r="K80" s="15">
        <v>3.4000000000000002E-2</v>
      </c>
      <c r="L80" s="15">
        <f>K80*D77</f>
        <v>5.8140000000000004E-2</v>
      </c>
      <c r="M80" s="14" t="s">
        <v>17</v>
      </c>
      <c r="N80" s="58"/>
      <c r="Z80" s="28">
        <f t="shared" si="1"/>
        <v>0</v>
      </c>
    </row>
    <row r="81" spans="1:26" s="28" customFormat="1" ht="20.100000000000001" customHeight="1" x14ac:dyDescent="0.3">
      <c r="A81" s="57"/>
      <c r="B81" s="10"/>
      <c r="C81" s="11"/>
      <c r="D81" s="11"/>
      <c r="E81" s="11"/>
      <c r="F81" s="11"/>
      <c r="G81" s="11"/>
      <c r="H81" s="12"/>
      <c r="I81" s="13" t="s">
        <v>22</v>
      </c>
      <c r="J81" s="14" t="s">
        <v>15</v>
      </c>
      <c r="K81" s="15">
        <v>0.22</v>
      </c>
      <c r="L81" s="15">
        <f>K81*D77</f>
        <v>0.37619999999999998</v>
      </c>
      <c r="M81" s="14" t="s">
        <v>17</v>
      </c>
      <c r="N81" s="58"/>
      <c r="Z81" s="28">
        <f t="shared" si="1"/>
        <v>0</v>
      </c>
    </row>
    <row r="82" spans="1:26" s="28" customFormat="1" ht="20.100000000000001" customHeight="1" x14ac:dyDescent="0.3">
      <c r="A82" s="57"/>
      <c r="B82" s="10"/>
      <c r="C82" s="11"/>
      <c r="D82" s="11"/>
      <c r="E82" s="11"/>
      <c r="F82" s="11"/>
      <c r="G82" s="11"/>
      <c r="H82" s="12"/>
      <c r="I82" s="13" t="s">
        <v>34</v>
      </c>
      <c r="J82" s="14" t="s">
        <v>15</v>
      </c>
      <c r="K82" s="15">
        <v>4.2999999999999997E-2</v>
      </c>
      <c r="L82" s="15">
        <f>K82*D77</f>
        <v>7.3529999999999998E-2</v>
      </c>
      <c r="M82" s="14" t="s">
        <v>17</v>
      </c>
      <c r="N82" s="58"/>
      <c r="Z82" s="28">
        <f t="shared" si="1"/>
        <v>0</v>
      </c>
    </row>
    <row r="83" spans="1:26" s="28" customFormat="1" ht="20.100000000000001" customHeight="1" x14ac:dyDescent="0.3">
      <c r="A83" s="57"/>
      <c r="B83" s="10"/>
      <c r="C83" s="11"/>
      <c r="D83" s="11"/>
      <c r="E83" s="11"/>
      <c r="F83" s="11"/>
      <c r="G83" s="11"/>
      <c r="H83" s="12"/>
      <c r="I83" s="13" t="s">
        <v>23</v>
      </c>
      <c r="J83" s="14" t="s">
        <v>24</v>
      </c>
      <c r="K83" s="15">
        <v>1E-4</v>
      </c>
      <c r="L83" s="15">
        <f>K83*D77</f>
        <v>1.7100000000000001E-4</v>
      </c>
      <c r="M83" s="14" t="s">
        <v>17</v>
      </c>
      <c r="N83" s="58"/>
      <c r="Z83" s="28">
        <f t="shared" si="1"/>
        <v>0</v>
      </c>
    </row>
    <row r="84" spans="1:26" s="28" customFormat="1" ht="20.100000000000001" customHeight="1" x14ac:dyDescent="0.3">
      <c r="A84" s="57">
        <v>13</v>
      </c>
      <c r="B84" s="10" t="s">
        <v>14</v>
      </c>
      <c r="C84" s="11" t="s">
        <v>15</v>
      </c>
      <c r="D84" s="11">
        <v>17.7</v>
      </c>
      <c r="E84" s="11">
        <f>G84</f>
        <v>495.83</v>
      </c>
      <c r="F84" s="11">
        <f>F60</f>
        <v>425</v>
      </c>
      <c r="G84" s="11">
        <v>495.83</v>
      </c>
      <c r="H84" s="12">
        <f>D84*E84</f>
        <v>8776.1909999999989</v>
      </c>
      <c r="I84" s="13"/>
      <c r="J84" s="14"/>
      <c r="K84" s="15"/>
      <c r="L84" s="15"/>
      <c r="M84" s="14"/>
      <c r="N84" s="58"/>
      <c r="Z84" s="28">
        <f t="shared" si="1"/>
        <v>7522.5</v>
      </c>
    </row>
    <row r="85" spans="1:26" s="28" customFormat="1" ht="20.100000000000001" customHeight="1" x14ac:dyDescent="0.3">
      <c r="A85" s="57"/>
      <c r="B85" s="10"/>
      <c r="C85" s="11"/>
      <c r="D85" s="11"/>
      <c r="E85" s="11"/>
      <c r="F85" s="11"/>
      <c r="G85" s="11"/>
      <c r="H85" s="12"/>
      <c r="I85" s="13" t="s">
        <v>18</v>
      </c>
      <c r="J85" s="14" t="s">
        <v>19</v>
      </c>
      <c r="K85" s="15">
        <v>52</v>
      </c>
      <c r="L85" s="15">
        <f>K85*D84</f>
        <v>920.4</v>
      </c>
      <c r="M85" s="14" t="s">
        <v>17</v>
      </c>
      <c r="N85" s="58"/>
      <c r="Z85" s="28">
        <f t="shared" si="1"/>
        <v>0</v>
      </c>
    </row>
    <row r="86" spans="1:26" s="28" customFormat="1" ht="20.100000000000001" customHeight="1" x14ac:dyDescent="0.3">
      <c r="A86" s="57"/>
      <c r="B86" s="10"/>
      <c r="C86" s="11"/>
      <c r="D86" s="11"/>
      <c r="E86" s="11"/>
      <c r="F86" s="11"/>
      <c r="G86" s="11"/>
      <c r="H86" s="12"/>
      <c r="I86" s="13" t="s">
        <v>20</v>
      </c>
      <c r="J86" s="14" t="s">
        <v>21</v>
      </c>
      <c r="K86" s="15">
        <v>2.3E-2</v>
      </c>
      <c r="L86" s="15">
        <f>K86*D84</f>
        <v>0.40709999999999996</v>
      </c>
      <c r="M86" s="14" t="s">
        <v>17</v>
      </c>
      <c r="N86" s="58"/>
      <c r="Z86" s="28">
        <f t="shared" si="1"/>
        <v>0</v>
      </c>
    </row>
    <row r="87" spans="1:26" s="28" customFormat="1" ht="20.100000000000001" customHeight="1" x14ac:dyDescent="0.3">
      <c r="A87" s="57"/>
      <c r="B87" s="10"/>
      <c r="C87" s="11"/>
      <c r="D87" s="11"/>
      <c r="E87" s="11"/>
      <c r="F87" s="11"/>
      <c r="G87" s="11"/>
      <c r="H87" s="12"/>
      <c r="I87" s="13" t="s">
        <v>22</v>
      </c>
      <c r="J87" s="14" t="s">
        <v>15</v>
      </c>
      <c r="K87" s="15">
        <v>0.22</v>
      </c>
      <c r="L87" s="15">
        <f>K87*D84</f>
        <v>3.8939999999999997</v>
      </c>
      <c r="M87" s="14" t="s">
        <v>17</v>
      </c>
      <c r="N87" s="58"/>
      <c r="Z87" s="28">
        <f t="shared" si="1"/>
        <v>0</v>
      </c>
    </row>
    <row r="88" spans="1:26" s="28" customFormat="1" ht="20.100000000000001" customHeight="1" x14ac:dyDescent="0.3">
      <c r="A88" s="57"/>
      <c r="B88" s="10"/>
      <c r="C88" s="11"/>
      <c r="D88" s="11"/>
      <c r="E88" s="11"/>
      <c r="F88" s="11"/>
      <c r="G88" s="11"/>
      <c r="H88" s="12"/>
      <c r="I88" s="13" t="s">
        <v>34</v>
      </c>
      <c r="J88" s="14" t="s">
        <v>15</v>
      </c>
      <c r="K88" s="15">
        <v>4.2999999999999997E-2</v>
      </c>
      <c r="L88" s="15">
        <f>K88*D84</f>
        <v>0.76109999999999989</v>
      </c>
      <c r="M88" s="14" t="s">
        <v>17</v>
      </c>
      <c r="N88" s="58"/>
      <c r="Z88" s="28">
        <f t="shared" si="1"/>
        <v>0</v>
      </c>
    </row>
    <row r="89" spans="1:26" s="28" customFormat="1" ht="20.100000000000001" customHeight="1" x14ac:dyDescent="0.3">
      <c r="A89" s="57"/>
      <c r="B89" s="10"/>
      <c r="C89" s="11"/>
      <c r="D89" s="11"/>
      <c r="E89" s="11"/>
      <c r="F89" s="11"/>
      <c r="G89" s="11"/>
      <c r="H89" s="12"/>
      <c r="I89" s="13" t="s">
        <v>23</v>
      </c>
      <c r="J89" s="14" t="s">
        <v>24</v>
      </c>
      <c r="K89" s="15">
        <v>2.9999999999999997E-4</v>
      </c>
      <c r="L89" s="15">
        <f>K89*D84</f>
        <v>5.3099999999999996E-3</v>
      </c>
      <c r="M89" s="14" t="s">
        <v>17</v>
      </c>
      <c r="N89" s="58"/>
      <c r="Z89" s="28">
        <f t="shared" si="1"/>
        <v>0</v>
      </c>
    </row>
    <row r="90" spans="1:26" s="28" customFormat="1" ht="20.100000000000001" customHeight="1" x14ac:dyDescent="0.3">
      <c r="A90" s="57">
        <v>14</v>
      </c>
      <c r="B90" s="10" t="s">
        <v>35</v>
      </c>
      <c r="C90" s="11" t="s">
        <v>21</v>
      </c>
      <c r="D90" s="11">
        <v>0.26</v>
      </c>
      <c r="E90" s="20">
        <f>G90</f>
        <v>1833.33</v>
      </c>
      <c r="F90" s="20">
        <v>1583.33</v>
      </c>
      <c r="G90" s="20">
        <v>1833.33</v>
      </c>
      <c r="H90" s="12">
        <f>D90*E90</f>
        <v>476.66579999999999</v>
      </c>
      <c r="I90" s="13"/>
      <c r="J90" s="14"/>
      <c r="K90" s="15"/>
      <c r="L90" s="15"/>
      <c r="M90" s="14"/>
      <c r="N90" s="58"/>
      <c r="Z90" s="28">
        <f t="shared" si="1"/>
        <v>411.66579999999999</v>
      </c>
    </row>
    <row r="91" spans="1:26" s="28" customFormat="1" ht="20.100000000000001" customHeight="1" x14ac:dyDescent="0.3">
      <c r="A91" s="57"/>
      <c r="B91" s="10"/>
      <c r="C91" s="11"/>
      <c r="D91" s="11"/>
      <c r="E91" s="11"/>
      <c r="F91" s="11"/>
      <c r="G91" s="11"/>
      <c r="H91" s="12"/>
      <c r="I91" s="13" t="s">
        <v>18</v>
      </c>
      <c r="J91" s="14" t="s">
        <v>19</v>
      </c>
      <c r="K91" s="15">
        <v>395</v>
      </c>
      <c r="L91" s="15">
        <f>K91*D90</f>
        <v>102.7</v>
      </c>
      <c r="M91" s="14" t="s">
        <v>17</v>
      </c>
      <c r="N91" s="58"/>
      <c r="Z91" s="28">
        <f t="shared" si="1"/>
        <v>0</v>
      </c>
    </row>
    <row r="92" spans="1:26" s="28" customFormat="1" ht="20.100000000000001" customHeight="1" x14ac:dyDescent="0.3">
      <c r="A92" s="57"/>
      <c r="B92" s="10"/>
      <c r="C92" s="11"/>
      <c r="D92" s="11"/>
      <c r="E92" s="11"/>
      <c r="F92" s="11"/>
      <c r="G92" s="11"/>
      <c r="H92" s="12"/>
      <c r="I92" s="13" t="s">
        <v>36</v>
      </c>
      <c r="J92" s="14" t="s">
        <v>21</v>
      </c>
      <c r="K92" s="15">
        <v>0.3</v>
      </c>
      <c r="L92" s="15">
        <f>K92*D90</f>
        <v>7.8E-2</v>
      </c>
      <c r="M92" s="14" t="s">
        <v>17</v>
      </c>
      <c r="N92" s="58"/>
      <c r="Z92" s="28">
        <f t="shared" si="1"/>
        <v>0</v>
      </c>
    </row>
    <row r="93" spans="1:26" s="28" customFormat="1" ht="20.100000000000001" customHeight="1" x14ac:dyDescent="0.3">
      <c r="A93" s="57"/>
      <c r="B93" s="10"/>
      <c r="C93" s="11"/>
      <c r="D93" s="11"/>
      <c r="E93" s="11"/>
      <c r="F93" s="11"/>
      <c r="G93" s="11"/>
      <c r="H93" s="12"/>
      <c r="I93" s="13" t="s">
        <v>22</v>
      </c>
      <c r="J93" s="14" t="s">
        <v>15</v>
      </c>
      <c r="K93" s="15">
        <v>2</v>
      </c>
      <c r="L93" s="15">
        <f>K93*D90</f>
        <v>0.52</v>
      </c>
      <c r="M93" s="14" t="s">
        <v>17</v>
      </c>
      <c r="N93" s="58"/>
      <c r="Z93" s="28">
        <f t="shared" si="1"/>
        <v>0</v>
      </c>
    </row>
    <row r="94" spans="1:26" s="28" customFormat="1" ht="20.100000000000001" customHeight="1" x14ac:dyDescent="0.3">
      <c r="A94" s="57"/>
      <c r="B94" s="10"/>
      <c r="C94" s="11"/>
      <c r="D94" s="11"/>
      <c r="E94" s="11"/>
      <c r="F94" s="11"/>
      <c r="G94" s="11"/>
      <c r="H94" s="12"/>
      <c r="I94" s="13" t="s">
        <v>34</v>
      </c>
      <c r="J94" s="14" t="s">
        <v>15</v>
      </c>
      <c r="K94" s="15">
        <v>0.3</v>
      </c>
      <c r="L94" s="15">
        <f>K94*D90</f>
        <v>7.8E-2</v>
      </c>
      <c r="M94" s="14" t="s">
        <v>17</v>
      </c>
      <c r="N94" s="58"/>
      <c r="Z94" s="28">
        <f t="shared" si="1"/>
        <v>0</v>
      </c>
    </row>
    <row r="95" spans="1:26" s="28" customFormat="1" ht="20.100000000000001" customHeight="1" x14ac:dyDescent="0.3">
      <c r="A95" s="57"/>
      <c r="B95" s="10"/>
      <c r="C95" s="11"/>
      <c r="D95" s="11"/>
      <c r="E95" s="11"/>
      <c r="F95" s="11"/>
      <c r="G95" s="11"/>
      <c r="H95" s="12"/>
      <c r="I95" s="13" t="s">
        <v>23</v>
      </c>
      <c r="J95" s="14" t="s">
        <v>24</v>
      </c>
      <c r="K95" s="15">
        <v>2.5000000000000001E-3</v>
      </c>
      <c r="L95" s="15">
        <f>K95*D90</f>
        <v>6.5000000000000008E-4</v>
      </c>
      <c r="M95" s="14" t="s">
        <v>17</v>
      </c>
      <c r="N95" s="58"/>
      <c r="Z95" s="28">
        <f t="shared" si="1"/>
        <v>0</v>
      </c>
    </row>
    <row r="96" spans="1:26" s="28" customFormat="1" ht="20.100000000000001" customHeight="1" x14ac:dyDescent="0.3">
      <c r="A96" s="57">
        <v>15</v>
      </c>
      <c r="B96" s="10" t="s">
        <v>25</v>
      </c>
      <c r="C96" s="11" t="s">
        <v>19</v>
      </c>
      <c r="D96" s="11">
        <v>4</v>
      </c>
      <c r="E96" s="11"/>
      <c r="F96" s="11"/>
      <c r="G96" s="11">
        <v>480</v>
      </c>
      <c r="H96" s="12"/>
      <c r="I96" s="13"/>
      <c r="J96" s="14"/>
      <c r="K96" s="15"/>
      <c r="L96" s="15"/>
      <c r="M96" s="14"/>
      <c r="N96" s="58"/>
      <c r="Z96" s="28">
        <f t="shared" si="1"/>
        <v>0</v>
      </c>
    </row>
    <row r="97" spans="1:26" s="28" customFormat="1" ht="20.100000000000001" customHeight="1" x14ac:dyDescent="0.3">
      <c r="A97" s="57"/>
      <c r="B97" s="10"/>
      <c r="C97" s="11"/>
      <c r="D97" s="11"/>
      <c r="E97" s="11"/>
      <c r="F97" s="11"/>
      <c r="G97" s="11"/>
      <c r="H97" s="12"/>
      <c r="I97" s="13" t="s">
        <v>44</v>
      </c>
      <c r="J97" s="14" t="s">
        <v>19</v>
      </c>
      <c r="K97" s="15">
        <v>1</v>
      </c>
      <c r="L97" s="15">
        <v>2</v>
      </c>
      <c r="M97" s="14" t="s">
        <v>17</v>
      </c>
      <c r="N97" s="58"/>
      <c r="Z97" s="28">
        <f t="shared" si="1"/>
        <v>0</v>
      </c>
    </row>
    <row r="98" spans="1:26" s="28" customFormat="1" ht="20.100000000000001" customHeight="1" x14ac:dyDescent="0.3">
      <c r="A98" s="57"/>
      <c r="B98" s="10"/>
      <c r="C98" s="11"/>
      <c r="D98" s="11"/>
      <c r="E98" s="11"/>
      <c r="F98" s="11"/>
      <c r="G98" s="11"/>
      <c r="H98" s="12"/>
      <c r="I98" s="13" t="s">
        <v>45</v>
      </c>
      <c r="J98" s="14" t="s">
        <v>19</v>
      </c>
      <c r="K98" s="15">
        <v>1</v>
      </c>
      <c r="L98" s="15">
        <v>2</v>
      </c>
      <c r="M98" s="14" t="s">
        <v>17</v>
      </c>
      <c r="N98" s="58"/>
      <c r="Z98" s="28">
        <f t="shared" si="1"/>
        <v>0</v>
      </c>
    </row>
    <row r="99" spans="1:26" s="19" customFormat="1" ht="20.100000000000001" customHeight="1" x14ac:dyDescent="0.3">
      <c r="A99" s="56"/>
      <c r="B99" s="1" t="s">
        <v>46</v>
      </c>
      <c r="C99" s="5"/>
      <c r="D99" s="6"/>
      <c r="E99" s="7"/>
      <c r="F99" s="7"/>
      <c r="G99" s="7"/>
      <c r="H99" s="1"/>
      <c r="I99" s="8"/>
      <c r="J99" s="4"/>
      <c r="K99" s="9"/>
      <c r="L99" s="9"/>
      <c r="M99" s="4"/>
      <c r="N99" s="16"/>
      <c r="Z99" s="28">
        <f t="shared" si="1"/>
        <v>0</v>
      </c>
    </row>
    <row r="100" spans="1:26" s="19" customFormat="1" ht="20.100000000000001" customHeight="1" x14ac:dyDescent="0.3">
      <c r="A100" s="56"/>
      <c r="B100" s="1" t="s">
        <v>27</v>
      </c>
      <c r="C100" s="5"/>
      <c r="D100" s="6"/>
      <c r="E100" s="7"/>
      <c r="F100" s="7"/>
      <c r="G100" s="7"/>
      <c r="H100" s="1"/>
      <c r="I100" s="8"/>
      <c r="J100" s="4"/>
      <c r="K100" s="9"/>
      <c r="L100" s="9"/>
      <c r="M100" s="4"/>
      <c r="N100" s="16"/>
      <c r="P100" s="19">
        <f>E101/495.83</f>
        <v>1</v>
      </c>
      <c r="Z100" s="28">
        <f t="shared" si="1"/>
        <v>0</v>
      </c>
    </row>
    <row r="101" spans="1:26" s="28" customFormat="1" ht="20.100000000000001" customHeight="1" x14ac:dyDescent="0.3">
      <c r="A101" s="57">
        <v>16</v>
      </c>
      <c r="B101" s="10" t="s">
        <v>33</v>
      </c>
      <c r="C101" s="11" t="s">
        <v>15</v>
      </c>
      <c r="D101" s="11">
        <v>12.32</v>
      </c>
      <c r="E101" s="11">
        <f>G101</f>
        <v>495.83</v>
      </c>
      <c r="F101" s="11">
        <f>F77</f>
        <v>416.67</v>
      </c>
      <c r="G101" s="11">
        <f>G77</f>
        <v>495.83</v>
      </c>
      <c r="H101" s="12">
        <f>D101*E101</f>
        <v>6108.6256000000003</v>
      </c>
      <c r="I101" s="13"/>
      <c r="J101" s="14"/>
      <c r="K101" s="15"/>
      <c r="L101" s="15"/>
      <c r="M101" s="14"/>
      <c r="N101" s="58"/>
      <c r="Z101" s="28">
        <f t="shared" si="1"/>
        <v>5133.3744000000006</v>
      </c>
    </row>
    <row r="102" spans="1:26" s="28" customFormat="1" ht="20.100000000000001" customHeight="1" x14ac:dyDescent="0.3">
      <c r="A102" s="57"/>
      <c r="B102" s="10"/>
      <c r="C102" s="11"/>
      <c r="D102" s="11"/>
      <c r="E102" s="11"/>
      <c r="F102" s="11"/>
      <c r="G102" s="11"/>
      <c r="H102" s="12"/>
      <c r="I102" s="13" t="s">
        <v>29</v>
      </c>
      <c r="J102" s="14" t="s">
        <v>19</v>
      </c>
      <c r="K102" s="15">
        <v>25</v>
      </c>
      <c r="L102" s="15">
        <f>K102*D101</f>
        <v>308</v>
      </c>
      <c r="M102" s="14" t="s">
        <v>17</v>
      </c>
      <c r="N102" s="58"/>
      <c r="Z102" s="28">
        <f t="shared" si="1"/>
        <v>0</v>
      </c>
    </row>
    <row r="103" spans="1:26" s="28" customFormat="1" ht="20.100000000000001" customHeight="1" x14ac:dyDescent="0.3">
      <c r="A103" s="57"/>
      <c r="B103" s="10"/>
      <c r="C103" s="11"/>
      <c r="D103" s="11"/>
      <c r="E103" s="11"/>
      <c r="F103" s="11"/>
      <c r="G103" s="11"/>
      <c r="H103" s="12"/>
      <c r="I103" s="13" t="s">
        <v>18</v>
      </c>
      <c r="J103" s="14" t="s">
        <v>19</v>
      </c>
      <c r="K103" s="15">
        <v>1.32</v>
      </c>
      <c r="L103" s="15">
        <f>K103*D101</f>
        <v>16.2624</v>
      </c>
      <c r="M103" s="14" t="s">
        <v>17</v>
      </c>
      <c r="N103" s="58"/>
      <c r="Z103" s="28">
        <f t="shared" si="1"/>
        <v>0</v>
      </c>
    </row>
    <row r="104" spans="1:26" s="28" customFormat="1" ht="20.100000000000001" customHeight="1" x14ac:dyDescent="0.3">
      <c r="A104" s="57"/>
      <c r="B104" s="10"/>
      <c r="C104" s="11"/>
      <c r="D104" s="11"/>
      <c r="E104" s="11"/>
      <c r="F104" s="11"/>
      <c r="G104" s="11"/>
      <c r="H104" s="12"/>
      <c r="I104" s="13" t="s">
        <v>20</v>
      </c>
      <c r="J104" s="14" t="s">
        <v>21</v>
      </c>
      <c r="K104" s="15">
        <v>3.4000000000000002E-2</v>
      </c>
      <c r="L104" s="15">
        <f>K104*D101</f>
        <v>0.41888000000000003</v>
      </c>
      <c r="M104" s="14" t="s">
        <v>17</v>
      </c>
      <c r="N104" s="58"/>
      <c r="Z104" s="28">
        <f t="shared" si="1"/>
        <v>0</v>
      </c>
    </row>
    <row r="105" spans="1:26" s="28" customFormat="1" ht="20.100000000000001" customHeight="1" x14ac:dyDescent="0.3">
      <c r="A105" s="57"/>
      <c r="B105" s="10"/>
      <c r="C105" s="11"/>
      <c r="D105" s="11"/>
      <c r="E105" s="11"/>
      <c r="F105" s="11"/>
      <c r="G105" s="11"/>
      <c r="H105" s="12"/>
      <c r="I105" s="13" t="s">
        <v>22</v>
      </c>
      <c r="J105" s="14" t="s">
        <v>15</v>
      </c>
      <c r="K105" s="15">
        <v>0.22</v>
      </c>
      <c r="L105" s="15">
        <f>K105*D101</f>
        <v>2.7103999999999999</v>
      </c>
      <c r="M105" s="14" t="s">
        <v>17</v>
      </c>
      <c r="N105" s="58"/>
      <c r="Z105" s="28">
        <f t="shared" si="1"/>
        <v>0</v>
      </c>
    </row>
    <row r="106" spans="1:26" s="28" customFormat="1" ht="20.100000000000001" customHeight="1" x14ac:dyDescent="0.3">
      <c r="A106" s="57"/>
      <c r="B106" s="10"/>
      <c r="C106" s="11"/>
      <c r="D106" s="11"/>
      <c r="E106" s="11"/>
      <c r="F106" s="11"/>
      <c r="G106" s="11"/>
      <c r="H106" s="12"/>
      <c r="I106" s="13" t="s">
        <v>34</v>
      </c>
      <c r="J106" s="14" t="s">
        <v>15</v>
      </c>
      <c r="K106" s="15">
        <v>4.2999999999999997E-2</v>
      </c>
      <c r="L106" s="15">
        <f>K106*D101</f>
        <v>0.52976000000000001</v>
      </c>
      <c r="M106" s="14" t="s">
        <v>17</v>
      </c>
      <c r="N106" s="58"/>
      <c r="Z106" s="28">
        <f t="shared" si="1"/>
        <v>0</v>
      </c>
    </row>
    <row r="107" spans="1:26" s="28" customFormat="1" ht="20.100000000000001" customHeight="1" x14ac:dyDescent="0.3">
      <c r="A107" s="57"/>
      <c r="B107" s="10"/>
      <c r="C107" s="11"/>
      <c r="D107" s="11"/>
      <c r="E107" s="11"/>
      <c r="F107" s="11"/>
      <c r="G107" s="11"/>
      <c r="H107" s="12"/>
      <c r="I107" s="13" t="s">
        <v>23</v>
      </c>
      <c r="J107" s="14" t="s">
        <v>24</v>
      </c>
      <c r="K107" s="15">
        <v>1E-4</v>
      </c>
      <c r="L107" s="15">
        <f>K107*D101</f>
        <v>1.232E-3</v>
      </c>
      <c r="M107" s="14" t="s">
        <v>17</v>
      </c>
      <c r="N107" s="58"/>
      <c r="Z107" s="28">
        <f t="shared" si="1"/>
        <v>0</v>
      </c>
    </row>
    <row r="108" spans="1:26" s="28" customFormat="1" ht="20.100000000000001" customHeight="1" x14ac:dyDescent="0.3">
      <c r="A108" s="57">
        <v>17</v>
      </c>
      <c r="B108" s="10" t="s">
        <v>14</v>
      </c>
      <c r="C108" s="11" t="s">
        <v>15</v>
      </c>
      <c r="D108" s="11">
        <v>59.46</v>
      </c>
      <c r="E108" s="11">
        <f>G108</f>
        <v>495.83</v>
      </c>
      <c r="F108" s="11">
        <f>F84</f>
        <v>425</v>
      </c>
      <c r="G108" s="11">
        <v>495.83</v>
      </c>
      <c r="H108" s="12">
        <f>D108*E108</f>
        <v>29482.051800000001</v>
      </c>
      <c r="I108" s="13"/>
      <c r="J108" s="14"/>
      <c r="K108" s="15"/>
      <c r="L108" s="15"/>
      <c r="M108" s="14"/>
      <c r="N108" s="58"/>
      <c r="Z108" s="28">
        <f t="shared" si="1"/>
        <v>25270.5</v>
      </c>
    </row>
    <row r="109" spans="1:26" s="28" customFormat="1" ht="20.100000000000001" customHeight="1" x14ac:dyDescent="0.3">
      <c r="A109" s="57"/>
      <c r="B109" s="10"/>
      <c r="C109" s="11"/>
      <c r="D109" s="11"/>
      <c r="E109" s="11"/>
      <c r="F109" s="11"/>
      <c r="G109" s="11"/>
      <c r="H109" s="12"/>
      <c r="I109" s="13" t="s">
        <v>18</v>
      </c>
      <c r="J109" s="14" t="s">
        <v>19</v>
      </c>
      <c r="K109" s="15">
        <v>52</v>
      </c>
      <c r="L109" s="15">
        <f>K109*D108</f>
        <v>3091.92</v>
      </c>
      <c r="M109" s="14" t="s">
        <v>17</v>
      </c>
      <c r="N109" s="58"/>
      <c r="Z109" s="28">
        <f t="shared" si="1"/>
        <v>0</v>
      </c>
    </row>
    <row r="110" spans="1:26" s="28" customFormat="1" ht="20.100000000000001" customHeight="1" x14ac:dyDescent="0.3">
      <c r="A110" s="57"/>
      <c r="B110" s="10"/>
      <c r="C110" s="11"/>
      <c r="D110" s="11"/>
      <c r="E110" s="11"/>
      <c r="F110" s="11"/>
      <c r="G110" s="11"/>
      <c r="H110" s="12"/>
      <c r="I110" s="13" t="s">
        <v>20</v>
      </c>
      <c r="J110" s="14" t="s">
        <v>21</v>
      </c>
      <c r="K110" s="15">
        <v>2.3E-2</v>
      </c>
      <c r="L110" s="15">
        <f>K110*D108</f>
        <v>1.36758</v>
      </c>
      <c r="M110" s="14" t="s">
        <v>17</v>
      </c>
      <c r="N110" s="58"/>
      <c r="Z110" s="28">
        <f t="shared" si="1"/>
        <v>0</v>
      </c>
    </row>
    <row r="111" spans="1:26" s="28" customFormat="1" ht="20.100000000000001" customHeight="1" x14ac:dyDescent="0.3">
      <c r="A111" s="57"/>
      <c r="B111" s="10"/>
      <c r="C111" s="11"/>
      <c r="D111" s="11"/>
      <c r="E111" s="11"/>
      <c r="F111" s="11"/>
      <c r="G111" s="11"/>
      <c r="H111" s="12"/>
      <c r="I111" s="13" t="s">
        <v>22</v>
      </c>
      <c r="J111" s="14" t="s">
        <v>15</v>
      </c>
      <c r="K111" s="15">
        <v>0.22</v>
      </c>
      <c r="L111" s="15">
        <f>K111*D108</f>
        <v>13.081200000000001</v>
      </c>
      <c r="M111" s="14" t="s">
        <v>17</v>
      </c>
      <c r="N111" s="58"/>
      <c r="Z111" s="28">
        <f t="shared" si="1"/>
        <v>0</v>
      </c>
    </row>
    <row r="112" spans="1:26" s="28" customFormat="1" ht="20.100000000000001" customHeight="1" x14ac:dyDescent="0.3">
      <c r="A112" s="57"/>
      <c r="B112" s="10"/>
      <c r="C112" s="11"/>
      <c r="D112" s="11"/>
      <c r="E112" s="11"/>
      <c r="F112" s="11"/>
      <c r="G112" s="11"/>
      <c r="H112" s="12"/>
      <c r="I112" s="13" t="s">
        <v>34</v>
      </c>
      <c r="J112" s="14" t="s">
        <v>15</v>
      </c>
      <c r="K112" s="15">
        <v>4.2999999999999997E-2</v>
      </c>
      <c r="L112" s="15">
        <f>K112*D108</f>
        <v>2.5567799999999998</v>
      </c>
      <c r="M112" s="14" t="s">
        <v>17</v>
      </c>
      <c r="N112" s="58"/>
      <c r="Z112" s="28">
        <f t="shared" si="1"/>
        <v>0</v>
      </c>
    </row>
    <row r="113" spans="1:26" s="28" customFormat="1" ht="20.100000000000001" customHeight="1" x14ac:dyDescent="0.3">
      <c r="A113" s="57"/>
      <c r="B113" s="10"/>
      <c r="C113" s="11"/>
      <c r="D113" s="11"/>
      <c r="E113" s="11"/>
      <c r="F113" s="11"/>
      <c r="G113" s="11"/>
      <c r="H113" s="12"/>
      <c r="I113" s="13" t="s">
        <v>23</v>
      </c>
      <c r="J113" s="14" t="s">
        <v>24</v>
      </c>
      <c r="K113" s="15">
        <v>2.9999999999999997E-4</v>
      </c>
      <c r="L113" s="15">
        <f>K113*D108</f>
        <v>1.7838E-2</v>
      </c>
      <c r="M113" s="14" t="s">
        <v>17</v>
      </c>
      <c r="N113" s="58"/>
      <c r="Z113" s="28">
        <f t="shared" si="1"/>
        <v>0</v>
      </c>
    </row>
    <row r="114" spans="1:26" s="28" customFormat="1" ht="20.100000000000001" customHeight="1" x14ac:dyDescent="0.3">
      <c r="A114" s="56"/>
      <c r="B114" s="1" t="s">
        <v>41</v>
      </c>
      <c r="C114" s="5"/>
      <c r="D114" s="6"/>
      <c r="E114" s="7"/>
      <c r="F114" s="7"/>
      <c r="G114" s="7"/>
      <c r="H114" s="1"/>
      <c r="I114" s="8"/>
      <c r="J114" s="4"/>
      <c r="K114" s="9"/>
      <c r="L114" s="9"/>
      <c r="M114" s="4"/>
      <c r="N114" s="16"/>
      <c r="Z114" s="28">
        <f t="shared" si="1"/>
        <v>0</v>
      </c>
    </row>
    <row r="115" spans="1:26" s="28" customFormat="1" ht="20.100000000000001" customHeight="1" x14ac:dyDescent="0.3">
      <c r="A115" s="57">
        <v>18</v>
      </c>
      <c r="B115" s="10" t="s">
        <v>14</v>
      </c>
      <c r="C115" s="11" t="s">
        <v>15</v>
      </c>
      <c r="D115" s="11">
        <v>59.58</v>
      </c>
      <c r="E115" s="11">
        <f>G115</f>
        <v>495.83</v>
      </c>
      <c r="F115" s="11">
        <f>F108</f>
        <v>425</v>
      </c>
      <c r="G115" s="11">
        <v>495.83</v>
      </c>
      <c r="H115" s="12">
        <f>D115*E115</f>
        <v>29541.551399999997</v>
      </c>
      <c r="I115" s="13"/>
      <c r="J115" s="14"/>
      <c r="K115" s="15"/>
      <c r="L115" s="15"/>
      <c r="M115" s="14"/>
      <c r="N115" s="58"/>
      <c r="Z115" s="28">
        <f t="shared" si="1"/>
        <v>25321.5</v>
      </c>
    </row>
    <row r="116" spans="1:26" s="28" customFormat="1" ht="20.100000000000001" customHeight="1" x14ac:dyDescent="0.3">
      <c r="A116" s="57"/>
      <c r="B116" s="10"/>
      <c r="C116" s="11"/>
      <c r="D116" s="11"/>
      <c r="E116" s="11"/>
      <c r="F116" s="11"/>
      <c r="G116" s="11"/>
      <c r="H116" s="12"/>
      <c r="I116" s="13" t="s">
        <v>18</v>
      </c>
      <c r="J116" s="14" t="s">
        <v>19</v>
      </c>
      <c r="K116" s="15">
        <v>52</v>
      </c>
      <c r="L116" s="15">
        <f>K116*D115</f>
        <v>3098.16</v>
      </c>
      <c r="M116" s="14" t="s">
        <v>17</v>
      </c>
      <c r="N116" s="58"/>
      <c r="Z116" s="28">
        <f t="shared" si="1"/>
        <v>0</v>
      </c>
    </row>
    <row r="117" spans="1:26" s="28" customFormat="1" ht="20.100000000000001" customHeight="1" x14ac:dyDescent="0.3">
      <c r="A117" s="57"/>
      <c r="B117" s="10"/>
      <c r="C117" s="11"/>
      <c r="D117" s="11"/>
      <c r="E117" s="11"/>
      <c r="F117" s="11"/>
      <c r="G117" s="11"/>
      <c r="H117" s="12"/>
      <c r="I117" s="13" t="s">
        <v>20</v>
      </c>
      <c r="J117" s="14" t="s">
        <v>21</v>
      </c>
      <c r="K117" s="15">
        <v>2.3E-2</v>
      </c>
      <c r="L117" s="15">
        <f>K117*D115</f>
        <v>1.3703399999999999</v>
      </c>
      <c r="M117" s="14" t="s">
        <v>17</v>
      </c>
      <c r="N117" s="58"/>
      <c r="Z117" s="28">
        <f t="shared" si="1"/>
        <v>0</v>
      </c>
    </row>
    <row r="118" spans="1:26" s="28" customFormat="1" ht="20.100000000000001" customHeight="1" x14ac:dyDescent="0.3">
      <c r="A118" s="57"/>
      <c r="B118" s="10"/>
      <c r="C118" s="11"/>
      <c r="D118" s="11"/>
      <c r="E118" s="11"/>
      <c r="F118" s="11"/>
      <c r="G118" s="11"/>
      <c r="H118" s="12"/>
      <c r="I118" s="13" t="s">
        <v>22</v>
      </c>
      <c r="J118" s="14" t="s">
        <v>15</v>
      </c>
      <c r="K118" s="15">
        <v>0.22</v>
      </c>
      <c r="L118" s="15">
        <f>K118*D115</f>
        <v>13.1076</v>
      </c>
      <c r="M118" s="14" t="s">
        <v>17</v>
      </c>
      <c r="N118" s="58"/>
      <c r="Z118" s="28">
        <f t="shared" si="1"/>
        <v>0</v>
      </c>
    </row>
    <row r="119" spans="1:26" s="28" customFormat="1" ht="20.100000000000001" customHeight="1" x14ac:dyDescent="0.3">
      <c r="A119" s="57"/>
      <c r="B119" s="10"/>
      <c r="C119" s="11"/>
      <c r="D119" s="11"/>
      <c r="E119" s="11"/>
      <c r="F119" s="11"/>
      <c r="G119" s="11"/>
      <c r="H119" s="12"/>
      <c r="I119" s="13" t="s">
        <v>34</v>
      </c>
      <c r="J119" s="14" t="s">
        <v>15</v>
      </c>
      <c r="K119" s="15">
        <v>4.2999999999999997E-2</v>
      </c>
      <c r="L119" s="15">
        <f>K119*D115</f>
        <v>2.5619399999999999</v>
      </c>
      <c r="M119" s="14" t="s">
        <v>17</v>
      </c>
      <c r="N119" s="58"/>
      <c r="Z119" s="28">
        <f t="shared" si="1"/>
        <v>0</v>
      </c>
    </row>
    <row r="120" spans="1:26" s="28" customFormat="1" ht="20.100000000000001" customHeight="1" x14ac:dyDescent="0.3">
      <c r="A120" s="57"/>
      <c r="B120" s="10"/>
      <c r="C120" s="11"/>
      <c r="D120" s="11"/>
      <c r="E120" s="11"/>
      <c r="F120" s="11"/>
      <c r="G120" s="11"/>
      <c r="H120" s="12"/>
      <c r="I120" s="13" t="s">
        <v>23</v>
      </c>
      <c r="J120" s="14" t="s">
        <v>24</v>
      </c>
      <c r="K120" s="15">
        <v>2.9999999999999997E-4</v>
      </c>
      <c r="L120" s="15">
        <f>K120*D115</f>
        <v>1.7873999999999998E-2</v>
      </c>
      <c r="M120" s="14" t="s">
        <v>17</v>
      </c>
      <c r="N120" s="58"/>
      <c r="Z120" s="28">
        <f t="shared" si="1"/>
        <v>0</v>
      </c>
    </row>
    <row r="121" spans="1:26" s="28" customFormat="1" ht="20.100000000000001" customHeight="1" x14ac:dyDescent="0.3">
      <c r="A121" s="57">
        <v>19</v>
      </c>
      <c r="B121" s="10" t="s">
        <v>25</v>
      </c>
      <c r="C121" s="11" t="s">
        <v>19</v>
      </c>
      <c r="D121" s="11">
        <v>6</v>
      </c>
      <c r="E121" s="11"/>
      <c r="F121" s="11"/>
      <c r="G121" s="11">
        <v>250</v>
      </c>
      <c r="H121" s="12"/>
      <c r="I121" s="13"/>
      <c r="J121" s="14"/>
      <c r="K121" s="15"/>
      <c r="L121" s="15"/>
      <c r="M121" s="14"/>
      <c r="N121" s="58"/>
      <c r="Z121" s="28">
        <f t="shared" si="1"/>
        <v>0</v>
      </c>
    </row>
    <row r="122" spans="1:26" s="28" customFormat="1" ht="20.100000000000001" customHeight="1" x14ac:dyDescent="0.3">
      <c r="A122" s="57"/>
      <c r="B122" s="10"/>
      <c r="C122" s="11"/>
      <c r="D122" s="11"/>
      <c r="E122" s="11"/>
      <c r="F122" s="11"/>
      <c r="G122" s="11"/>
      <c r="H122" s="12"/>
      <c r="I122" s="13" t="s">
        <v>37</v>
      </c>
      <c r="J122" s="14" t="s">
        <v>19</v>
      </c>
      <c r="K122" s="15">
        <v>1</v>
      </c>
      <c r="L122" s="15">
        <v>2</v>
      </c>
      <c r="M122" s="14" t="s">
        <v>17</v>
      </c>
      <c r="N122" s="58"/>
      <c r="Z122" s="28">
        <f t="shared" si="1"/>
        <v>0</v>
      </c>
    </row>
    <row r="123" spans="1:26" s="28" customFormat="1" ht="20.100000000000001" customHeight="1" x14ac:dyDescent="0.3">
      <c r="A123" s="57"/>
      <c r="B123" s="10"/>
      <c r="C123" s="11"/>
      <c r="D123" s="11"/>
      <c r="E123" s="11"/>
      <c r="F123" s="11"/>
      <c r="G123" s="11"/>
      <c r="H123" s="12"/>
      <c r="I123" s="13" t="s">
        <v>47</v>
      </c>
      <c r="J123" s="14" t="s">
        <v>19</v>
      </c>
      <c r="K123" s="15">
        <v>1</v>
      </c>
      <c r="L123" s="15">
        <v>2</v>
      </c>
      <c r="M123" s="14" t="s">
        <v>17</v>
      </c>
      <c r="N123" s="58"/>
      <c r="Z123" s="28">
        <f t="shared" si="1"/>
        <v>0</v>
      </c>
    </row>
    <row r="124" spans="1:26" s="28" customFormat="1" ht="20.100000000000001" customHeight="1" x14ac:dyDescent="0.3">
      <c r="A124" s="57"/>
      <c r="B124" s="10"/>
      <c r="C124" s="11"/>
      <c r="D124" s="11"/>
      <c r="E124" s="11"/>
      <c r="F124" s="11"/>
      <c r="G124" s="11"/>
      <c r="H124" s="12"/>
      <c r="I124" s="13" t="s">
        <v>48</v>
      </c>
      <c r="J124" s="14" t="s">
        <v>19</v>
      </c>
      <c r="K124" s="15">
        <v>1</v>
      </c>
      <c r="L124" s="15">
        <v>2</v>
      </c>
      <c r="M124" s="14" t="s">
        <v>17</v>
      </c>
      <c r="N124" s="58"/>
      <c r="Z124" s="28">
        <f t="shared" si="1"/>
        <v>0</v>
      </c>
    </row>
    <row r="125" spans="1:26" s="28" customFormat="1" ht="20.100000000000001" customHeight="1" x14ac:dyDescent="0.3">
      <c r="A125" s="56"/>
      <c r="B125" s="1" t="s">
        <v>43</v>
      </c>
      <c r="C125" s="5"/>
      <c r="D125" s="6"/>
      <c r="E125" s="7"/>
      <c r="F125" s="7"/>
      <c r="G125" s="7"/>
      <c r="H125" s="1"/>
      <c r="I125" s="8"/>
      <c r="J125" s="4"/>
      <c r="K125" s="9"/>
      <c r="L125" s="9"/>
      <c r="M125" s="4"/>
      <c r="N125" s="16"/>
      <c r="Z125" s="28">
        <f t="shared" si="1"/>
        <v>0</v>
      </c>
    </row>
    <row r="126" spans="1:26" s="28" customFormat="1" x14ac:dyDescent="0.3">
      <c r="A126" s="57">
        <v>20</v>
      </c>
      <c r="B126" s="10" t="s">
        <v>28</v>
      </c>
      <c r="C126" s="11" t="s">
        <v>21</v>
      </c>
      <c r="D126" s="11">
        <v>1.34</v>
      </c>
      <c r="E126" s="20">
        <f>G126</f>
        <v>1833.33</v>
      </c>
      <c r="F126" s="20">
        <f>1583.33</f>
        <v>1583.33</v>
      </c>
      <c r="G126" s="20">
        <v>1833.33</v>
      </c>
      <c r="H126" s="12">
        <f>D126*E126</f>
        <v>2456.6622000000002</v>
      </c>
      <c r="I126" s="13"/>
      <c r="J126" s="14"/>
      <c r="K126" s="15"/>
      <c r="L126" s="15"/>
      <c r="M126" s="14"/>
      <c r="N126" s="58"/>
      <c r="P126" s="28">
        <f>E126/1833.33</f>
        <v>1</v>
      </c>
      <c r="Z126" s="28">
        <f t="shared" si="1"/>
        <v>2121.6622000000002</v>
      </c>
    </row>
    <row r="127" spans="1:26" s="28" customFormat="1" ht="20.100000000000001" customHeight="1" x14ac:dyDescent="0.3">
      <c r="A127" s="57"/>
      <c r="B127" s="10"/>
      <c r="C127" s="11"/>
      <c r="D127" s="11"/>
      <c r="E127" s="11"/>
      <c r="F127" s="11"/>
      <c r="G127" s="11"/>
      <c r="H127" s="12"/>
      <c r="I127" s="13" t="s">
        <v>29</v>
      </c>
      <c r="J127" s="14" t="s">
        <v>19</v>
      </c>
      <c r="K127" s="15">
        <v>195</v>
      </c>
      <c r="L127" s="15">
        <f>K127*D126</f>
        <v>261.3</v>
      </c>
      <c r="M127" s="14" t="s">
        <v>17</v>
      </c>
      <c r="N127" s="58"/>
      <c r="Z127" s="28">
        <f t="shared" si="1"/>
        <v>0</v>
      </c>
    </row>
    <row r="128" spans="1:26" s="28" customFormat="1" ht="20.100000000000001" customHeight="1" x14ac:dyDescent="0.3">
      <c r="A128" s="57"/>
      <c r="B128" s="10"/>
      <c r="C128" s="11"/>
      <c r="D128" s="11"/>
      <c r="E128" s="11"/>
      <c r="F128" s="11"/>
      <c r="G128" s="11"/>
      <c r="H128" s="12"/>
      <c r="I128" s="13" t="s">
        <v>18</v>
      </c>
      <c r="J128" s="14" t="s">
        <v>19</v>
      </c>
      <c r="K128" s="15">
        <v>13</v>
      </c>
      <c r="L128" s="15">
        <f>K128*D126</f>
        <v>17.420000000000002</v>
      </c>
      <c r="M128" s="14" t="s">
        <v>17</v>
      </c>
      <c r="N128" s="58"/>
      <c r="Z128" s="28">
        <f t="shared" si="1"/>
        <v>0</v>
      </c>
    </row>
    <row r="129" spans="1:26" s="28" customFormat="1" ht="20.100000000000001" customHeight="1" x14ac:dyDescent="0.3">
      <c r="A129" s="57"/>
      <c r="B129" s="10"/>
      <c r="C129" s="11"/>
      <c r="D129" s="11"/>
      <c r="E129" s="11"/>
      <c r="F129" s="11"/>
      <c r="G129" s="11"/>
      <c r="H129" s="12"/>
      <c r="I129" s="13" t="s">
        <v>20</v>
      </c>
      <c r="J129" s="14" t="s">
        <v>21</v>
      </c>
      <c r="K129" s="15">
        <v>0.3</v>
      </c>
      <c r="L129" s="15">
        <f>K129*D126</f>
        <v>0.40200000000000002</v>
      </c>
      <c r="M129" s="14" t="s">
        <v>17</v>
      </c>
      <c r="N129" s="58"/>
      <c r="Z129" s="28">
        <f t="shared" si="1"/>
        <v>0</v>
      </c>
    </row>
    <row r="130" spans="1:26" s="28" customFormat="1" ht="20.100000000000001" customHeight="1" x14ac:dyDescent="0.3">
      <c r="A130" s="57"/>
      <c r="B130" s="10"/>
      <c r="C130" s="11"/>
      <c r="D130" s="11"/>
      <c r="E130" s="11"/>
      <c r="F130" s="11"/>
      <c r="G130" s="11"/>
      <c r="H130" s="12"/>
      <c r="I130" s="13" t="s">
        <v>22</v>
      </c>
      <c r="J130" s="14" t="s">
        <v>15</v>
      </c>
      <c r="K130" s="15">
        <v>2</v>
      </c>
      <c r="L130" s="15">
        <f>K130*D126</f>
        <v>2.68</v>
      </c>
      <c r="M130" s="14" t="s">
        <v>17</v>
      </c>
      <c r="N130" s="58"/>
      <c r="Z130" s="28">
        <f t="shared" si="1"/>
        <v>0</v>
      </c>
    </row>
    <row r="131" spans="1:26" s="28" customFormat="1" ht="20.100000000000001" customHeight="1" x14ac:dyDescent="0.3">
      <c r="A131" s="57"/>
      <c r="B131" s="10"/>
      <c r="C131" s="11"/>
      <c r="D131" s="11"/>
      <c r="E131" s="11"/>
      <c r="F131" s="11"/>
      <c r="G131" s="11"/>
      <c r="H131" s="12"/>
      <c r="I131" s="13" t="s">
        <v>23</v>
      </c>
      <c r="J131" s="14" t="s">
        <v>24</v>
      </c>
      <c r="K131" s="15">
        <v>2.5000000000000001E-3</v>
      </c>
      <c r="L131" s="15">
        <f>K131*D126</f>
        <v>3.3500000000000001E-3</v>
      </c>
      <c r="M131" s="14" t="s">
        <v>17</v>
      </c>
      <c r="N131" s="58"/>
      <c r="Z131" s="28">
        <f t="shared" si="1"/>
        <v>0</v>
      </c>
    </row>
    <row r="132" spans="1:26" s="28" customFormat="1" ht="20.100000000000001" customHeight="1" x14ac:dyDescent="0.3">
      <c r="A132" s="57"/>
      <c r="B132" s="10"/>
      <c r="C132" s="11"/>
      <c r="D132" s="11"/>
      <c r="E132" s="11"/>
      <c r="F132" s="11"/>
      <c r="G132" s="11"/>
      <c r="H132" s="12"/>
      <c r="I132" s="13" t="s">
        <v>30</v>
      </c>
      <c r="J132" s="14" t="s">
        <v>31</v>
      </c>
      <c r="K132" s="15">
        <v>1.05</v>
      </c>
      <c r="L132" s="15">
        <f>K132*D126</f>
        <v>1.4070000000000003</v>
      </c>
      <c r="M132" s="14" t="s">
        <v>17</v>
      </c>
      <c r="N132" s="58"/>
      <c r="Z132" s="28">
        <f t="shared" si="1"/>
        <v>0</v>
      </c>
    </row>
    <row r="133" spans="1:26" s="28" customFormat="1" ht="20.100000000000001" customHeight="1" x14ac:dyDescent="0.3">
      <c r="A133" s="57"/>
      <c r="B133" s="10"/>
      <c r="C133" s="11"/>
      <c r="D133" s="11"/>
      <c r="E133" s="11"/>
      <c r="F133" s="11"/>
      <c r="G133" s="11"/>
      <c r="H133" s="12"/>
      <c r="I133" s="13" t="s">
        <v>32</v>
      </c>
      <c r="J133" s="14" t="s">
        <v>31</v>
      </c>
      <c r="K133" s="15">
        <v>4.2</v>
      </c>
      <c r="L133" s="15">
        <f>K133*D126</f>
        <v>5.628000000000001</v>
      </c>
      <c r="M133" s="14" t="s">
        <v>17</v>
      </c>
      <c r="N133" s="58"/>
      <c r="Z133" s="28">
        <f t="shared" si="1"/>
        <v>0</v>
      </c>
    </row>
    <row r="134" spans="1:26" s="28" customFormat="1" ht="20.100000000000001" customHeight="1" x14ac:dyDescent="0.3">
      <c r="A134" s="57">
        <v>21</v>
      </c>
      <c r="B134" s="10" t="s">
        <v>14</v>
      </c>
      <c r="C134" s="11" t="s">
        <v>15</v>
      </c>
      <c r="D134" s="11">
        <v>31.08</v>
      </c>
      <c r="E134" s="11">
        <f>G134</f>
        <v>495.83</v>
      </c>
      <c r="F134" s="11">
        <f>F115</f>
        <v>425</v>
      </c>
      <c r="G134" s="11">
        <v>495.83</v>
      </c>
      <c r="H134" s="12">
        <f>D134*E134</f>
        <v>15410.396399999998</v>
      </c>
      <c r="I134" s="13"/>
      <c r="J134" s="14"/>
      <c r="K134" s="15"/>
      <c r="L134" s="15"/>
      <c r="M134" s="14"/>
      <c r="N134" s="58"/>
      <c r="Z134" s="28">
        <f t="shared" si="1"/>
        <v>13209</v>
      </c>
    </row>
    <row r="135" spans="1:26" s="28" customFormat="1" ht="20.100000000000001" customHeight="1" x14ac:dyDescent="0.3">
      <c r="A135" s="57"/>
      <c r="B135" s="10"/>
      <c r="C135" s="11"/>
      <c r="D135" s="11"/>
      <c r="E135" s="11"/>
      <c r="F135" s="11"/>
      <c r="G135" s="11"/>
      <c r="H135" s="12"/>
      <c r="I135" s="13" t="s">
        <v>18</v>
      </c>
      <c r="J135" s="14" t="s">
        <v>19</v>
      </c>
      <c r="K135" s="15">
        <v>52</v>
      </c>
      <c r="L135" s="15">
        <f>K135*D134</f>
        <v>1616.1599999999999</v>
      </c>
      <c r="M135" s="14" t="s">
        <v>17</v>
      </c>
      <c r="N135" s="58"/>
      <c r="Z135" s="28">
        <f t="shared" si="1"/>
        <v>0</v>
      </c>
    </row>
    <row r="136" spans="1:26" s="28" customFormat="1" ht="20.100000000000001" customHeight="1" x14ac:dyDescent="0.3">
      <c r="A136" s="57"/>
      <c r="B136" s="10"/>
      <c r="C136" s="11"/>
      <c r="D136" s="11"/>
      <c r="E136" s="11"/>
      <c r="F136" s="11"/>
      <c r="G136" s="11"/>
      <c r="H136" s="12"/>
      <c r="I136" s="13" t="s">
        <v>20</v>
      </c>
      <c r="J136" s="14" t="s">
        <v>21</v>
      </c>
      <c r="K136" s="15">
        <v>2.3E-2</v>
      </c>
      <c r="L136" s="15">
        <f>K136*D134</f>
        <v>0.71483999999999992</v>
      </c>
      <c r="M136" s="14" t="s">
        <v>17</v>
      </c>
      <c r="N136" s="58"/>
      <c r="Z136" s="28">
        <f t="shared" si="1"/>
        <v>0</v>
      </c>
    </row>
    <row r="137" spans="1:26" s="28" customFormat="1" ht="20.100000000000001" customHeight="1" x14ac:dyDescent="0.3">
      <c r="A137" s="57"/>
      <c r="B137" s="10"/>
      <c r="C137" s="11"/>
      <c r="D137" s="11"/>
      <c r="E137" s="11"/>
      <c r="F137" s="11"/>
      <c r="G137" s="11"/>
      <c r="H137" s="12"/>
      <c r="I137" s="13" t="s">
        <v>22</v>
      </c>
      <c r="J137" s="14" t="s">
        <v>15</v>
      </c>
      <c r="K137" s="15">
        <v>0.22</v>
      </c>
      <c r="L137" s="15">
        <f>K137*D134</f>
        <v>6.8375999999999992</v>
      </c>
      <c r="M137" s="14" t="s">
        <v>17</v>
      </c>
      <c r="N137" s="58"/>
      <c r="Z137" s="28">
        <f t="shared" ref="Z137:Z152" si="2">F137*D137</f>
        <v>0</v>
      </c>
    </row>
    <row r="138" spans="1:26" s="28" customFormat="1" ht="20.100000000000001" customHeight="1" x14ac:dyDescent="0.3">
      <c r="A138" s="57"/>
      <c r="B138" s="10"/>
      <c r="C138" s="11"/>
      <c r="D138" s="11"/>
      <c r="E138" s="11"/>
      <c r="F138" s="11"/>
      <c r="G138" s="11"/>
      <c r="H138" s="12"/>
      <c r="I138" s="13" t="s">
        <v>34</v>
      </c>
      <c r="J138" s="14" t="s">
        <v>15</v>
      </c>
      <c r="K138" s="15">
        <v>4.2999999999999997E-2</v>
      </c>
      <c r="L138" s="15">
        <f>K138*D134</f>
        <v>1.3364399999999999</v>
      </c>
      <c r="M138" s="14" t="s">
        <v>17</v>
      </c>
      <c r="N138" s="58"/>
      <c r="Z138" s="28">
        <f t="shared" si="2"/>
        <v>0</v>
      </c>
    </row>
    <row r="139" spans="1:26" s="28" customFormat="1" ht="20.100000000000001" customHeight="1" x14ac:dyDescent="0.3">
      <c r="A139" s="57"/>
      <c r="B139" s="10"/>
      <c r="C139" s="11"/>
      <c r="D139" s="11"/>
      <c r="E139" s="11"/>
      <c r="F139" s="11"/>
      <c r="G139" s="11"/>
      <c r="H139" s="12"/>
      <c r="I139" s="13" t="s">
        <v>23</v>
      </c>
      <c r="J139" s="14" t="s">
        <v>24</v>
      </c>
      <c r="K139" s="15">
        <v>2.9999999999999997E-4</v>
      </c>
      <c r="L139" s="15">
        <f>K139*D134</f>
        <v>9.323999999999999E-3</v>
      </c>
      <c r="M139" s="14" t="s">
        <v>17</v>
      </c>
      <c r="N139" s="58"/>
      <c r="Z139" s="28">
        <f t="shared" si="2"/>
        <v>0</v>
      </c>
    </row>
    <row r="140" spans="1:26" s="28" customFormat="1" ht="20.100000000000001" customHeight="1" x14ac:dyDescent="0.3">
      <c r="A140" s="57">
        <v>22</v>
      </c>
      <c r="B140" s="10" t="s">
        <v>35</v>
      </c>
      <c r="C140" s="11" t="s">
        <v>21</v>
      </c>
      <c r="D140" s="11">
        <v>0.57999999999999996</v>
      </c>
      <c r="E140" s="64">
        <f>G140</f>
        <v>1833.33</v>
      </c>
      <c r="F140" s="11">
        <f>F90</f>
        <v>1583.33</v>
      </c>
      <c r="G140" s="11">
        <v>1833.33</v>
      </c>
      <c r="H140" s="12">
        <f>D140*E140</f>
        <v>1063.3313999999998</v>
      </c>
      <c r="I140" s="13"/>
      <c r="J140" s="14"/>
      <c r="K140" s="15"/>
      <c r="L140" s="15"/>
      <c r="M140" s="14"/>
      <c r="N140" s="58"/>
      <c r="Z140" s="28">
        <f t="shared" si="2"/>
        <v>918.33139999999992</v>
      </c>
    </row>
    <row r="141" spans="1:26" s="28" customFormat="1" ht="20.100000000000001" customHeight="1" x14ac:dyDescent="0.3">
      <c r="A141" s="57"/>
      <c r="B141" s="10"/>
      <c r="C141" s="11"/>
      <c r="D141" s="11"/>
      <c r="E141" s="11"/>
      <c r="F141" s="11"/>
      <c r="G141" s="11"/>
      <c r="H141" s="12"/>
      <c r="I141" s="13" t="s">
        <v>18</v>
      </c>
      <c r="J141" s="14" t="s">
        <v>19</v>
      </c>
      <c r="K141" s="15">
        <v>395</v>
      </c>
      <c r="L141" s="15">
        <f>K141*D140</f>
        <v>229.1</v>
      </c>
      <c r="M141" s="14" t="s">
        <v>17</v>
      </c>
      <c r="N141" s="58"/>
      <c r="Z141" s="28">
        <f t="shared" si="2"/>
        <v>0</v>
      </c>
    </row>
    <row r="142" spans="1:26" s="28" customFormat="1" ht="20.100000000000001" customHeight="1" x14ac:dyDescent="0.3">
      <c r="A142" s="57"/>
      <c r="B142" s="10"/>
      <c r="C142" s="11"/>
      <c r="D142" s="11"/>
      <c r="E142" s="11"/>
      <c r="F142" s="11"/>
      <c r="G142" s="11"/>
      <c r="H142" s="12"/>
      <c r="I142" s="13" t="s">
        <v>36</v>
      </c>
      <c r="J142" s="14" t="s">
        <v>21</v>
      </c>
      <c r="K142" s="15">
        <v>0.3</v>
      </c>
      <c r="L142" s="15">
        <f>K142*D140</f>
        <v>0.17399999999999999</v>
      </c>
      <c r="M142" s="14" t="s">
        <v>17</v>
      </c>
      <c r="N142" s="58"/>
      <c r="Z142" s="28">
        <f t="shared" si="2"/>
        <v>0</v>
      </c>
    </row>
    <row r="143" spans="1:26" s="28" customFormat="1" ht="20.100000000000001" customHeight="1" x14ac:dyDescent="0.3">
      <c r="A143" s="57"/>
      <c r="B143" s="10"/>
      <c r="C143" s="11"/>
      <c r="D143" s="11"/>
      <c r="E143" s="11"/>
      <c r="F143" s="11"/>
      <c r="G143" s="11"/>
      <c r="H143" s="12"/>
      <c r="I143" s="13" t="s">
        <v>22</v>
      </c>
      <c r="J143" s="14" t="s">
        <v>15</v>
      </c>
      <c r="K143" s="15">
        <v>2</v>
      </c>
      <c r="L143" s="15">
        <f>K143*D140</f>
        <v>1.1599999999999999</v>
      </c>
      <c r="M143" s="14" t="s">
        <v>17</v>
      </c>
      <c r="N143" s="58"/>
      <c r="Z143" s="28">
        <f t="shared" si="2"/>
        <v>0</v>
      </c>
    </row>
    <row r="144" spans="1:26" s="28" customFormat="1" ht="20.100000000000001" customHeight="1" x14ac:dyDescent="0.3">
      <c r="A144" s="57"/>
      <c r="B144" s="10"/>
      <c r="C144" s="11"/>
      <c r="D144" s="11"/>
      <c r="E144" s="11"/>
      <c r="F144" s="11"/>
      <c r="G144" s="11"/>
      <c r="H144" s="12"/>
      <c r="I144" s="13" t="s">
        <v>34</v>
      </c>
      <c r="J144" s="14" t="s">
        <v>15</v>
      </c>
      <c r="K144" s="15">
        <v>0.3</v>
      </c>
      <c r="L144" s="15">
        <f>K144*D140</f>
        <v>0.17399999999999999</v>
      </c>
      <c r="M144" s="14" t="s">
        <v>17</v>
      </c>
      <c r="N144" s="58"/>
      <c r="Z144" s="28">
        <f t="shared" si="2"/>
        <v>0</v>
      </c>
    </row>
    <row r="145" spans="1:26" s="28" customFormat="1" ht="20.100000000000001" customHeight="1" x14ac:dyDescent="0.3">
      <c r="A145" s="57"/>
      <c r="B145" s="10"/>
      <c r="C145" s="11"/>
      <c r="D145" s="11"/>
      <c r="E145" s="11"/>
      <c r="F145" s="11"/>
      <c r="G145" s="11"/>
      <c r="H145" s="12"/>
      <c r="I145" s="13" t="s">
        <v>23</v>
      </c>
      <c r="J145" s="14" t="s">
        <v>24</v>
      </c>
      <c r="K145" s="15">
        <v>2.5000000000000001E-3</v>
      </c>
      <c r="L145" s="15">
        <f>K145*D140</f>
        <v>1.4499999999999999E-3</v>
      </c>
      <c r="M145" s="14" t="s">
        <v>17</v>
      </c>
      <c r="N145" s="58"/>
      <c r="Z145" s="28">
        <f t="shared" si="2"/>
        <v>0</v>
      </c>
    </row>
    <row r="146" spans="1:26" s="28" customFormat="1" ht="20.100000000000001" customHeight="1" x14ac:dyDescent="0.3">
      <c r="A146" s="57">
        <v>23</v>
      </c>
      <c r="B146" s="10" t="s">
        <v>25</v>
      </c>
      <c r="C146" s="11" t="s">
        <v>19</v>
      </c>
      <c r="D146" s="11">
        <v>6</v>
      </c>
      <c r="E146" s="11"/>
      <c r="F146" s="11"/>
      <c r="G146" s="11">
        <v>250</v>
      </c>
      <c r="H146" s="12"/>
      <c r="I146" s="13"/>
      <c r="J146" s="14"/>
      <c r="K146" s="15"/>
      <c r="L146" s="15"/>
      <c r="M146" s="14"/>
      <c r="N146" s="58"/>
      <c r="Z146" s="28">
        <f t="shared" si="2"/>
        <v>0</v>
      </c>
    </row>
    <row r="147" spans="1:26" s="28" customFormat="1" ht="20.100000000000001" customHeight="1" x14ac:dyDescent="0.3">
      <c r="A147" s="57"/>
      <c r="B147" s="10"/>
      <c r="C147" s="11"/>
      <c r="D147" s="11"/>
      <c r="E147" s="11"/>
      <c r="F147" s="11"/>
      <c r="G147" s="11"/>
      <c r="H147" s="12"/>
      <c r="I147" s="13" t="s">
        <v>37</v>
      </c>
      <c r="J147" s="14" t="s">
        <v>19</v>
      </c>
      <c r="K147" s="15">
        <v>1</v>
      </c>
      <c r="L147" s="15">
        <v>1</v>
      </c>
      <c r="M147" s="14" t="s">
        <v>17</v>
      </c>
      <c r="N147" s="58"/>
      <c r="Z147" s="28">
        <f t="shared" si="2"/>
        <v>0</v>
      </c>
    </row>
    <row r="148" spans="1:26" s="28" customFormat="1" ht="20.100000000000001" customHeight="1" x14ac:dyDescent="0.3">
      <c r="A148" s="57"/>
      <c r="B148" s="10"/>
      <c r="C148" s="11"/>
      <c r="D148" s="11"/>
      <c r="E148" s="11"/>
      <c r="F148" s="11"/>
      <c r="G148" s="11"/>
      <c r="H148" s="12"/>
      <c r="I148" s="13" t="s">
        <v>49</v>
      </c>
      <c r="J148" s="14" t="s">
        <v>19</v>
      </c>
      <c r="K148" s="15">
        <v>1</v>
      </c>
      <c r="L148" s="15">
        <v>4</v>
      </c>
      <c r="M148" s="14" t="s">
        <v>17</v>
      </c>
      <c r="N148" s="58"/>
      <c r="Z148" s="28">
        <f t="shared" si="2"/>
        <v>0</v>
      </c>
    </row>
    <row r="149" spans="1:26" s="28" customFormat="1" ht="20.100000000000001" customHeight="1" x14ac:dyDescent="0.3">
      <c r="A149" s="57"/>
      <c r="B149" s="10"/>
      <c r="C149" s="11"/>
      <c r="D149" s="11"/>
      <c r="E149" s="11"/>
      <c r="F149" s="11"/>
      <c r="G149" s="11"/>
      <c r="H149" s="12"/>
      <c r="I149" s="13" t="s">
        <v>50</v>
      </c>
      <c r="J149" s="14" t="s">
        <v>19</v>
      </c>
      <c r="K149" s="15">
        <v>1</v>
      </c>
      <c r="L149" s="15">
        <v>1</v>
      </c>
      <c r="M149" s="14" t="s">
        <v>17</v>
      </c>
      <c r="N149" s="58"/>
      <c r="Z149" s="28">
        <f t="shared" si="2"/>
        <v>0</v>
      </c>
    </row>
    <row r="150" spans="1:26" s="28" customFormat="1" ht="20.100000000000001" customHeight="1" x14ac:dyDescent="0.3">
      <c r="A150" s="57"/>
      <c r="B150" s="10"/>
      <c r="C150" s="11"/>
      <c r="D150" s="11"/>
      <c r="E150" s="11"/>
      <c r="F150" s="11"/>
      <c r="G150" s="11"/>
      <c r="H150" s="12"/>
      <c r="I150" s="13"/>
      <c r="J150" s="14"/>
      <c r="K150" s="15"/>
      <c r="L150" s="15"/>
      <c r="M150" s="14"/>
      <c r="N150" s="58"/>
      <c r="Z150" s="28">
        <f t="shared" si="2"/>
        <v>0</v>
      </c>
    </row>
    <row r="151" spans="1:26" s="28" customFormat="1" ht="20.100000000000001" customHeight="1" x14ac:dyDescent="0.3">
      <c r="A151" s="57"/>
      <c r="B151" s="10"/>
      <c r="C151" s="11"/>
      <c r="D151" s="11"/>
      <c r="E151" s="11"/>
      <c r="F151" s="11"/>
      <c r="G151" s="11"/>
      <c r="H151" s="12"/>
      <c r="I151" s="13"/>
      <c r="J151" s="14"/>
      <c r="K151" s="15"/>
      <c r="L151" s="15"/>
      <c r="M151" s="14"/>
      <c r="N151" s="58"/>
      <c r="Z151" s="28">
        <f t="shared" si="2"/>
        <v>0</v>
      </c>
    </row>
    <row r="152" spans="1:26" s="19" customFormat="1" ht="20.100000000000001" customHeight="1" x14ac:dyDescent="0.3">
      <c r="A152" s="56"/>
      <c r="B152" s="1" t="s">
        <v>51</v>
      </c>
      <c r="C152" s="5"/>
      <c r="D152" s="6"/>
      <c r="E152" s="7"/>
      <c r="F152" s="7"/>
      <c r="G152" s="7"/>
      <c r="H152" s="1"/>
      <c r="I152" s="8"/>
      <c r="J152" s="4"/>
      <c r="K152" s="9"/>
      <c r="L152" s="9"/>
      <c r="M152" s="4"/>
      <c r="N152" s="16"/>
      <c r="Z152" s="28">
        <f t="shared" si="2"/>
        <v>0</v>
      </c>
    </row>
    <row r="153" spans="1:26" s="19" customFormat="1" ht="20.100000000000001" hidden="1" customHeight="1" x14ac:dyDescent="0.3">
      <c r="A153" s="56"/>
      <c r="B153" s="1" t="s">
        <v>52</v>
      </c>
      <c r="C153" s="5"/>
      <c r="D153" s="6"/>
      <c r="E153" s="7"/>
      <c r="F153" s="7"/>
      <c r="G153" s="7"/>
      <c r="H153" s="1"/>
      <c r="I153" s="8"/>
      <c r="J153" s="4"/>
      <c r="K153" s="9"/>
      <c r="L153" s="9"/>
      <c r="M153" s="4"/>
      <c r="N153" s="16"/>
    </row>
    <row r="154" spans="1:26" s="28" customFormat="1" ht="20.100000000000001" hidden="1" customHeight="1" x14ac:dyDescent="0.3">
      <c r="A154" s="57">
        <v>24</v>
      </c>
      <c r="B154" s="47" t="s">
        <v>53</v>
      </c>
      <c r="C154" s="11" t="s">
        <v>21</v>
      </c>
      <c r="D154" s="11">
        <v>21.57</v>
      </c>
      <c r="E154" s="11"/>
      <c r="F154" s="11"/>
      <c r="G154" s="11"/>
      <c r="H154" s="12"/>
      <c r="I154" s="13"/>
      <c r="J154" s="14"/>
      <c r="K154" s="15"/>
      <c r="L154" s="15"/>
      <c r="M154" s="14"/>
      <c r="N154" s="58"/>
    </row>
    <row r="155" spans="1:26" s="28" customFormat="1" ht="20.100000000000001" hidden="1" customHeight="1" x14ac:dyDescent="0.3">
      <c r="A155" s="57"/>
      <c r="B155" s="10"/>
      <c r="C155" s="11"/>
      <c r="D155" s="11"/>
      <c r="E155" s="11"/>
      <c r="F155" s="11"/>
      <c r="G155" s="11"/>
      <c r="H155" s="12"/>
      <c r="I155" s="55" t="s">
        <v>16</v>
      </c>
      <c r="J155" s="46" t="s">
        <v>15</v>
      </c>
      <c r="K155" s="46">
        <v>0.7</v>
      </c>
      <c r="L155" s="15">
        <f>K155*D154</f>
        <v>15.098999999999998</v>
      </c>
      <c r="M155" s="14" t="s">
        <v>17</v>
      </c>
      <c r="N155" s="58"/>
    </row>
    <row r="156" spans="1:26" s="28" customFormat="1" ht="36" hidden="1" x14ac:dyDescent="0.3">
      <c r="A156" s="57"/>
      <c r="B156" s="10"/>
      <c r="C156" s="11"/>
      <c r="D156" s="11"/>
      <c r="E156" s="11"/>
      <c r="F156" s="11"/>
      <c r="G156" s="11"/>
      <c r="H156" s="12"/>
      <c r="I156" s="55" t="s">
        <v>54</v>
      </c>
      <c r="J156" s="46" t="s">
        <v>21</v>
      </c>
      <c r="K156" s="46">
        <v>7.0000000000000001E-3</v>
      </c>
      <c r="L156" s="15">
        <f>K156*D154</f>
        <v>0.15099000000000001</v>
      </c>
      <c r="M156" s="14" t="s">
        <v>17</v>
      </c>
      <c r="N156" s="58"/>
    </row>
    <row r="157" spans="1:26" s="28" customFormat="1" ht="36" hidden="1" x14ac:dyDescent="0.3">
      <c r="A157" s="57"/>
      <c r="B157" s="10"/>
      <c r="C157" s="11"/>
      <c r="D157" s="11"/>
      <c r="E157" s="11"/>
      <c r="F157" s="11"/>
      <c r="G157" s="11"/>
      <c r="H157" s="12"/>
      <c r="I157" s="55" t="s">
        <v>55</v>
      </c>
      <c r="J157" s="46" t="s">
        <v>31</v>
      </c>
      <c r="K157" s="46">
        <v>52</v>
      </c>
      <c r="L157" s="15">
        <f>K157*D154</f>
        <v>1121.6400000000001</v>
      </c>
      <c r="M157" s="14" t="s">
        <v>17</v>
      </c>
      <c r="N157" s="58"/>
    </row>
    <row r="158" spans="1:26" s="28" customFormat="1" ht="36" hidden="1" x14ac:dyDescent="0.3">
      <c r="A158" s="57"/>
      <c r="B158" s="10"/>
      <c r="C158" s="11"/>
      <c r="D158" s="11"/>
      <c r="E158" s="11"/>
      <c r="F158" s="11"/>
      <c r="G158" s="11"/>
      <c r="H158" s="12"/>
      <c r="I158" s="55" t="s">
        <v>56</v>
      </c>
      <c r="J158" s="46" t="s">
        <v>31</v>
      </c>
      <c r="K158" s="46">
        <v>4</v>
      </c>
      <c r="L158" s="15">
        <f>K158*D154</f>
        <v>86.28</v>
      </c>
      <c r="M158" s="14" t="s">
        <v>17</v>
      </c>
      <c r="N158" s="58"/>
    </row>
    <row r="159" spans="1:26" s="28" customFormat="1" ht="36" hidden="1" x14ac:dyDescent="0.3">
      <c r="A159" s="57"/>
      <c r="B159" s="10"/>
      <c r="C159" s="11"/>
      <c r="D159" s="11"/>
      <c r="E159" s="11"/>
      <c r="F159" s="11"/>
      <c r="G159" s="11"/>
      <c r="H159" s="12"/>
      <c r="I159" s="55" t="s">
        <v>57</v>
      </c>
      <c r="J159" s="46" t="s">
        <v>58</v>
      </c>
      <c r="K159" s="46">
        <v>25</v>
      </c>
      <c r="L159" s="15">
        <f>K159*D154</f>
        <v>539.25</v>
      </c>
      <c r="M159" s="14" t="s">
        <v>17</v>
      </c>
      <c r="N159" s="58"/>
    </row>
    <row r="160" spans="1:26" s="28" customFormat="1" ht="20.100000000000001" hidden="1" customHeight="1" x14ac:dyDescent="0.3">
      <c r="A160" s="57"/>
      <c r="B160" s="10"/>
      <c r="C160" s="11"/>
      <c r="D160" s="11"/>
      <c r="E160" s="11"/>
      <c r="F160" s="11"/>
      <c r="G160" s="11"/>
      <c r="H160" s="12"/>
      <c r="I160" s="55" t="s">
        <v>59</v>
      </c>
      <c r="J160" s="46" t="s">
        <v>60</v>
      </c>
      <c r="K160" s="46">
        <v>1.0999999999999999E-2</v>
      </c>
      <c r="L160" s="15">
        <f>K160*D154</f>
        <v>0.23726999999999998</v>
      </c>
      <c r="M160" s="14" t="s">
        <v>17</v>
      </c>
      <c r="N160" s="58"/>
    </row>
    <row r="161" spans="1:14" s="28" customFormat="1" ht="20.100000000000001" hidden="1" customHeight="1" x14ac:dyDescent="0.3">
      <c r="A161" s="57"/>
      <c r="B161" s="10"/>
      <c r="C161" s="11"/>
      <c r="D161" s="11"/>
      <c r="E161" s="11"/>
      <c r="F161" s="11"/>
      <c r="G161" s="11"/>
      <c r="H161" s="12"/>
      <c r="I161" s="55" t="s">
        <v>61</v>
      </c>
      <c r="J161" s="46" t="s">
        <v>15</v>
      </c>
      <c r="K161" s="46">
        <v>0.3</v>
      </c>
      <c r="L161" s="15">
        <f>K161*D154</f>
        <v>6.4710000000000001</v>
      </c>
      <c r="M161" s="14" t="s">
        <v>17</v>
      </c>
      <c r="N161" s="58"/>
    </row>
    <row r="162" spans="1:14" s="28" customFormat="1" ht="20.100000000000001" hidden="1" customHeight="1" x14ac:dyDescent="0.3">
      <c r="A162" s="57"/>
      <c r="B162" s="10"/>
      <c r="C162" s="11"/>
      <c r="D162" s="11"/>
      <c r="E162" s="11"/>
      <c r="F162" s="11"/>
      <c r="G162" s="11"/>
      <c r="H162" s="12"/>
      <c r="I162" s="55" t="s">
        <v>62</v>
      </c>
      <c r="J162" s="46" t="s">
        <v>31</v>
      </c>
      <c r="K162" s="46">
        <v>1.05</v>
      </c>
      <c r="L162" s="15">
        <f>K162*D154</f>
        <v>22.648500000000002</v>
      </c>
      <c r="M162" s="14" t="s">
        <v>17</v>
      </c>
      <c r="N162" s="58"/>
    </row>
    <row r="163" spans="1:14" s="28" customFormat="1" ht="20.100000000000001" hidden="1" customHeight="1" x14ac:dyDescent="0.3">
      <c r="A163" s="57"/>
      <c r="B163" s="10"/>
      <c r="C163" s="11"/>
      <c r="D163" s="11"/>
      <c r="E163" s="11"/>
      <c r="F163" s="11"/>
      <c r="G163" s="11"/>
      <c r="H163" s="12"/>
      <c r="I163" s="55" t="s">
        <v>63</v>
      </c>
      <c r="J163" s="46" t="s">
        <v>31</v>
      </c>
      <c r="K163" s="46">
        <v>4.2</v>
      </c>
      <c r="L163" s="15">
        <f>K163*D154</f>
        <v>90.594000000000008</v>
      </c>
      <c r="M163" s="14" t="s">
        <v>17</v>
      </c>
      <c r="N163" s="58"/>
    </row>
    <row r="164" spans="1:14" s="28" customFormat="1" ht="20.100000000000001" hidden="1" customHeight="1" x14ac:dyDescent="0.3">
      <c r="A164" s="57">
        <v>25</v>
      </c>
      <c r="B164" s="10" t="s">
        <v>25</v>
      </c>
      <c r="C164" s="11" t="s">
        <v>19</v>
      </c>
      <c r="D164" s="11">
        <v>6</v>
      </c>
      <c r="E164" s="11"/>
      <c r="F164" s="11"/>
      <c r="G164" s="11"/>
      <c r="H164" s="12"/>
      <c r="I164" s="55"/>
      <c r="J164" s="46"/>
      <c r="K164" s="54"/>
      <c r="L164" s="46"/>
      <c r="M164" s="14"/>
      <c r="N164" s="58"/>
    </row>
    <row r="165" spans="1:14" s="28" customFormat="1" ht="20.100000000000001" hidden="1" customHeight="1" x14ac:dyDescent="0.3">
      <c r="A165" s="57"/>
      <c r="B165" s="10"/>
      <c r="C165" s="11"/>
      <c r="D165" s="11"/>
      <c r="E165" s="11"/>
      <c r="F165" s="11"/>
      <c r="G165" s="11"/>
      <c r="H165" s="12"/>
      <c r="I165" s="55" t="s">
        <v>64</v>
      </c>
      <c r="J165" s="46" t="s">
        <v>31</v>
      </c>
      <c r="K165" s="15">
        <v>1</v>
      </c>
      <c r="L165" s="46">
        <v>4</v>
      </c>
      <c r="M165" s="14" t="s">
        <v>17</v>
      </c>
      <c r="N165" s="58"/>
    </row>
    <row r="166" spans="1:14" s="28" customFormat="1" ht="20.100000000000001" hidden="1" customHeight="1" x14ac:dyDescent="0.3">
      <c r="A166" s="57"/>
      <c r="B166" s="10"/>
      <c r="C166" s="11"/>
      <c r="D166" s="11"/>
      <c r="E166" s="11"/>
      <c r="F166" s="11"/>
      <c r="G166" s="11"/>
      <c r="H166" s="12"/>
      <c r="I166" s="55" t="s">
        <v>65</v>
      </c>
      <c r="J166" s="46" t="s">
        <v>31</v>
      </c>
      <c r="K166" s="15">
        <v>1</v>
      </c>
      <c r="L166" s="46">
        <v>2</v>
      </c>
      <c r="M166" s="14" t="s">
        <v>17</v>
      </c>
      <c r="N166" s="58"/>
    </row>
    <row r="167" spans="1:14" s="19" customFormat="1" ht="20.100000000000001" hidden="1" customHeight="1" x14ac:dyDescent="0.3">
      <c r="A167" s="56"/>
      <c r="B167" s="1" t="s">
        <v>66</v>
      </c>
      <c r="C167" s="5"/>
      <c r="D167" s="6"/>
      <c r="E167" s="7"/>
      <c r="F167" s="7"/>
      <c r="G167" s="7"/>
      <c r="H167" s="1"/>
      <c r="I167" s="8"/>
      <c r="J167" s="4"/>
      <c r="K167" s="9"/>
      <c r="L167" s="9"/>
      <c r="M167" s="4"/>
      <c r="N167" s="16"/>
    </row>
    <row r="168" spans="1:14" s="28" customFormat="1" ht="20.100000000000001" hidden="1" customHeight="1" x14ac:dyDescent="0.3">
      <c r="A168" s="57">
        <v>26</v>
      </c>
      <c r="B168" s="10" t="s">
        <v>35</v>
      </c>
      <c r="C168" s="11" t="s">
        <v>21</v>
      </c>
      <c r="D168" s="11">
        <v>8.57</v>
      </c>
      <c r="E168" s="11"/>
      <c r="F168" s="11"/>
      <c r="G168" s="11"/>
      <c r="H168" s="12"/>
      <c r="I168" s="13"/>
      <c r="J168" s="14"/>
      <c r="K168" s="15"/>
      <c r="L168" s="15"/>
      <c r="M168" s="14"/>
      <c r="N168" s="58"/>
    </row>
    <row r="169" spans="1:14" s="28" customFormat="1" ht="20.100000000000001" hidden="1" customHeight="1" x14ac:dyDescent="0.3">
      <c r="A169" s="57"/>
      <c r="B169" s="10"/>
      <c r="C169" s="11"/>
      <c r="D169" s="11"/>
      <c r="E169" s="11"/>
      <c r="F169" s="11"/>
      <c r="G169" s="11"/>
      <c r="H169" s="12"/>
      <c r="I169" s="13" t="s">
        <v>67</v>
      </c>
      <c r="J169" s="14" t="s">
        <v>19</v>
      </c>
      <c r="K169" s="15">
        <v>395</v>
      </c>
      <c r="L169" s="15">
        <f>K169*D168</f>
        <v>3385.15</v>
      </c>
      <c r="M169" s="14" t="s">
        <v>17</v>
      </c>
      <c r="N169" s="58"/>
    </row>
    <row r="170" spans="1:14" s="28" customFormat="1" ht="20.100000000000001" hidden="1" customHeight="1" x14ac:dyDescent="0.3">
      <c r="A170" s="57"/>
      <c r="B170" s="10"/>
      <c r="C170" s="11"/>
      <c r="D170" s="11"/>
      <c r="E170" s="11"/>
      <c r="F170" s="11"/>
      <c r="G170" s="11"/>
      <c r="H170" s="12"/>
      <c r="I170" s="13" t="s">
        <v>68</v>
      </c>
      <c r="J170" s="14" t="s">
        <v>21</v>
      </c>
      <c r="K170" s="15">
        <v>0.3</v>
      </c>
      <c r="L170" s="15">
        <f>K170*D168</f>
        <v>2.5710000000000002</v>
      </c>
      <c r="M170" s="14" t="s">
        <v>17</v>
      </c>
      <c r="N170" s="58"/>
    </row>
    <row r="171" spans="1:14" s="28" customFormat="1" ht="20.100000000000001" hidden="1" customHeight="1" x14ac:dyDescent="0.3">
      <c r="A171" s="57"/>
      <c r="B171" s="10"/>
      <c r="C171" s="11"/>
      <c r="D171" s="11"/>
      <c r="E171" s="11"/>
      <c r="F171" s="11"/>
      <c r="G171" s="11"/>
      <c r="H171" s="12"/>
      <c r="I171" s="13" t="s">
        <v>69</v>
      </c>
      <c r="J171" s="14" t="s">
        <v>15</v>
      </c>
      <c r="K171" s="15">
        <v>2</v>
      </c>
      <c r="L171" s="15">
        <f>K171*D168</f>
        <v>17.14</v>
      </c>
      <c r="M171" s="14" t="s">
        <v>17</v>
      </c>
      <c r="N171" s="58"/>
    </row>
    <row r="172" spans="1:14" s="28" customFormat="1" ht="20.100000000000001" hidden="1" customHeight="1" x14ac:dyDescent="0.3">
      <c r="A172" s="57"/>
      <c r="B172" s="10"/>
      <c r="C172" s="11"/>
      <c r="D172" s="11"/>
      <c r="E172" s="11"/>
      <c r="F172" s="11"/>
      <c r="G172" s="11"/>
      <c r="H172" s="12"/>
      <c r="I172" s="13" t="s">
        <v>34</v>
      </c>
      <c r="J172" s="14" t="s">
        <v>15</v>
      </c>
      <c r="K172" s="15">
        <v>0.3</v>
      </c>
      <c r="L172" s="15">
        <f>K172*D168</f>
        <v>2.5710000000000002</v>
      </c>
      <c r="M172" s="14" t="s">
        <v>17</v>
      </c>
      <c r="N172" s="58"/>
    </row>
    <row r="173" spans="1:14" s="28" customFormat="1" ht="20.100000000000001" hidden="1" customHeight="1" x14ac:dyDescent="0.3">
      <c r="A173" s="57"/>
      <c r="B173" s="10"/>
      <c r="C173" s="11"/>
      <c r="D173" s="11"/>
      <c r="E173" s="11"/>
      <c r="F173" s="11"/>
      <c r="G173" s="11"/>
      <c r="H173" s="12"/>
      <c r="I173" s="13" t="s">
        <v>59</v>
      </c>
      <c r="J173" s="14" t="s">
        <v>24</v>
      </c>
      <c r="K173" s="15">
        <v>2.5000000000000001E-3</v>
      </c>
      <c r="L173" s="15">
        <f>K173*D168</f>
        <v>2.1425E-2</v>
      </c>
      <c r="M173" s="14" t="s">
        <v>17</v>
      </c>
      <c r="N173" s="58"/>
    </row>
    <row r="174" spans="1:14" s="28" customFormat="1" ht="20.100000000000001" hidden="1" customHeight="1" x14ac:dyDescent="0.3">
      <c r="A174" s="57">
        <v>27</v>
      </c>
      <c r="B174" s="47" t="s">
        <v>53</v>
      </c>
      <c r="C174" s="11" t="s">
        <v>21</v>
      </c>
      <c r="D174" s="11">
        <v>67.95</v>
      </c>
      <c r="E174" s="11"/>
      <c r="F174" s="11"/>
      <c r="G174" s="11"/>
      <c r="H174" s="12"/>
      <c r="I174" s="13"/>
      <c r="J174" s="14"/>
      <c r="K174" s="15"/>
      <c r="L174" s="15"/>
      <c r="M174" s="14"/>
      <c r="N174" s="58"/>
    </row>
    <row r="175" spans="1:14" s="28" customFormat="1" ht="36" hidden="1" x14ac:dyDescent="0.3">
      <c r="A175" s="57"/>
      <c r="B175" s="10"/>
      <c r="C175" s="11"/>
      <c r="D175" s="11"/>
      <c r="E175" s="11"/>
      <c r="F175" s="11"/>
      <c r="G175" s="11"/>
      <c r="H175" s="12"/>
      <c r="I175" s="55" t="s">
        <v>54</v>
      </c>
      <c r="J175" s="46" t="s">
        <v>21</v>
      </c>
      <c r="K175" s="46">
        <v>7.0000000000000001E-3</v>
      </c>
      <c r="L175" s="15">
        <f>K175*D174</f>
        <v>0.47565000000000002</v>
      </c>
      <c r="M175" s="14" t="s">
        <v>17</v>
      </c>
      <c r="N175" s="58"/>
    </row>
    <row r="176" spans="1:14" s="28" customFormat="1" ht="36" hidden="1" x14ac:dyDescent="0.3">
      <c r="A176" s="57"/>
      <c r="B176" s="10"/>
      <c r="C176" s="11"/>
      <c r="D176" s="11"/>
      <c r="E176" s="11"/>
      <c r="F176" s="11"/>
      <c r="G176" s="11"/>
      <c r="H176" s="12"/>
      <c r="I176" s="55" t="s">
        <v>55</v>
      </c>
      <c r="J176" s="46" t="s">
        <v>31</v>
      </c>
      <c r="K176" s="46">
        <v>52</v>
      </c>
      <c r="L176" s="15">
        <f>K176*D174</f>
        <v>3533.4</v>
      </c>
      <c r="M176" s="14" t="s">
        <v>17</v>
      </c>
      <c r="N176" s="58"/>
    </row>
    <row r="177" spans="1:14" s="28" customFormat="1" ht="36" hidden="1" x14ac:dyDescent="0.3">
      <c r="A177" s="57"/>
      <c r="B177" s="10"/>
      <c r="C177" s="11"/>
      <c r="D177" s="11"/>
      <c r="E177" s="11"/>
      <c r="F177" s="11"/>
      <c r="G177" s="11"/>
      <c r="H177" s="12"/>
      <c r="I177" s="55" t="s">
        <v>56</v>
      </c>
      <c r="J177" s="46" t="s">
        <v>31</v>
      </c>
      <c r="K177" s="46">
        <v>4</v>
      </c>
      <c r="L177" s="15">
        <f>K177*D174</f>
        <v>271.8</v>
      </c>
      <c r="M177" s="14" t="s">
        <v>17</v>
      </c>
      <c r="N177" s="58"/>
    </row>
    <row r="178" spans="1:14" s="28" customFormat="1" ht="36" hidden="1" x14ac:dyDescent="0.3">
      <c r="A178" s="57"/>
      <c r="B178" s="10"/>
      <c r="C178" s="11"/>
      <c r="D178" s="11"/>
      <c r="E178" s="11"/>
      <c r="F178" s="11"/>
      <c r="G178" s="11"/>
      <c r="H178" s="12"/>
      <c r="I178" s="55" t="s">
        <v>57</v>
      </c>
      <c r="J178" s="46" t="s">
        <v>58</v>
      </c>
      <c r="K178" s="46">
        <v>25</v>
      </c>
      <c r="L178" s="15">
        <f>K178*D174</f>
        <v>1698.75</v>
      </c>
      <c r="M178" s="14" t="s">
        <v>17</v>
      </c>
      <c r="N178" s="58"/>
    </row>
    <row r="179" spans="1:14" s="28" customFormat="1" ht="20.100000000000001" hidden="1" customHeight="1" x14ac:dyDescent="0.3">
      <c r="A179" s="57"/>
      <c r="B179" s="10"/>
      <c r="C179" s="11"/>
      <c r="D179" s="11"/>
      <c r="E179" s="11"/>
      <c r="F179" s="11"/>
      <c r="G179" s="11"/>
      <c r="H179" s="12"/>
      <c r="I179" s="55" t="s">
        <v>59</v>
      </c>
      <c r="J179" s="46" t="s">
        <v>60</v>
      </c>
      <c r="K179" s="46">
        <v>1.0999999999999999E-2</v>
      </c>
      <c r="L179" s="15">
        <f>K179*D174</f>
        <v>0.74744999999999995</v>
      </c>
      <c r="M179" s="14" t="s">
        <v>17</v>
      </c>
      <c r="N179" s="58"/>
    </row>
    <row r="180" spans="1:14" s="28" customFormat="1" ht="20.100000000000001" hidden="1" customHeight="1" x14ac:dyDescent="0.3">
      <c r="A180" s="57"/>
      <c r="B180" s="10"/>
      <c r="C180" s="11"/>
      <c r="D180" s="11"/>
      <c r="E180" s="11"/>
      <c r="F180" s="11"/>
      <c r="G180" s="11"/>
      <c r="H180" s="12"/>
      <c r="I180" s="55" t="s">
        <v>61</v>
      </c>
      <c r="J180" s="46" t="s">
        <v>15</v>
      </c>
      <c r="K180" s="46">
        <v>0.3</v>
      </c>
      <c r="L180" s="15">
        <f>K180*D174</f>
        <v>20.385000000000002</v>
      </c>
      <c r="M180" s="14" t="s">
        <v>17</v>
      </c>
      <c r="N180" s="58"/>
    </row>
    <row r="181" spans="1:14" s="28" customFormat="1" ht="20.100000000000001" hidden="1" customHeight="1" x14ac:dyDescent="0.3">
      <c r="A181" s="57"/>
      <c r="B181" s="10"/>
      <c r="C181" s="11"/>
      <c r="D181" s="11"/>
      <c r="E181" s="11"/>
      <c r="F181" s="11"/>
      <c r="G181" s="11"/>
      <c r="H181" s="12"/>
      <c r="I181" s="55" t="s">
        <v>62</v>
      </c>
      <c r="J181" s="46" t="s">
        <v>31</v>
      </c>
      <c r="K181" s="46">
        <v>1.05</v>
      </c>
      <c r="L181" s="15">
        <f>K181*D174</f>
        <v>71.347500000000011</v>
      </c>
      <c r="M181" s="14" t="s">
        <v>17</v>
      </c>
      <c r="N181" s="58"/>
    </row>
    <row r="182" spans="1:14" s="28" customFormat="1" ht="20.100000000000001" hidden="1" customHeight="1" x14ac:dyDescent="0.3">
      <c r="A182" s="57"/>
      <c r="B182" s="10"/>
      <c r="C182" s="11"/>
      <c r="D182" s="11"/>
      <c r="E182" s="11"/>
      <c r="F182" s="11"/>
      <c r="G182" s="11"/>
      <c r="H182" s="12"/>
      <c r="I182" s="55" t="s">
        <v>63</v>
      </c>
      <c r="J182" s="46" t="s">
        <v>31</v>
      </c>
      <c r="K182" s="46">
        <v>4.2</v>
      </c>
      <c r="L182" s="15">
        <f>K182*D174</f>
        <v>285.39000000000004</v>
      </c>
      <c r="M182" s="14" t="s">
        <v>17</v>
      </c>
      <c r="N182" s="58"/>
    </row>
    <row r="183" spans="1:14" s="28" customFormat="1" ht="20.100000000000001" hidden="1" customHeight="1" x14ac:dyDescent="0.3">
      <c r="A183" s="57">
        <v>28</v>
      </c>
      <c r="B183" s="47" t="s">
        <v>70</v>
      </c>
      <c r="C183" s="48" t="s">
        <v>15</v>
      </c>
      <c r="D183" s="49">
        <v>42.66</v>
      </c>
      <c r="E183" s="50"/>
      <c r="F183" s="50"/>
      <c r="G183" s="50"/>
      <c r="H183" s="50"/>
      <c r="I183" s="51"/>
      <c r="J183" s="52">
        <f t="shared" ref="J183" si="3">D183*I183</f>
        <v>0</v>
      </c>
      <c r="K183" s="55"/>
      <c r="L183" s="46"/>
      <c r="M183" s="46"/>
      <c r="N183" s="53"/>
    </row>
    <row r="184" spans="1:14" s="28" customFormat="1" ht="36" hidden="1" x14ac:dyDescent="0.3">
      <c r="A184" s="57"/>
      <c r="B184" s="47"/>
      <c r="C184" s="48"/>
      <c r="D184" s="49"/>
      <c r="E184" s="50"/>
      <c r="F184" s="50"/>
      <c r="G184" s="50"/>
      <c r="H184" s="50"/>
      <c r="I184" s="55" t="s">
        <v>54</v>
      </c>
      <c r="J184" s="46" t="s">
        <v>21</v>
      </c>
      <c r="K184" s="46">
        <v>1E-3</v>
      </c>
      <c r="L184" s="15">
        <f>K184*D183</f>
        <v>4.2659999999999997E-2</v>
      </c>
      <c r="M184" s="14" t="s">
        <v>17</v>
      </c>
      <c r="N184" s="53"/>
    </row>
    <row r="185" spans="1:14" s="28" customFormat="1" ht="36" hidden="1" x14ac:dyDescent="0.3">
      <c r="A185" s="57"/>
      <c r="B185" s="47"/>
      <c r="C185" s="48"/>
      <c r="D185" s="49"/>
      <c r="E185" s="50"/>
      <c r="F185" s="50"/>
      <c r="G185" s="50"/>
      <c r="H185" s="50"/>
      <c r="I185" s="55" t="s">
        <v>71</v>
      </c>
      <c r="J185" s="46" t="s">
        <v>31</v>
      </c>
      <c r="K185" s="46">
        <v>10.55</v>
      </c>
      <c r="L185" s="15">
        <f>K185*D183</f>
        <v>450.06299999999999</v>
      </c>
      <c r="M185" s="14" t="s">
        <v>17</v>
      </c>
      <c r="N185" s="53"/>
    </row>
    <row r="186" spans="1:14" s="28" customFormat="1" ht="36" hidden="1" x14ac:dyDescent="0.3">
      <c r="A186" s="57"/>
      <c r="B186" s="47"/>
      <c r="C186" s="48"/>
      <c r="D186" s="49"/>
      <c r="E186" s="50"/>
      <c r="F186" s="50"/>
      <c r="G186" s="50"/>
      <c r="H186" s="50"/>
      <c r="I186" s="55" t="s">
        <v>72</v>
      </c>
      <c r="J186" s="46" t="s">
        <v>31</v>
      </c>
      <c r="K186" s="46">
        <v>0.4</v>
      </c>
      <c r="L186" s="15">
        <f>K186*D183</f>
        <v>17.064</v>
      </c>
      <c r="M186" s="14" t="s">
        <v>17</v>
      </c>
      <c r="N186" s="53"/>
    </row>
    <row r="187" spans="1:14" s="28" customFormat="1" ht="36" hidden="1" x14ac:dyDescent="0.3">
      <c r="A187" s="57"/>
      <c r="B187" s="47"/>
      <c r="C187" s="48"/>
      <c r="D187" s="49"/>
      <c r="E187" s="50"/>
      <c r="F187" s="50"/>
      <c r="G187" s="50"/>
      <c r="H187" s="50"/>
      <c r="I187" s="55" t="s">
        <v>73</v>
      </c>
      <c r="J187" s="46" t="s">
        <v>31</v>
      </c>
      <c r="K187" s="46">
        <v>0.6</v>
      </c>
      <c r="L187" s="15">
        <f>K187*D183</f>
        <v>25.595999999999997</v>
      </c>
      <c r="M187" s="14" t="s">
        <v>17</v>
      </c>
      <c r="N187" s="53"/>
    </row>
    <row r="188" spans="1:14" s="28" customFormat="1" ht="36" hidden="1" x14ac:dyDescent="0.3">
      <c r="A188" s="57"/>
      <c r="B188" s="47"/>
      <c r="C188" s="48"/>
      <c r="D188" s="49"/>
      <c r="E188" s="50"/>
      <c r="F188" s="50"/>
      <c r="G188" s="50"/>
      <c r="H188" s="50"/>
      <c r="I188" s="55" t="s">
        <v>57</v>
      </c>
      <c r="J188" s="46" t="s">
        <v>58</v>
      </c>
      <c r="K188" s="46">
        <v>3.5</v>
      </c>
      <c r="L188" s="15">
        <f>K188*D183</f>
        <v>149.31</v>
      </c>
      <c r="M188" s="14" t="s">
        <v>17</v>
      </c>
      <c r="N188" s="53"/>
    </row>
    <row r="189" spans="1:14" s="28" customFormat="1" ht="20.100000000000001" hidden="1" customHeight="1" x14ac:dyDescent="0.3">
      <c r="A189" s="57"/>
      <c r="B189" s="47"/>
      <c r="C189" s="48"/>
      <c r="D189" s="49"/>
      <c r="E189" s="50"/>
      <c r="F189" s="50"/>
      <c r="G189" s="50"/>
      <c r="H189" s="50"/>
      <c r="I189" s="55" t="s">
        <v>59</v>
      </c>
      <c r="J189" s="46" t="s">
        <v>60</v>
      </c>
      <c r="K189" s="46">
        <v>1E-4</v>
      </c>
      <c r="L189" s="15">
        <f>K189*D183</f>
        <v>4.2659999999999998E-3</v>
      </c>
      <c r="M189" s="14" t="s">
        <v>17</v>
      </c>
      <c r="N189" s="53"/>
    </row>
    <row r="190" spans="1:14" s="28" customFormat="1" ht="20.100000000000001" hidden="1" customHeight="1" x14ac:dyDescent="0.3">
      <c r="A190" s="57"/>
      <c r="B190" s="47"/>
      <c r="C190" s="48"/>
      <c r="D190" s="49"/>
      <c r="E190" s="50"/>
      <c r="F190" s="50"/>
      <c r="G190" s="50"/>
      <c r="H190" s="50"/>
      <c r="I190" s="55" t="s">
        <v>61</v>
      </c>
      <c r="J190" s="46" t="s">
        <v>15</v>
      </c>
      <c r="K190" s="46">
        <v>0.3</v>
      </c>
      <c r="L190" s="15">
        <f>K190*D183</f>
        <v>12.797999999999998</v>
      </c>
      <c r="M190" s="14" t="s">
        <v>17</v>
      </c>
      <c r="N190" s="53"/>
    </row>
    <row r="191" spans="1:14" s="28" customFormat="1" ht="20.100000000000001" hidden="1" customHeight="1" x14ac:dyDescent="0.3">
      <c r="A191" s="57"/>
      <c r="B191" s="47"/>
      <c r="C191" s="48"/>
      <c r="D191" s="49"/>
      <c r="E191" s="50"/>
      <c r="F191" s="50"/>
      <c r="G191" s="50"/>
      <c r="H191" s="50"/>
      <c r="I191" s="55" t="s">
        <v>62</v>
      </c>
      <c r="J191" s="46" t="s">
        <v>31</v>
      </c>
      <c r="K191" s="46">
        <v>0.25</v>
      </c>
      <c r="L191" s="15">
        <f>K191*D183</f>
        <v>10.664999999999999</v>
      </c>
      <c r="M191" s="14" t="s">
        <v>17</v>
      </c>
      <c r="N191" s="53"/>
    </row>
    <row r="192" spans="1:14" s="28" customFormat="1" ht="20.100000000000001" hidden="1" customHeight="1" x14ac:dyDescent="0.3">
      <c r="A192" s="57"/>
      <c r="B192" s="47"/>
      <c r="C192" s="48"/>
      <c r="D192" s="49"/>
      <c r="E192" s="50"/>
      <c r="F192" s="50"/>
      <c r="G192" s="50"/>
      <c r="H192" s="50"/>
      <c r="I192" s="55" t="s">
        <v>63</v>
      </c>
      <c r="J192" s="46" t="s">
        <v>31</v>
      </c>
      <c r="K192" s="46">
        <v>1</v>
      </c>
      <c r="L192" s="15">
        <f>K192*D183</f>
        <v>42.66</v>
      </c>
      <c r="M192" s="14" t="s">
        <v>17</v>
      </c>
      <c r="N192" s="53"/>
    </row>
    <row r="193" spans="1:26" s="28" customFormat="1" ht="20.100000000000001" hidden="1" customHeight="1" x14ac:dyDescent="0.3">
      <c r="A193" s="57">
        <v>29</v>
      </c>
      <c r="B193" s="10" t="s">
        <v>25</v>
      </c>
      <c r="C193" s="11" t="s">
        <v>19</v>
      </c>
      <c r="D193" s="11">
        <v>12</v>
      </c>
      <c r="E193" s="11"/>
      <c r="F193" s="11"/>
      <c r="G193" s="11"/>
      <c r="H193" s="12"/>
      <c r="I193" s="55"/>
      <c r="J193" s="46"/>
      <c r="K193" s="54"/>
      <c r="L193" s="46"/>
      <c r="M193" s="14"/>
      <c r="N193" s="58"/>
    </row>
    <row r="194" spans="1:26" s="28" customFormat="1" ht="20.100000000000001" hidden="1" customHeight="1" x14ac:dyDescent="0.3">
      <c r="A194" s="57"/>
      <c r="B194" s="10"/>
      <c r="C194" s="11"/>
      <c r="D194" s="11"/>
      <c r="E194" s="11"/>
      <c r="F194" s="11"/>
      <c r="G194" s="11"/>
      <c r="H194" s="12"/>
      <c r="I194" s="55" t="s">
        <v>74</v>
      </c>
      <c r="J194" s="46" t="s">
        <v>31</v>
      </c>
      <c r="K194" s="46">
        <v>1</v>
      </c>
      <c r="L194" s="46">
        <v>1</v>
      </c>
      <c r="M194" s="14" t="s">
        <v>17</v>
      </c>
      <c r="N194" s="58"/>
    </row>
    <row r="195" spans="1:26" s="28" customFormat="1" ht="20.100000000000001" hidden="1" customHeight="1" x14ac:dyDescent="0.3">
      <c r="A195" s="57"/>
      <c r="B195" s="10"/>
      <c r="C195" s="11"/>
      <c r="D195" s="11"/>
      <c r="E195" s="11"/>
      <c r="F195" s="11"/>
      <c r="G195" s="11"/>
      <c r="H195" s="12"/>
      <c r="I195" s="55" t="s">
        <v>75</v>
      </c>
      <c r="J195" s="46" t="s">
        <v>31</v>
      </c>
      <c r="K195" s="46">
        <v>1</v>
      </c>
      <c r="L195" s="46">
        <v>1</v>
      </c>
      <c r="M195" s="14" t="s">
        <v>17</v>
      </c>
      <c r="N195" s="58"/>
    </row>
    <row r="196" spans="1:26" s="28" customFormat="1" ht="20.100000000000001" hidden="1" customHeight="1" x14ac:dyDescent="0.3">
      <c r="A196" s="57"/>
      <c r="B196" s="10"/>
      <c r="C196" s="11"/>
      <c r="D196" s="11"/>
      <c r="E196" s="11"/>
      <c r="F196" s="11"/>
      <c r="G196" s="11"/>
      <c r="H196" s="12"/>
      <c r="I196" s="55" t="s">
        <v>64</v>
      </c>
      <c r="J196" s="46" t="s">
        <v>31</v>
      </c>
      <c r="K196" s="46">
        <v>1</v>
      </c>
      <c r="L196" s="46">
        <v>8</v>
      </c>
      <c r="M196" s="14" t="s">
        <v>17</v>
      </c>
      <c r="N196" s="58"/>
    </row>
    <row r="197" spans="1:26" s="28" customFormat="1" ht="20.100000000000001" hidden="1" customHeight="1" x14ac:dyDescent="0.3">
      <c r="A197" s="57"/>
      <c r="B197" s="10"/>
      <c r="C197" s="11"/>
      <c r="D197" s="11"/>
      <c r="E197" s="11"/>
      <c r="F197" s="11"/>
      <c r="G197" s="11"/>
      <c r="H197" s="12"/>
      <c r="I197" s="55" t="s">
        <v>65</v>
      </c>
      <c r="J197" s="46" t="s">
        <v>31</v>
      </c>
      <c r="K197" s="46">
        <v>1</v>
      </c>
      <c r="L197" s="46">
        <v>2</v>
      </c>
      <c r="M197" s="14" t="s">
        <v>17</v>
      </c>
      <c r="N197" s="58"/>
    </row>
    <row r="198" spans="1:26" s="19" customFormat="1" ht="20.100000000000001" hidden="1" customHeight="1" x14ac:dyDescent="0.3">
      <c r="A198" s="56"/>
      <c r="B198" s="1" t="s">
        <v>76</v>
      </c>
      <c r="C198" s="5"/>
      <c r="D198" s="6"/>
      <c r="E198" s="7"/>
      <c r="F198" s="7"/>
      <c r="G198" s="7"/>
      <c r="H198" s="1"/>
      <c r="I198" s="8"/>
      <c r="J198" s="4"/>
      <c r="K198" s="9"/>
      <c r="L198" s="9"/>
      <c r="M198" s="4"/>
      <c r="N198" s="16"/>
    </row>
    <row r="199" spans="1:26" s="28" customFormat="1" ht="20.100000000000001" hidden="1" customHeight="1" x14ac:dyDescent="0.3">
      <c r="A199" s="57">
        <v>30</v>
      </c>
      <c r="B199" s="10" t="s">
        <v>35</v>
      </c>
      <c r="C199" s="11" t="s">
        <v>21</v>
      </c>
      <c r="D199" s="11">
        <f>7.2*2</f>
        <v>14.4</v>
      </c>
      <c r="E199" s="11"/>
      <c r="F199" s="11"/>
      <c r="G199" s="11"/>
      <c r="H199" s="12"/>
      <c r="I199" s="13"/>
      <c r="J199" s="14"/>
      <c r="K199" s="15"/>
      <c r="L199" s="15"/>
      <c r="M199" s="14"/>
      <c r="N199" s="58"/>
    </row>
    <row r="200" spans="1:26" s="28" customFormat="1" ht="20.100000000000001" hidden="1" customHeight="1" x14ac:dyDescent="0.3">
      <c r="A200" s="57"/>
      <c r="B200" s="10"/>
      <c r="C200" s="11"/>
      <c r="D200" s="11"/>
      <c r="E200" s="11"/>
      <c r="F200" s="11"/>
      <c r="G200" s="11"/>
      <c r="H200" s="12"/>
      <c r="I200" s="13" t="s">
        <v>67</v>
      </c>
      <c r="J200" s="14" t="s">
        <v>19</v>
      </c>
      <c r="K200" s="15">
        <v>395</v>
      </c>
      <c r="L200" s="15">
        <f>K200*D199</f>
        <v>5688</v>
      </c>
      <c r="M200" s="14" t="s">
        <v>17</v>
      </c>
      <c r="N200" s="58"/>
    </row>
    <row r="201" spans="1:26" s="28" customFormat="1" ht="20.100000000000001" hidden="1" customHeight="1" x14ac:dyDescent="0.3">
      <c r="A201" s="57"/>
      <c r="B201" s="10"/>
      <c r="C201" s="11"/>
      <c r="D201" s="11"/>
      <c r="E201" s="11"/>
      <c r="F201" s="11"/>
      <c r="G201" s="11"/>
      <c r="H201" s="12"/>
      <c r="I201" s="13" t="s">
        <v>68</v>
      </c>
      <c r="J201" s="14" t="s">
        <v>21</v>
      </c>
      <c r="K201" s="15">
        <v>0.3</v>
      </c>
      <c r="L201" s="15">
        <f>K201*D199</f>
        <v>4.32</v>
      </c>
      <c r="M201" s="14" t="s">
        <v>17</v>
      </c>
      <c r="N201" s="58"/>
    </row>
    <row r="202" spans="1:26" s="28" customFormat="1" ht="20.100000000000001" hidden="1" customHeight="1" x14ac:dyDescent="0.3">
      <c r="A202" s="57"/>
      <c r="B202" s="10"/>
      <c r="C202" s="11"/>
      <c r="D202" s="11"/>
      <c r="E202" s="11"/>
      <c r="F202" s="11"/>
      <c r="G202" s="11"/>
      <c r="H202" s="12"/>
      <c r="I202" s="13" t="s">
        <v>69</v>
      </c>
      <c r="J202" s="14" t="s">
        <v>15</v>
      </c>
      <c r="K202" s="15">
        <v>2</v>
      </c>
      <c r="L202" s="15">
        <f>K202*D199</f>
        <v>28.8</v>
      </c>
      <c r="M202" s="14" t="s">
        <v>17</v>
      </c>
      <c r="N202" s="58"/>
    </row>
    <row r="203" spans="1:26" s="28" customFormat="1" ht="20.100000000000001" hidden="1" customHeight="1" x14ac:dyDescent="0.3">
      <c r="A203" s="57"/>
      <c r="B203" s="10"/>
      <c r="C203" s="11"/>
      <c r="D203" s="11"/>
      <c r="E203" s="11"/>
      <c r="F203" s="11"/>
      <c r="G203" s="11"/>
      <c r="H203" s="12"/>
      <c r="I203" s="13" t="s">
        <v>59</v>
      </c>
      <c r="J203" s="14" t="s">
        <v>24</v>
      </c>
      <c r="K203" s="15">
        <v>2.5000000000000001E-3</v>
      </c>
      <c r="L203" s="15">
        <f>K203*D199</f>
        <v>3.6000000000000004E-2</v>
      </c>
      <c r="M203" s="14" t="s">
        <v>17</v>
      </c>
      <c r="N203" s="58"/>
    </row>
    <row r="204" spans="1:26" s="18" customFormat="1" ht="17.399999999999999" x14ac:dyDescent="0.3">
      <c r="A204" s="102" t="s">
        <v>77</v>
      </c>
      <c r="B204" s="102"/>
      <c r="C204" s="102"/>
      <c r="D204" s="1"/>
      <c r="E204" s="29"/>
      <c r="F204" s="29"/>
      <c r="G204" s="29"/>
      <c r="H204" s="16">
        <f>SUM(H6:H203)</f>
        <v>304725.09310000006</v>
      </c>
      <c r="I204" s="31" t="s">
        <v>78</v>
      </c>
      <c r="J204" s="17"/>
      <c r="K204" s="17"/>
      <c r="L204" s="17"/>
      <c r="M204" s="17"/>
      <c r="N204" s="16">
        <f>SUM(N6:N203)</f>
        <v>0</v>
      </c>
      <c r="Z204" s="16">
        <f>SUM(Z6:Z203)</f>
        <v>235585.62639999998</v>
      </c>
    </row>
    <row r="205" spans="1:26" s="18" customFormat="1" ht="17.399999999999999" x14ac:dyDescent="0.3">
      <c r="A205" s="102" t="s">
        <v>79</v>
      </c>
      <c r="B205" s="102"/>
      <c r="C205" s="102"/>
      <c r="D205" s="102"/>
      <c r="E205" s="102"/>
      <c r="F205" s="59"/>
      <c r="G205" s="59"/>
      <c r="H205" s="30">
        <f>H204+N204</f>
        <v>304725.09310000006</v>
      </c>
      <c r="I205" s="43"/>
      <c r="J205" s="30"/>
      <c r="K205" s="30"/>
      <c r="L205" s="30"/>
      <c r="M205" s="30"/>
      <c r="N205" s="30"/>
      <c r="X205" s="18">
        <v>299158.03000000003</v>
      </c>
      <c r="Z205" s="18">
        <f>Z204*1.2</f>
        <v>282702.75167999999</v>
      </c>
    </row>
    <row r="206" spans="1:26" s="18" customFormat="1" ht="17.399999999999999" x14ac:dyDescent="0.3">
      <c r="A206" s="93" t="s">
        <v>80</v>
      </c>
      <c r="B206" s="93"/>
      <c r="C206" s="93"/>
      <c r="D206" s="93"/>
      <c r="E206" s="93"/>
      <c r="F206" s="60"/>
      <c r="G206" s="60"/>
      <c r="H206" s="32">
        <f>H205/5</f>
        <v>60945.01862000001</v>
      </c>
      <c r="I206" s="44"/>
      <c r="J206" s="32"/>
      <c r="K206" s="32"/>
      <c r="L206" s="32"/>
      <c r="M206" s="32"/>
      <c r="N206" s="32"/>
    </row>
    <row r="207" spans="1:26" s="18" customFormat="1" ht="17.399999999999999" x14ac:dyDescent="0.3">
      <c r="A207" s="94" t="s">
        <v>81</v>
      </c>
      <c r="B207" s="94"/>
      <c r="C207" s="94"/>
      <c r="D207" s="94"/>
      <c r="E207" s="94"/>
      <c r="F207" s="61"/>
      <c r="G207" s="61"/>
      <c r="H207" s="32">
        <f>H205+H206</f>
        <v>365670.11172000004</v>
      </c>
      <c r="I207" s="44"/>
      <c r="J207" s="32"/>
      <c r="K207" s="32"/>
      <c r="L207" s="32"/>
      <c r="M207" s="32"/>
      <c r="N207" s="32"/>
    </row>
    <row r="208" spans="1:26" s="18" customFormat="1" ht="24" customHeight="1" x14ac:dyDescent="0.3">
      <c r="A208" s="33"/>
      <c r="B208" s="95"/>
      <c r="C208" s="95"/>
      <c r="D208" s="34"/>
      <c r="E208" s="35"/>
      <c r="F208" s="33"/>
      <c r="G208" s="33"/>
      <c r="H208" s="36"/>
      <c r="I208" s="45"/>
      <c r="J208" s="37"/>
      <c r="K208" s="38"/>
      <c r="L208" s="39"/>
      <c r="M208" s="39"/>
      <c r="N208" s="40"/>
      <c r="X208" s="18">
        <f>X205*1.2</f>
        <v>358989.636</v>
      </c>
    </row>
    <row r="209" spans="1:26" s="18" customFormat="1" ht="24" customHeight="1" x14ac:dyDescent="0.3">
      <c r="A209" s="25"/>
      <c r="B209" s="25"/>
      <c r="C209" s="25"/>
      <c r="D209" s="26"/>
      <c r="E209" s="26"/>
      <c r="F209" s="26"/>
      <c r="G209" s="26"/>
      <c r="H209" s="26"/>
      <c r="I209" s="41"/>
      <c r="J209" s="26"/>
      <c r="K209" s="26"/>
      <c r="L209" s="26"/>
      <c r="M209" s="26"/>
      <c r="N209" s="26"/>
      <c r="X209" s="18">
        <f>X208-H208</f>
        <v>358989.636</v>
      </c>
      <c r="Z209" s="18">
        <f>H208-Z205</f>
        <v>-282702.75167999999</v>
      </c>
    </row>
    <row r="210" spans="1:26" s="18" customFormat="1" ht="24" customHeight="1" x14ac:dyDescent="0.3">
      <c r="A210" s="25"/>
      <c r="B210" s="25"/>
      <c r="C210" s="25"/>
      <c r="D210" s="26"/>
      <c r="E210" s="26"/>
      <c r="F210" s="26"/>
      <c r="G210" s="26"/>
      <c r="H210" s="63"/>
      <c r="I210" s="41"/>
      <c r="J210" s="26"/>
      <c r="K210" s="26"/>
      <c r="L210" s="26"/>
      <c r="M210" s="26"/>
      <c r="N210" s="26"/>
    </row>
    <row r="211" spans="1:26" s="18" customFormat="1" ht="24" customHeight="1" x14ac:dyDescent="0.3">
      <c r="A211" s="25"/>
      <c r="B211" s="25"/>
      <c r="C211" s="25"/>
      <c r="D211" s="26"/>
      <c r="E211" s="26"/>
      <c r="F211" s="26"/>
      <c r="G211" s="26"/>
      <c r="H211" s="26"/>
      <c r="I211" s="41"/>
      <c r="J211" s="26"/>
      <c r="K211" s="26"/>
      <c r="L211" s="26"/>
      <c r="M211" s="26"/>
      <c r="N211" s="26"/>
    </row>
    <row r="212" spans="1:26" s="18" customFormat="1" ht="24" customHeight="1" x14ac:dyDescent="0.3">
      <c r="A212" s="25"/>
      <c r="B212" s="25"/>
      <c r="C212" s="25"/>
      <c r="D212" s="26"/>
      <c r="E212" s="26"/>
      <c r="F212" s="26"/>
      <c r="G212" s="26"/>
      <c r="H212" s="26"/>
      <c r="I212" s="41"/>
      <c r="J212" s="26"/>
      <c r="K212" s="26"/>
      <c r="L212" s="26"/>
      <c r="M212" s="26"/>
      <c r="N212" s="26"/>
    </row>
    <row r="213" spans="1:26" s="18" customFormat="1" ht="24" customHeight="1" x14ac:dyDescent="0.3">
      <c r="A213" s="25"/>
      <c r="B213" s="25"/>
      <c r="C213" s="25"/>
      <c r="D213" s="26"/>
      <c r="E213" s="26"/>
      <c r="F213" s="26"/>
      <c r="G213" s="26"/>
      <c r="H213" s="26"/>
      <c r="I213" s="41"/>
      <c r="J213" s="26"/>
      <c r="K213" s="26"/>
      <c r="L213" s="26"/>
      <c r="M213" s="26"/>
      <c r="N213" s="26"/>
    </row>
    <row r="214" spans="1:26" s="18" customFormat="1" ht="35.25" customHeight="1" x14ac:dyDescent="0.3">
      <c r="A214" s="25"/>
      <c r="B214" s="25"/>
      <c r="C214" s="25"/>
      <c r="D214" s="26"/>
      <c r="E214" s="26"/>
      <c r="F214" s="26"/>
      <c r="G214" s="26"/>
      <c r="H214" s="26"/>
      <c r="I214" s="41"/>
      <c r="J214" s="26"/>
      <c r="K214" s="26"/>
      <c r="L214" s="26"/>
      <c r="M214" s="26"/>
      <c r="N214" s="26"/>
    </row>
    <row r="215" spans="1:26" s="18" customFormat="1" ht="24" customHeight="1" x14ac:dyDescent="0.3">
      <c r="A215" s="25"/>
      <c r="B215" s="25"/>
      <c r="C215" s="25"/>
      <c r="D215" s="26"/>
      <c r="E215" s="26"/>
      <c r="F215" s="26"/>
      <c r="G215" s="26"/>
      <c r="H215" s="26"/>
      <c r="I215" s="41"/>
      <c r="J215" s="26"/>
      <c r="K215" s="26"/>
      <c r="L215" s="26"/>
      <c r="M215" s="26"/>
      <c r="N215" s="26"/>
    </row>
    <row r="216" spans="1:26" s="18" customFormat="1" ht="24" customHeight="1" x14ac:dyDescent="0.3">
      <c r="A216" s="25"/>
      <c r="B216" s="25"/>
      <c r="C216" s="25"/>
      <c r="D216" s="26"/>
      <c r="E216" s="26"/>
      <c r="F216" s="26"/>
      <c r="G216" s="26"/>
      <c r="H216" s="26"/>
      <c r="I216" s="41"/>
      <c r="J216" s="26"/>
      <c r="K216" s="26"/>
      <c r="L216" s="26"/>
      <c r="M216" s="26"/>
      <c r="N216" s="26"/>
    </row>
    <row r="217" spans="1:26" s="18" customFormat="1" ht="34.5" customHeight="1" x14ac:dyDescent="0.3">
      <c r="A217" s="25"/>
      <c r="B217" s="25"/>
      <c r="C217" s="25"/>
      <c r="D217" s="26"/>
      <c r="E217" s="26"/>
      <c r="F217" s="26"/>
      <c r="G217" s="26"/>
      <c r="H217" s="26"/>
      <c r="I217" s="41"/>
      <c r="J217" s="26"/>
      <c r="K217" s="26"/>
      <c r="L217" s="26"/>
      <c r="M217" s="26"/>
      <c r="N217" s="26"/>
    </row>
    <row r="218" spans="1:26" s="18" customFormat="1" ht="24" customHeight="1" x14ac:dyDescent="0.3">
      <c r="A218" s="25"/>
      <c r="B218" s="25"/>
      <c r="C218" s="25"/>
      <c r="D218" s="26"/>
      <c r="E218" s="26"/>
      <c r="F218" s="26"/>
      <c r="G218" s="26"/>
      <c r="H218" s="26"/>
      <c r="I218" s="41"/>
      <c r="J218" s="26"/>
      <c r="K218" s="26"/>
      <c r="L218" s="26"/>
      <c r="M218" s="26"/>
      <c r="N218" s="26"/>
    </row>
    <row r="219" spans="1:26" s="18" customFormat="1" ht="24" customHeight="1" x14ac:dyDescent="0.3">
      <c r="A219" s="25"/>
      <c r="B219" s="25"/>
      <c r="C219" s="25"/>
      <c r="D219" s="26"/>
      <c r="E219" s="26"/>
      <c r="F219" s="26"/>
      <c r="G219" s="26"/>
      <c r="H219" s="26"/>
      <c r="I219" s="41"/>
      <c r="J219" s="26"/>
      <c r="K219" s="26"/>
      <c r="L219" s="26"/>
      <c r="M219" s="26"/>
      <c r="N219" s="26"/>
    </row>
    <row r="220" spans="1:26" s="18" customFormat="1" ht="35.25" customHeight="1" x14ac:dyDescent="0.3">
      <c r="A220" s="25"/>
      <c r="B220" s="25"/>
      <c r="C220" s="25"/>
      <c r="D220" s="26"/>
      <c r="E220" s="26"/>
      <c r="F220" s="26"/>
      <c r="G220" s="26"/>
      <c r="H220" s="26"/>
      <c r="I220" s="41"/>
      <c r="J220" s="26"/>
      <c r="K220" s="26"/>
      <c r="L220" s="26"/>
      <c r="M220" s="26"/>
      <c r="N220" s="26"/>
    </row>
    <row r="221" spans="1:26" s="18" customFormat="1" ht="24" customHeight="1" x14ac:dyDescent="0.3">
      <c r="A221" s="25"/>
      <c r="B221" s="25"/>
      <c r="C221" s="25"/>
      <c r="D221" s="26"/>
      <c r="E221" s="26"/>
      <c r="F221" s="26"/>
      <c r="G221" s="26"/>
      <c r="H221" s="26"/>
      <c r="I221" s="41"/>
      <c r="J221" s="26"/>
      <c r="K221" s="26"/>
      <c r="L221" s="26"/>
      <c r="M221" s="26"/>
      <c r="N221" s="26"/>
    </row>
    <row r="222" spans="1:26" s="18" customFormat="1" ht="24" customHeight="1" x14ac:dyDescent="0.3">
      <c r="A222" s="25"/>
      <c r="B222" s="25"/>
      <c r="C222" s="25"/>
      <c r="D222" s="26"/>
      <c r="E222" s="26"/>
      <c r="F222" s="26"/>
      <c r="G222" s="26"/>
      <c r="H222" s="26"/>
      <c r="I222" s="41"/>
      <c r="J222" s="26"/>
      <c r="K222" s="26"/>
      <c r="L222" s="26"/>
      <c r="M222" s="26"/>
      <c r="N222" s="26"/>
    </row>
    <row r="223" spans="1:26" s="18" customFormat="1" ht="36" customHeight="1" x14ac:dyDescent="0.3">
      <c r="A223" s="25"/>
      <c r="B223" s="25"/>
      <c r="C223" s="25"/>
      <c r="D223" s="26"/>
      <c r="E223" s="26"/>
      <c r="F223" s="26"/>
      <c r="G223" s="26"/>
      <c r="H223" s="26"/>
      <c r="I223" s="41"/>
      <c r="J223" s="26"/>
      <c r="K223" s="26"/>
      <c r="L223" s="26"/>
      <c r="M223" s="26"/>
      <c r="N223" s="26"/>
    </row>
    <row r="224" spans="1:26" s="18" customFormat="1" ht="24" customHeight="1" x14ac:dyDescent="0.3">
      <c r="A224" s="25"/>
      <c r="B224" s="25"/>
      <c r="C224" s="25"/>
      <c r="D224" s="26"/>
      <c r="E224" s="26"/>
      <c r="F224" s="26"/>
      <c r="G224" s="26"/>
      <c r="H224" s="26"/>
      <c r="I224" s="41"/>
      <c r="J224" s="26"/>
      <c r="K224" s="26"/>
      <c r="L224" s="26"/>
      <c r="M224" s="26"/>
      <c r="N224" s="26"/>
    </row>
    <row r="225" spans="1:14" s="18" customFormat="1" ht="24" customHeight="1" x14ac:dyDescent="0.3">
      <c r="A225" s="25"/>
      <c r="B225" s="25"/>
      <c r="C225" s="25"/>
      <c r="D225" s="26"/>
      <c r="E225" s="26"/>
      <c r="F225" s="26"/>
      <c r="G225" s="26"/>
      <c r="H225" s="26"/>
      <c r="I225" s="41"/>
      <c r="J225" s="26"/>
      <c r="K225" s="26"/>
      <c r="L225" s="26"/>
      <c r="M225" s="26"/>
      <c r="N225" s="26"/>
    </row>
    <row r="226" spans="1:14" s="18" customFormat="1" ht="35.25" customHeight="1" x14ac:dyDescent="0.3">
      <c r="A226" s="25"/>
      <c r="B226" s="25"/>
      <c r="C226" s="25"/>
      <c r="D226" s="26"/>
      <c r="E226" s="26"/>
      <c r="F226" s="26"/>
      <c r="G226" s="26"/>
      <c r="H226" s="26"/>
      <c r="I226" s="41"/>
      <c r="J226" s="26"/>
      <c r="K226" s="26"/>
      <c r="L226" s="26"/>
      <c r="M226" s="26"/>
      <c r="N226" s="26"/>
    </row>
    <row r="227" spans="1:14" s="18" customFormat="1" ht="24" customHeight="1" x14ac:dyDescent="0.3">
      <c r="A227" s="25"/>
      <c r="B227" s="25"/>
      <c r="C227" s="25"/>
      <c r="D227" s="26"/>
      <c r="E227" s="26"/>
      <c r="F227" s="26"/>
      <c r="G227" s="26"/>
      <c r="H227" s="26"/>
      <c r="I227" s="41"/>
      <c r="J227" s="26"/>
      <c r="K227" s="26"/>
      <c r="L227" s="26"/>
      <c r="M227" s="26"/>
      <c r="N227" s="26"/>
    </row>
    <row r="228" spans="1:14" s="18" customFormat="1" ht="24" customHeight="1" x14ac:dyDescent="0.3">
      <c r="A228" s="25"/>
      <c r="B228" s="25"/>
      <c r="C228" s="25"/>
      <c r="D228" s="26"/>
      <c r="E228" s="26"/>
      <c r="F228" s="26"/>
      <c r="G228" s="26"/>
      <c r="H228" s="26"/>
      <c r="I228" s="41"/>
      <c r="J228" s="26"/>
      <c r="K228" s="26"/>
      <c r="L228" s="26"/>
      <c r="M228" s="26"/>
      <c r="N228" s="26"/>
    </row>
    <row r="229" spans="1:14" s="18" customFormat="1" ht="27.75" customHeight="1" x14ac:dyDescent="0.3">
      <c r="A229" s="25"/>
      <c r="B229" s="25"/>
      <c r="C229" s="25"/>
      <c r="D229" s="26"/>
      <c r="E229" s="26"/>
      <c r="F229" s="26"/>
      <c r="G229" s="26"/>
      <c r="H229" s="26"/>
      <c r="I229" s="41"/>
      <c r="J229" s="26"/>
      <c r="K229" s="26"/>
      <c r="L229" s="26"/>
      <c r="M229" s="26"/>
      <c r="N229" s="26"/>
    </row>
    <row r="230" spans="1:14" s="18" customFormat="1" ht="24" customHeight="1" x14ac:dyDescent="0.3">
      <c r="A230" s="25"/>
      <c r="B230" s="25"/>
      <c r="C230" s="25"/>
      <c r="D230" s="26"/>
      <c r="E230" s="26"/>
      <c r="F230" s="26"/>
      <c r="G230" s="26"/>
      <c r="H230" s="26"/>
      <c r="I230" s="41"/>
      <c r="J230" s="26"/>
      <c r="K230" s="26"/>
      <c r="L230" s="26"/>
      <c r="M230" s="26"/>
      <c r="N230" s="26"/>
    </row>
    <row r="231" spans="1:14" s="18" customFormat="1" ht="24" customHeight="1" x14ac:dyDescent="0.3">
      <c r="A231" s="25"/>
      <c r="B231" s="25"/>
      <c r="C231" s="25"/>
      <c r="D231" s="26"/>
      <c r="E231" s="26"/>
      <c r="F231" s="26"/>
      <c r="G231" s="26"/>
      <c r="H231" s="26"/>
      <c r="I231" s="41"/>
      <c r="J231" s="26"/>
      <c r="K231" s="26"/>
      <c r="L231" s="26"/>
      <c r="M231" s="26"/>
      <c r="N231" s="26"/>
    </row>
    <row r="232" spans="1:14" s="18" customFormat="1" ht="35.25" customHeight="1" x14ac:dyDescent="0.3">
      <c r="A232" s="25"/>
      <c r="B232" s="25"/>
      <c r="C232" s="25"/>
      <c r="D232" s="26"/>
      <c r="E232" s="26"/>
      <c r="F232" s="26"/>
      <c r="G232" s="26"/>
      <c r="H232" s="26"/>
      <c r="I232" s="41"/>
      <c r="J232" s="26"/>
      <c r="K232" s="26"/>
      <c r="L232" s="26"/>
      <c r="M232" s="26"/>
      <c r="N232" s="26"/>
    </row>
    <row r="233" spans="1:14" s="18" customFormat="1" ht="24" customHeight="1" x14ac:dyDescent="0.3">
      <c r="A233" s="25"/>
      <c r="B233" s="25"/>
      <c r="C233" s="25"/>
      <c r="D233" s="26"/>
      <c r="E233" s="26"/>
      <c r="F233" s="26"/>
      <c r="G233" s="26"/>
      <c r="H233" s="26"/>
      <c r="I233" s="41"/>
      <c r="J233" s="26"/>
      <c r="K233" s="26"/>
      <c r="L233" s="26"/>
      <c r="M233" s="26"/>
      <c r="N233" s="26"/>
    </row>
    <row r="234" spans="1:14" s="18" customFormat="1" ht="24" customHeight="1" x14ac:dyDescent="0.3">
      <c r="A234" s="25"/>
      <c r="B234" s="25"/>
      <c r="C234" s="25"/>
      <c r="D234" s="26"/>
      <c r="E234" s="26"/>
      <c r="F234" s="26"/>
      <c r="G234" s="26"/>
      <c r="H234" s="26"/>
      <c r="I234" s="41"/>
      <c r="J234" s="26"/>
      <c r="K234" s="26"/>
      <c r="L234" s="26"/>
      <c r="M234" s="26"/>
      <c r="N234" s="26"/>
    </row>
    <row r="235" spans="1:14" s="18" customFormat="1" ht="35.25" customHeight="1" x14ac:dyDescent="0.3">
      <c r="A235" s="25"/>
      <c r="B235" s="25"/>
      <c r="C235" s="25"/>
      <c r="D235" s="26"/>
      <c r="E235" s="26"/>
      <c r="F235" s="26"/>
      <c r="G235" s="26"/>
      <c r="H235" s="26"/>
      <c r="I235" s="41"/>
      <c r="J235" s="26"/>
      <c r="K235" s="26"/>
      <c r="L235" s="26"/>
      <c r="M235" s="26"/>
      <c r="N235" s="26"/>
    </row>
    <row r="236" spans="1:14" s="18" customFormat="1" ht="24" customHeight="1" x14ac:dyDescent="0.3">
      <c r="A236" s="25"/>
      <c r="B236" s="25"/>
      <c r="C236" s="25"/>
      <c r="D236" s="26"/>
      <c r="E236" s="26"/>
      <c r="F236" s="26"/>
      <c r="G236" s="26"/>
      <c r="H236" s="26"/>
      <c r="I236" s="41"/>
      <c r="J236" s="26"/>
      <c r="K236" s="26"/>
      <c r="L236" s="26"/>
      <c r="M236" s="26"/>
      <c r="N236" s="26"/>
    </row>
    <row r="237" spans="1:14" s="18" customFormat="1" ht="24" customHeight="1" x14ac:dyDescent="0.3">
      <c r="A237" s="25"/>
      <c r="B237" s="25"/>
      <c r="C237" s="25"/>
      <c r="D237" s="26"/>
      <c r="E237" s="26"/>
      <c r="F237" s="26"/>
      <c r="G237" s="26"/>
      <c r="H237" s="26"/>
      <c r="I237" s="41"/>
      <c r="J237" s="26"/>
      <c r="K237" s="26"/>
      <c r="L237" s="26"/>
      <c r="M237" s="26"/>
      <c r="N237" s="26"/>
    </row>
    <row r="238" spans="1:14" s="18" customFormat="1" ht="35.25" customHeight="1" x14ac:dyDescent="0.3">
      <c r="A238" s="25"/>
      <c r="B238" s="25"/>
      <c r="C238" s="25"/>
      <c r="D238" s="26"/>
      <c r="E238" s="26"/>
      <c r="F238" s="26"/>
      <c r="G238" s="26"/>
      <c r="H238" s="26"/>
      <c r="I238" s="41"/>
      <c r="J238" s="26"/>
      <c r="K238" s="26"/>
      <c r="L238" s="26"/>
      <c r="M238" s="26"/>
      <c r="N238" s="26"/>
    </row>
    <row r="239" spans="1:14" s="18" customFormat="1" ht="24" customHeight="1" x14ac:dyDescent="0.3">
      <c r="A239" s="25"/>
      <c r="B239" s="25"/>
      <c r="C239" s="25"/>
      <c r="D239" s="26"/>
      <c r="E239" s="26"/>
      <c r="F239" s="26"/>
      <c r="G239" s="26"/>
      <c r="H239" s="26"/>
      <c r="I239" s="41"/>
      <c r="J239" s="26"/>
      <c r="K239" s="26"/>
      <c r="L239" s="26"/>
      <c r="M239" s="26"/>
      <c r="N239" s="26"/>
    </row>
    <row r="240" spans="1:14" s="18" customFormat="1" ht="24" customHeight="1" x14ac:dyDescent="0.3">
      <c r="A240" s="25"/>
      <c r="B240" s="25"/>
      <c r="C240" s="25"/>
      <c r="D240" s="26"/>
      <c r="E240" s="26"/>
      <c r="F240" s="26"/>
      <c r="G240" s="26"/>
      <c r="H240" s="26"/>
      <c r="I240" s="41"/>
      <c r="J240" s="26"/>
      <c r="K240" s="26"/>
      <c r="L240" s="26"/>
      <c r="M240" s="26"/>
      <c r="N240" s="26"/>
    </row>
    <row r="241" spans="1:14" s="18" customFormat="1" ht="35.25" customHeight="1" x14ac:dyDescent="0.3">
      <c r="A241" s="25"/>
      <c r="B241" s="25"/>
      <c r="C241" s="25"/>
      <c r="D241" s="26"/>
      <c r="E241" s="26"/>
      <c r="F241" s="26"/>
      <c r="G241" s="26"/>
      <c r="H241" s="26"/>
      <c r="I241" s="41"/>
      <c r="J241" s="26"/>
      <c r="K241" s="26"/>
      <c r="L241" s="26"/>
      <c r="M241" s="26"/>
      <c r="N241" s="26"/>
    </row>
    <row r="242" spans="1:14" s="18" customFormat="1" ht="24" customHeight="1" x14ac:dyDescent="0.3">
      <c r="A242" s="25"/>
      <c r="B242" s="25"/>
      <c r="C242" s="25"/>
      <c r="D242" s="26"/>
      <c r="E242" s="26"/>
      <c r="F242" s="26"/>
      <c r="G242" s="26"/>
      <c r="H242" s="26"/>
      <c r="I242" s="41"/>
      <c r="J242" s="26"/>
      <c r="K242" s="26"/>
      <c r="L242" s="26"/>
      <c r="M242" s="26"/>
      <c r="N242" s="26"/>
    </row>
    <row r="243" spans="1:14" s="18" customFormat="1" ht="24" customHeight="1" x14ac:dyDescent="0.3">
      <c r="A243" s="25"/>
      <c r="B243" s="25"/>
      <c r="C243" s="25"/>
      <c r="D243" s="26"/>
      <c r="E243" s="26"/>
      <c r="F243" s="26"/>
      <c r="G243" s="26"/>
      <c r="H243" s="26"/>
      <c r="I243" s="41"/>
      <c r="J243" s="26"/>
      <c r="K243" s="26"/>
      <c r="L243" s="26"/>
      <c r="M243" s="26"/>
      <c r="N243" s="26"/>
    </row>
    <row r="244" spans="1:14" s="18" customFormat="1" ht="35.25" customHeight="1" x14ac:dyDescent="0.3">
      <c r="A244" s="25"/>
      <c r="B244" s="25"/>
      <c r="C244" s="25"/>
      <c r="D244" s="26"/>
      <c r="E244" s="26"/>
      <c r="F244" s="26"/>
      <c r="G244" s="26"/>
      <c r="H244" s="26"/>
      <c r="I244" s="41"/>
      <c r="J244" s="26"/>
      <c r="K244" s="26"/>
      <c r="L244" s="26"/>
      <c r="M244" s="26"/>
      <c r="N244" s="26"/>
    </row>
    <row r="245" spans="1:14" s="18" customFormat="1" ht="24" customHeight="1" x14ac:dyDescent="0.3">
      <c r="A245" s="25"/>
      <c r="B245" s="25"/>
      <c r="C245" s="25"/>
      <c r="D245" s="26"/>
      <c r="E245" s="26"/>
      <c r="F245" s="26"/>
      <c r="G245" s="26"/>
      <c r="H245" s="26"/>
      <c r="I245" s="41"/>
      <c r="J245" s="26"/>
      <c r="K245" s="26"/>
      <c r="L245" s="26"/>
      <c r="M245" s="26"/>
      <c r="N245" s="26"/>
    </row>
    <row r="246" spans="1:14" s="18" customFormat="1" ht="24" customHeight="1" x14ac:dyDescent="0.3">
      <c r="A246" s="25"/>
      <c r="B246" s="25"/>
      <c r="C246" s="25"/>
      <c r="D246" s="26"/>
      <c r="E246" s="26"/>
      <c r="F246" s="26"/>
      <c r="G246" s="26"/>
      <c r="H246" s="26"/>
      <c r="I246" s="41"/>
      <c r="J246" s="26"/>
      <c r="K246" s="26"/>
      <c r="L246" s="26"/>
      <c r="M246" s="26"/>
      <c r="N246" s="26"/>
    </row>
    <row r="247" spans="1:14" s="18" customFormat="1" ht="24" customHeight="1" x14ac:dyDescent="0.3">
      <c r="A247" s="25"/>
      <c r="B247" s="25"/>
      <c r="C247" s="25"/>
      <c r="D247" s="26"/>
      <c r="E247" s="26"/>
      <c r="F247" s="26"/>
      <c r="G247" s="26"/>
      <c r="H247" s="26"/>
      <c r="I247" s="41"/>
      <c r="J247" s="26"/>
      <c r="K247" s="26"/>
      <c r="L247" s="26"/>
      <c r="M247" s="26"/>
      <c r="N247" s="26"/>
    </row>
    <row r="248" spans="1:14" s="18" customFormat="1" ht="24" customHeight="1" x14ac:dyDescent="0.3">
      <c r="A248" s="25"/>
      <c r="B248" s="25"/>
      <c r="C248" s="25"/>
      <c r="D248" s="26"/>
      <c r="E248" s="26"/>
      <c r="F248" s="26"/>
      <c r="G248" s="26"/>
      <c r="H248" s="26"/>
      <c r="I248" s="41"/>
      <c r="J248" s="26"/>
      <c r="K248" s="26"/>
      <c r="L248" s="26"/>
      <c r="M248" s="26"/>
      <c r="N248" s="26"/>
    </row>
    <row r="249" spans="1:14" s="18" customFormat="1" ht="24" customHeight="1" x14ac:dyDescent="0.3">
      <c r="A249" s="25"/>
      <c r="B249" s="25"/>
      <c r="C249" s="25"/>
      <c r="D249" s="26"/>
      <c r="E249" s="26"/>
      <c r="F249" s="26"/>
      <c r="G249" s="26"/>
      <c r="H249" s="26"/>
      <c r="I249" s="41"/>
      <c r="J249" s="26"/>
      <c r="K249" s="26"/>
      <c r="L249" s="26"/>
      <c r="M249" s="26"/>
      <c r="N249" s="26"/>
    </row>
    <row r="250" spans="1:14" s="19" customFormat="1" ht="20.100000000000001" customHeight="1" x14ac:dyDescent="0.3">
      <c r="A250" s="25"/>
      <c r="B250" s="25"/>
      <c r="C250" s="25"/>
      <c r="D250" s="26"/>
      <c r="E250" s="26"/>
      <c r="F250" s="26"/>
      <c r="G250" s="26"/>
      <c r="H250" s="26"/>
      <c r="I250" s="41"/>
      <c r="J250" s="26"/>
      <c r="K250" s="26"/>
      <c r="L250" s="26"/>
      <c r="M250" s="26"/>
      <c r="N250" s="26"/>
    </row>
    <row r="251" spans="1:14" s="18" customFormat="1" ht="35.25" customHeight="1" x14ac:dyDescent="0.3">
      <c r="A251" s="25"/>
      <c r="B251" s="25"/>
      <c r="C251" s="25"/>
      <c r="D251" s="26"/>
      <c r="E251" s="26"/>
      <c r="F251" s="26"/>
      <c r="G251" s="26"/>
      <c r="H251" s="26"/>
      <c r="I251" s="41"/>
      <c r="J251" s="26"/>
      <c r="K251" s="26"/>
      <c r="L251" s="26"/>
      <c r="M251" s="26"/>
      <c r="N251" s="26"/>
    </row>
    <row r="252" spans="1:14" s="18" customFormat="1" ht="24" customHeight="1" x14ac:dyDescent="0.3">
      <c r="A252" s="25"/>
      <c r="B252" s="25"/>
      <c r="C252" s="25"/>
      <c r="D252" s="26"/>
      <c r="E252" s="26"/>
      <c r="F252" s="26"/>
      <c r="G252" s="26"/>
      <c r="H252" s="26"/>
      <c r="I252" s="41"/>
      <c r="J252" s="26"/>
      <c r="K252" s="26"/>
      <c r="L252" s="26"/>
      <c r="M252" s="26"/>
      <c r="N252" s="26"/>
    </row>
    <row r="253" spans="1:14" s="18" customFormat="1" ht="24" customHeight="1" x14ac:dyDescent="0.3">
      <c r="A253" s="25"/>
      <c r="B253" s="25"/>
      <c r="C253" s="25"/>
      <c r="D253" s="26"/>
      <c r="E253" s="26"/>
      <c r="F253" s="26"/>
      <c r="G253" s="26"/>
      <c r="H253" s="26"/>
      <c r="I253" s="41"/>
      <c r="J253" s="26"/>
      <c r="K253" s="26"/>
      <c r="L253" s="26"/>
      <c r="M253" s="26"/>
      <c r="N253" s="26"/>
    </row>
    <row r="254" spans="1:14" s="18" customFormat="1" ht="34.5" customHeight="1" x14ac:dyDescent="0.3">
      <c r="A254" s="25"/>
      <c r="B254" s="25"/>
      <c r="C254" s="25"/>
      <c r="D254" s="26"/>
      <c r="E254" s="26"/>
      <c r="F254" s="26"/>
      <c r="G254" s="26"/>
      <c r="H254" s="26"/>
      <c r="I254" s="41"/>
      <c r="J254" s="26"/>
      <c r="K254" s="26"/>
      <c r="L254" s="26"/>
      <c r="M254" s="26"/>
      <c r="N254" s="26"/>
    </row>
    <row r="255" spans="1:14" s="18" customFormat="1" ht="24" customHeight="1" x14ac:dyDescent="0.3">
      <c r="A255" s="25"/>
      <c r="B255" s="25"/>
      <c r="C255" s="25"/>
      <c r="D255" s="26"/>
      <c r="E255" s="26"/>
      <c r="F255" s="26"/>
      <c r="G255" s="26"/>
      <c r="H255" s="26"/>
      <c r="I255" s="41"/>
      <c r="J255" s="26"/>
      <c r="K255" s="26"/>
      <c r="L255" s="26"/>
      <c r="M255" s="26"/>
      <c r="N255" s="26"/>
    </row>
    <row r="256" spans="1:14" s="18" customFormat="1" ht="24" customHeight="1" x14ac:dyDescent="0.3">
      <c r="A256" s="25"/>
      <c r="B256" s="25"/>
      <c r="C256" s="25"/>
      <c r="D256" s="26"/>
      <c r="E256" s="26"/>
      <c r="F256" s="26"/>
      <c r="G256" s="26"/>
      <c r="H256" s="26"/>
      <c r="I256" s="41"/>
      <c r="J256" s="26"/>
      <c r="K256" s="26"/>
      <c r="L256" s="26"/>
      <c r="M256" s="26"/>
      <c r="N256" s="26"/>
    </row>
    <row r="257" spans="1:22" s="18" customFormat="1" ht="37.5" customHeight="1" x14ac:dyDescent="0.3">
      <c r="A257" s="25"/>
      <c r="B257" s="25"/>
      <c r="C257" s="25"/>
      <c r="D257" s="26"/>
      <c r="E257" s="26"/>
      <c r="F257" s="26"/>
      <c r="G257" s="26"/>
      <c r="H257" s="26"/>
      <c r="I257" s="41"/>
      <c r="J257" s="26"/>
      <c r="K257" s="26"/>
      <c r="L257" s="26"/>
      <c r="M257" s="26"/>
      <c r="N257" s="26"/>
    </row>
    <row r="258" spans="1:22" s="18" customFormat="1" ht="24" customHeight="1" x14ac:dyDescent="0.3">
      <c r="A258" s="25"/>
      <c r="B258" s="25"/>
      <c r="C258" s="25"/>
      <c r="D258" s="26"/>
      <c r="E258" s="26"/>
      <c r="F258" s="26"/>
      <c r="G258" s="26"/>
      <c r="H258" s="26"/>
      <c r="I258" s="41"/>
      <c r="J258" s="26"/>
      <c r="K258" s="26"/>
      <c r="L258" s="26"/>
      <c r="M258" s="26"/>
      <c r="N258" s="26"/>
    </row>
    <row r="259" spans="1:22" s="18" customFormat="1" ht="24" customHeight="1" x14ac:dyDescent="0.3">
      <c r="A259" s="25"/>
      <c r="B259" s="25"/>
      <c r="C259" s="25"/>
      <c r="D259" s="26"/>
      <c r="E259" s="26"/>
      <c r="F259" s="26"/>
      <c r="G259" s="26"/>
      <c r="H259" s="26"/>
      <c r="I259" s="41"/>
      <c r="J259" s="26"/>
      <c r="K259" s="26"/>
      <c r="L259" s="26"/>
      <c r="M259" s="26"/>
      <c r="N259" s="26"/>
    </row>
    <row r="260" spans="1:22" s="18" customFormat="1" ht="35.25" customHeight="1" x14ac:dyDescent="0.3">
      <c r="A260" s="25"/>
      <c r="B260" s="25"/>
      <c r="C260" s="25"/>
      <c r="D260" s="26"/>
      <c r="E260" s="26"/>
      <c r="F260" s="26"/>
      <c r="G260" s="26"/>
      <c r="H260" s="26"/>
      <c r="I260" s="41"/>
      <c r="J260" s="26"/>
      <c r="K260" s="26"/>
      <c r="L260" s="26"/>
      <c r="M260" s="26"/>
      <c r="N260" s="26"/>
    </row>
    <row r="261" spans="1:22" s="18" customFormat="1" ht="24" customHeight="1" x14ac:dyDescent="0.3">
      <c r="A261" s="25"/>
      <c r="B261" s="25"/>
      <c r="C261" s="25"/>
      <c r="D261" s="26"/>
      <c r="E261" s="26"/>
      <c r="F261" s="26"/>
      <c r="G261" s="26"/>
      <c r="H261" s="26"/>
      <c r="I261" s="41"/>
      <c r="J261" s="26"/>
      <c r="K261" s="26"/>
      <c r="L261" s="26"/>
      <c r="M261" s="26"/>
      <c r="N261" s="26"/>
    </row>
    <row r="262" spans="1:22" s="18" customFormat="1" ht="24" customHeight="1" x14ac:dyDescent="0.3">
      <c r="A262" s="25"/>
      <c r="B262" s="25"/>
      <c r="C262" s="25"/>
      <c r="D262" s="26"/>
      <c r="E262" s="26"/>
      <c r="F262" s="26"/>
      <c r="G262" s="26"/>
      <c r="H262" s="26"/>
      <c r="I262" s="41"/>
      <c r="J262" s="26"/>
      <c r="K262" s="26"/>
      <c r="L262" s="26"/>
      <c r="M262" s="26"/>
      <c r="N262" s="26"/>
    </row>
    <row r="263" spans="1:22" s="18" customFormat="1" ht="24" customHeight="1" x14ac:dyDescent="0.3">
      <c r="A263" s="25"/>
      <c r="B263" s="25"/>
      <c r="C263" s="25"/>
      <c r="D263" s="26"/>
      <c r="E263" s="26"/>
      <c r="F263" s="26"/>
      <c r="G263" s="26"/>
      <c r="H263" s="26"/>
      <c r="I263" s="41"/>
      <c r="J263" s="26"/>
      <c r="K263" s="26"/>
      <c r="L263" s="26"/>
      <c r="M263" s="26"/>
      <c r="N263" s="26"/>
    </row>
    <row r="264" spans="1:22" s="18" customFormat="1" ht="24" customHeight="1" x14ac:dyDescent="0.3">
      <c r="A264" s="25"/>
      <c r="B264" s="25"/>
      <c r="C264" s="25"/>
      <c r="D264" s="26"/>
      <c r="E264" s="26"/>
      <c r="F264" s="26"/>
      <c r="G264" s="26"/>
      <c r="H264" s="26"/>
      <c r="I264" s="41"/>
      <c r="J264" s="26"/>
      <c r="K264" s="26"/>
      <c r="L264" s="26"/>
      <c r="M264" s="26"/>
      <c r="N264" s="26"/>
    </row>
    <row r="265" spans="1:22" s="18" customFormat="1" ht="24" customHeight="1" x14ac:dyDescent="0.3">
      <c r="A265" s="25"/>
      <c r="B265" s="25"/>
      <c r="C265" s="25"/>
      <c r="D265" s="26"/>
      <c r="E265" s="26"/>
      <c r="F265" s="26"/>
      <c r="G265" s="26"/>
      <c r="H265" s="26"/>
      <c r="I265" s="41"/>
      <c r="J265" s="26"/>
      <c r="K265" s="26"/>
      <c r="L265" s="26"/>
      <c r="M265" s="26"/>
      <c r="N265" s="26"/>
    </row>
    <row r="266" spans="1:22" s="18" customFormat="1" ht="24" customHeight="1" x14ac:dyDescent="0.3">
      <c r="A266" s="25"/>
      <c r="B266" s="25"/>
      <c r="C266" s="25"/>
      <c r="D266" s="26"/>
      <c r="E266" s="26"/>
      <c r="F266" s="26"/>
      <c r="G266" s="26"/>
      <c r="H266" s="26"/>
      <c r="I266" s="41"/>
      <c r="J266" s="26"/>
      <c r="K266" s="26"/>
      <c r="L266" s="26"/>
      <c r="M266" s="26"/>
      <c r="N266" s="26"/>
    </row>
    <row r="267" spans="1:22" s="18" customFormat="1" ht="24" customHeight="1" x14ac:dyDescent="0.3">
      <c r="A267" s="25"/>
      <c r="B267" s="25"/>
      <c r="C267" s="25"/>
      <c r="D267" s="26"/>
      <c r="E267" s="26"/>
      <c r="F267" s="26"/>
      <c r="G267" s="26"/>
      <c r="H267" s="26"/>
      <c r="I267" s="41"/>
      <c r="J267" s="26"/>
      <c r="K267" s="26"/>
      <c r="L267" s="26"/>
      <c r="M267" s="26"/>
      <c r="N267" s="26"/>
    </row>
    <row r="268" spans="1:22" s="18" customFormat="1" ht="24" customHeight="1" x14ac:dyDescent="0.3">
      <c r="A268" s="25"/>
      <c r="B268" s="25"/>
      <c r="C268" s="25"/>
      <c r="D268" s="26"/>
      <c r="E268" s="26"/>
      <c r="F268" s="26"/>
      <c r="G268" s="26"/>
      <c r="H268" s="26"/>
      <c r="I268" s="41"/>
      <c r="J268" s="26"/>
      <c r="K268" s="26"/>
      <c r="L268" s="26"/>
      <c r="M268" s="26"/>
      <c r="N268" s="26"/>
    </row>
    <row r="269" spans="1:22" s="18" customFormat="1" ht="24" customHeight="1" x14ac:dyDescent="0.3">
      <c r="A269" s="25"/>
      <c r="B269" s="25"/>
      <c r="C269" s="25"/>
      <c r="D269" s="26"/>
      <c r="E269" s="26"/>
      <c r="F269" s="26"/>
      <c r="G269" s="26"/>
      <c r="H269" s="26"/>
      <c r="I269" s="41"/>
      <c r="J269" s="26"/>
      <c r="K269" s="26"/>
      <c r="L269" s="26"/>
      <c r="M269" s="26"/>
      <c r="N269" s="26"/>
    </row>
    <row r="270" spans="1:22" s="18" customFormat="1" ht="24" customHeight="1" x14ac:dyDescent="0.3">
      <c r="A270" s="25"/>
      <c r="B270" s="25"/>
      <c r="C270" s="25"/>
      <c r="D270" s="26"/>
      <c r="E270" s="26"/>
      <c r="F270" s="26"/>
      <c r="G270" s="26"/>
      <c r="H270" s="26"/>
      <c r="I270" s="41"/>
      <c r="J270" s="26"/>
      <c r="K270" s="26"/>
      <c r="L270" s="26"/>
      <c r="M270" s="26"/>
      <c r="N270" s="26"/>
    </row>
    <row r="271" spans="1:22" s="18" customFormat="1" ht="24" customHeight="1" x14ac:dyDescent="0.3">
      <c r="A271" s="25"/>
      <c r="B271" s="25"/>
      <c r="C271" s="25"/>
      <c r="D271" s="26"/>
      <c r="E271" s="26"/>
      <c r="F271" s="26"/>
      <c r="G271" s="26"/>
      <c r="H271" s="26"/>
      <c r="I271" s="41"/>
      <c r="J271" s="26"/>
      <c r="K271" s="26"/>
      <c r="L271" s="26"/>
      <c r="M271" s="26"/>
      <c r="N271" s="26"/>
    </row>
    <row r="272" spans="1:22" s="18" customFormat="1" ht="24" customHeight="1" x14ac:dyDescent="0.3">
      <c r="A272" s="25"/>
      <c r="B272" s="25"/>
      <c r="C272" s="25"/>
      <c r="D272" s="26"/>
      <c r="E272" s="26"/>
      <c r="F272" s="26"/>
      <c r="G272" s="26"/>
      <c r="H272" s="26"/>
      <c r="I272" s="41"/>
      <c r="J272" s="26"/>
      <c r="K272" s="26"/>
      <c r="L272" s="26"/>
      <c r="M272" s="26"/>
      <c r="N272" s="26"/>
      <c r="V272" s="18" t="s">
        <v>83</v>
      </c>
    </row>
    <row r="273" spans="1:15" s="18" customFormat="1" ht="30" customHeight="1" x14ac:dyDescent="0.3">
      <c r="A273" s="25"/>
      <c r="B273" s="25"/>
      <c r="C273" s="25"/>
      <c r="D273" s="26"/>
      <c r="E273" s="26"/>
      <c r="F273" s="26"/>
      <c r="G273" s="26"/>
      <c r="H273" s="26"/>
      <c r="I273" s="41"/>
      <c r="J273" s="26"/>
      <c r="K273" s="26"/>
      <c r="L273" s="26"/>
      <c r="M273" s="26"/>
      <c r="N273" s="26"/>
    </row>
    <row r="274" spans="1:15" s="18" customFormat="1" ht="29.4" customHeight="1" x14ac:dyDescent="0.3">
      <c r="A274" s="25"/>
      <c r="B274" s="25"/>
      <c r="C274" s="25"/>
      <c r="D274" s="26"/>
      <c r="E274" s="26"/>
      <c r="F274" s="26"/>
      <c r="G274" s="26"/>
      <c r="H274" s="26"/>
      <c r="I274" s="41"/>
      <c r="J274" s="26"/>
      <c r="K274" s="26"/>
      <c r="L274" s="26"/>
      <c r="M274" s="26"/>
      <c r="N274" s="26"/>
    </row>
    <row r="275" spans="1:15" s="33" customFormat="1" ht="23.4" customHeight="1" x14ac:dyDescent="0.3">
      <c r="A275" s="25"/>
      <c r="B275" s="25"/>
      <c r="C275" s="25"/>
      <c r="D275" s="26"/>
      <c r="E275" s="26"/>
      <c r="F275" s="26"/>
      <c r="G275" s="26"/>
      <c r="H275" s="26"/>
      <c r="I275" s="41"/>
      <c r="J275" s="26"/>
      <c r="K275" s="26"/>
      <c r="L275" s="26"/>
      <c r="M275" s="26"/>
      <c r="N275" s="26"/>
    </row>
    <row r="276" spans="1:15" s="33" customFormat="1" ht="23.4" customHeight="1" x14ac:dyDescent="0.3">
      <c r="A276" s="25"/>
      <c r="B276" s="25"/>
      <c r="C276" s="25"/>
      <c r="D276" s="26"/>
      <c r="E276" s="26"/>
      <c r="F276" s="26"/>
      <c r="G276" s="26"/>
      <c r="H276" s="26"/>
      <c r="I276" s="41"/>
      <c r="J276" s="26"/>
      <c r="K276" s="26"/>
      <c r="L276" s="26"/>
      <c r="M276" s="26"/>
      <c r="N276" s="26"/>
    </row>
    <row r="277" spans="1:15" s="33" customFormat="1" ht="32.25" customHeight="1" x14ac:dyDescent="0.3">
      <c r="A277" s="25"/>
      <c r="B277" s="25"/>
      <c r="C277" s="25"/>
      <c r="D277" s="26"/>
      <c r="E277" s="26"/>
      <c r="F277" s="26"/>
      <c r="G277" s="26"/>
      <c r="H277" s="26"/>
      <c r="I277" s="41"/>
      <c r="J277" s="26"/>
      <c r="K277" s="26"/>
      <c r="L277" s="26"/>
      <c r="M277" s="26"/>
      <c r="N277" s="26"/>
    </row>
    <row r="279" spans="1:15" x14ac:dyDescent="0.3">
      <c r="O279" s="25" t="s">
        <v>82</v>
      </c>
    </row>
  </sheetData>
  <mergeCells count="9">
    <mergeCell ref="A206:E206"/>
    <mergeCell ref="A207:E207"/>
    <mergeCell ref="B208:C208"/>
    <mergeCell ref="A1:I1"/>
    <mergeCell ref="L1:N1"/>
    <mergeCell ref="A2:O2"/>
    <mergeCell ref="A3:O3"/>
    <mergeCell ref="A204:C204"/>
    <mergeCell ref="A205:E205"/>
  </mergeCells>
  <conditionalFormatting sqref="B24:B38 A154:A163 A184:G192 I184:I192 I174:K183 A175:G182 I154:K163 A199:G203 I199:K203 B40:B44 A46:G51 I46:K51 A54:G59 I53:K63 A66:G67 I66:K67 A95:G98 I95:K98 I121:K124 A121:G124 A128:G133 I128:K137 A165:A166 I164:J164 L164 A194:G197 A174 A183 A9:G16 A8 C8:G8 A53:D53 A61:G63 A60:D60 A135:G137 A134:D134">
    <cfRule type="cellIs" dxfId="173" priority="174" operator="equal">
      <formula>0</formula>
    </cfRule>
  </conditionalFormatting>
  <conditionalFormatting sqref="I36:I38 I42:I44 I40 I46">
    <cfRule type="cellIs" dxfId="172" priority="170" operator="equal">
      <formula>0</formula>
    </cfRule>
  </conditionalFormatting>
  <conditionalFormatting sqref="C24:G27 C29:G30 C28:D28">
    <cfRule type="cellIs" dxfId="171" priority="168" operator="equal">
      <formula>0</formula>
    </cfRule>
  </conditionalFormatting>
  <conditionalFormatting sqref="B6">
    <cfRule type="cellIs" dxfId="170" priority="173" operator="equal">
      <formula>0</formula>
    </cfRule>
  </conditionalFormatting>
  <conditionalFormatting sqref="A20:D20 A22:G27 A155:G163 A154 D154:G154 A40:G40 A165:G166 E164:G164 A42:G44 A41:D41 A29:G34 A28:D28 A36:G38 A35:D35">
    <cfRule type="cellIs" dxfId="169" priority="169" operator="equal">
      <formula>0</formula>
    </cfRule>
  </conditionalFormatting>
  <conditionalFormatting sqref="B19">
    <cfRule type="cellIs" dxfId="168" priority="166" operator="equal">
      <formula>0</formula>
    </cfRule>
  </conditionalFormatting>
  <conditionalFormatting sqref="I31:I34">
    <cfRule type="cellIs" dxfId="167" priority="171" operator="equal">
      <formula>0</formula>
    </cfRule>
  </conditionalFormatting>
  <conditionalFormatting sqref="A19 C19:G19 I19:K19">
    <cfRule type="cellIs" dxfId="166" priority="165" operator="equal">
      <formula>0</formula>
    </cfRule>
  </conditionalFormatting>
  <conditionalFormatting sqref="A24:A30 J20:K20 I22:K38 I40:K44">
    <cfRule type="cellIs" dxfId="165" priority="172" operator="equal">
      <formula>0</formula>
    </cfRule>
  </conditionalFormatting>
  <conditionalFormatting sqref="I20">
    <cfRule type="cellIs" dxfId="164" priority="167" operator="equal">
      <formula>0</formula>
    </cfRule>
  </conditionalFormatting>
  <conditionalFormatting sqref="B155:B163 B165:B166">
    <cfRule type="cellIs" dxfId="163" priority="164" operator="equal">
      <formula>0</formula>
    </cfRule>
  </conditionalFormatting>
  <conditionalFormatting sqref="C155:G163 D154:G154 C165:G166 E164:G164">
    <cfRule type="cellIs" dxfId="162" priority="163" operator="equal">
      <formula>0</formula>
    </cfRule>
  </conditionalFormatting>
  <conditionalFormatting sqref="I21:K21">
    <cfRule type="cellIs" dxfId="161" priority="162" operator="equal">
      <formula>0</formula>
    </cfRule>
  </conditionalFormatting>
  <conditionalFormatting sqref="A21:G21">
    <cfRule type="cellIs" dxfId="160" priority="161" operator="equal">
      <formula>0</formula>
    </cfRule>
  </conditionalFormatting>
  <conditionalFormatting sqref="A52 C52:G52 I52:K52">
    <cfRule type="cellIs" dxfId="159" priority="160" operator="equal">
      <formula>0</formula>
    </cfRule>
  </conditionalFormatting>
  <conditionalFormatting sqref="B99">
    <cfRule type="cellIs" dxfId="158" priority="158" operator="equal">
      <formula>0</formula>
    </cfRule>
  </conditionalFormatting>
  <conditionalFormatting sqref="A99 C99:G99 I99:K99">
    <cfRule type="cellIs" dxfId="157" priority="157" operator="equal">
      <formula>0</formula>
    </cfRule>
  </conditionalFormatting>
  <conditionalFormatting sqref="A68 C68:G68 I68:K68">
    <cfRule type="cellIs" dxfId="156" priority="159" operator="equal">
      <formula>0</formula>
    </cfRule>
  </conditionalFormatting>
  <conditionalFormatting sqref="A114 C114:G114 I114:K114">
    <cfRule type="cellIs" dxfId="155" priority="152" operator="equal">
      <formula>0</formula>
    </cfRule>
  </conditionalFormatting>
  <conditionalFormatting sqref="B52">
    <cfRule type="cellIs" dxfId="154" priority="156" operator="equal">
      <formula>0</formula>
    </cfRule>
  </conditionalFormatting>
  <conditionalFormatting sqref="B68">
    <cfRule type="cellIs" dxfId="153" priority="155" operator="equal">
      <formula>0</formula>
    </cfRule>
  </conditionalFormatting>
  <conditionalFormatting sqref="A100 C100:G100 I100:K100">
    <cfRule type="cellIs" dxfId="152" priority="153" operator="equal">
      <formula>0</formula>
    </cfRule>
  </conditionalFormatting>
  <conditionalFormatting sqref="B100">
    <cfRule type="cellIs" dxfId="151" priority="154" operator="equal">
      <formula>0</formula>
    </cfRule>
  </conditionalFormatting>
  <conditionalFormatting sqref="B153">
    <cfRule type="cellIs" dxfId="150" priority="146" operator="equal">
      <formula>0</formula>
    </cfRule>
  </conditionalFormatting>
  <conditionalFormatting sqref="A174 D174:G174 A183 D183:G183">
    <cfRule type="cellIs" dxfId="149" priority="141" operator="equal">
      <formula>0</formula>
    </cfRule>
  </conditionalFormatting>
  <conditionalFormatting sqref="A125 C125:G125 I125:K125">
    <cfRule type="cellIs" dxfId="148" priority="151" operator="equal">
      <formula>0</formula>
    </cfRule>
  </conditionalFormatting>
  <conditionalFormatting sqref="B114">
    <cfRule type="cellIs" dxfId="147" priority="150" operator="equal">
      <formula>0</formula>
    </cfRule>
  </conditionalFormatting>
  <conditionalFormatting sqref="B125">
    <cfRule type="cellIs" dxfId="146" priority="149" operator="equal">
      <formula>0</formula>
    </cfRule>
  </conditionalFormatting>
  <conditionalFormatting sqref="B154">
    <cfRule type="cellIs" dxfId="145" priority="144" operator="equal">
      <formula>0</formula>
    </cfRule>
  </conditionalFormatting>
  <conditionalFormatting sqref="A153 C153:G153 I153:K153">
    <cfRule type="cellIs" dxfId="144" priority="145" operator="equal">
      <formula>0</formula>
    </cfRule>
  </conditionalFormatting>
  <conditionalFormatting sqref="A152 C152:G152 I152:K152">
    <cfRule type="cellIs" dxfId="143" priority="147" operator="equal">
      <formula>0</formula>
    </cfRule>
  </conditionalFormatting>
  <conditionalFormatting sqref="B152">
    <cfRule type="cellIs" dxfId="142" priority="148" operator="equal">
      <formula>0</formula>
    </cfRule>
  </conditionalFormatting>
  <conditionalFormatting sqref="B154">
    <cfRule type="cellIs" dxfId="141" priority="143" operator="equal">
      <formula>0</formula>
    </cfRule>
  </conditionalFormatting>
  <conditionalFormatting sqref="C154">
    <cfRule type="cellIs" dxfId="140" priority="142" operator="equal">
      <formula>0</formula>
    </cfRule>
  </conditionalFormatting>
  <conditionalFormatting sqref="D174:G174 D183:G183">
    <cfRule type="cellIs" dxfId="139" priority="140" operator="equal">
      <formula>0</formula>
    </cfRule>
  </conditionalFormatting>
  <conditionalFormatting sqref="I168:K173">
    <cfRule type="cellIs" dxfId="138" priority="135" operator="equal">
      <formula>0</formula>
    </cfRule>
  </conditionalFormatting>
  <conditionalFormatting sqref="A168:G173">
    <cfRule type="cellIs" dxfId="137" priority="134" operator="equal">
      <formula>0</formula>
    </cfRule>
  </conditionalFormatting>
  <conditionalFormatting sqref="A167 C167:G167 I167:K167">
    <cfRule type="cellIs" dxfId="136" priority="138" operator="equal">
      <formula>0</formula>
    </cfRule>
  </conditionalFormatting>
  <conditionalFormatting sqref="B168:B173">
    <cfRule type="cellIs" dxfId="135" priority="137" operator="equal">
      <formula>0</formula>
    </cfRule>
  </conditionalFormatting>
  <conditionalFormatting sqref="B167">
    <cfRule type="cellIs" dxfId="134" priority="139" operator="equal">
      <formula>0</formula>
    </cfRule>
  </conditionalFormatting>
  <conditionalFormatting sqref="E168:G168">
    <cfRule type="cellIs" dxfId="133" priority="136" operator="equal">
      <formula>0</formula>
    </cfRule>
  </conditionalFormatting>
  <conditionalFormatting sqref="B174">
    <cfRule type="cellIs" dxfId="132" priority="132" operator="equal">
      <formula>0</formula>
    </cfRule>
  </conditionalFormatting>
  <conditionalFormatting sqref="B174">
    <cfRule type="cellIs" dxfId="131" priority="133" operator="equal">
      <formula>0</formula>
    </cfRule>
  </conditionalFormatting>
  <conditionalFormatting sqref="C174">
    <cfRule type="cellIs" dxfId="130" priority="131" operator="equal">
      <formula>0</formula>
    </cfRule>
  </conditionalFormatting>
  <conditionalFormatting sqref="B183">
    <cfRule type="cellIs" dxfId="129" priority="130" operator="equal">
      <formula>0</formula>
    </cfRule>
  </conditionalFormatting>
  <conditionalFormatting sqref="B183">
    <cfRule type="cellIs" dxfId="128" priority="129" operator="equal">
      <formula>0</formula>
    </cfRule>
  </conditionalFormatting>
  <conditionalFormatting sqref="C183">
    <cfRule type="cellIs" dxfId="127" priority="128" operator="equal">
      <formula>0</formula>
    </cfRule>
  </conditionalFormatting>
  <conditionalFormatting sqref="A198 C198:G198 I198:K198">
    <cfRule type="cellIs" dxfId="126" priority="126" operator="equal">
      <formula>0</formula>
    </cfRule>
  </conditionalFormatting>
  <conditionalFormatting sqref="B198">
    <cfRule type="cellIs" dxfId="125" priority="127" operator="equal">
      <formula>0</formula>
    </cfRule>
  </conditionalFormatting>
  <conditionalFormatting sqref="E199:G199">
    <cfRule type="cellIs" dxfId="124" priority="125" operator="equal">
      <formula>0</formula>
    </cfRule>
  </conditionalFormatting>
  <conditionalFormatting sqref="B18">
    <cfRule type="cellIs" dxfId="123" priority="124" operator="equal">
      <formula>0</formula>
    </cfRule>
  </conditionalFormatting>
  <conditionalFormatting sqref="A18:G18">
    <cfRule type="cellIs" dxfId="122" priority="122" operator="equal">
      <formula>0</formula>
    </cfRule>
  </conditionalFormatting>
  <conditionalFormatting sqref="I8:K8">
    <cfRule type="cellIs" dxfId="121" priority="123" operator="equal">
      <formula>0</formula>
    </cfRule>
  </conditionalFormatting>
  <conditionalFormatting sqref="I16:K16">
    <cfRule type="cellIs" dxfId="120" priority="121" operator="equal">
      <formula>0</formula>
    </cfRule>
  </conditionalFormatting>
  <conditionalFormatting sqref="J18">
    <cfRule type="cellIs" dxfId="119" priority="115" operator="equal">
      <formula>0</formula>
    </cfRule>
  </conditionalFormatting>
  <conditionalFormatting sqref="B17">
    <cfRule type="cellIs" dxfId="118" priority="120" operator="equal">
      <formula>0</formula>
    </cfRule>
  </conditionalFormatting>
  <conditionalFormatting sqref="A17:G17">
    <cfRule type="cellIs" dxfId="117" priority="118" operator="equal">
      <formula>0</formula>
    </cfRule>
  </conditionalFormatting>
  <conditionalFormatting sqref="I17:K17">
    <cfRule type="cellIs" dxfId="116" priority="119" operator="equal">
      <formula>0</formula>
    </cfRule>
  </conditionalFormatting>
  <conditionalFormatting sqref="K18">
    <cfRule type="cellIs" dxfId="115" priority="117" operator="equal">
      <formula>0</formula>
    </cfRule>
  </conditionalFormatting>
  <conditionalFormatting sqref="I18">
    <cfRule type="cellIs" dxfId="114" priority="116" operator="equal">
      <formula>0</formula>
    </cfRule>
  </conditionalFormatting>
  <conditionalFormatting sqref="B39">
    <cfRule type="cellIs" dxfId="113" priority="114" operator="equal">
      <formula>0</formula>
    </cfRule>
  </conditionalFormatting>
  <conditionalFormatting sqref="A39:G39">
    <cfRule type="cellIs" dxfId="112" priority="111" operator="equal">
      <formula>0</formula>
    </cfRule>
  </conditionalFormatting>
  <conditionalFormatting sqref="I39">
    <cfRule type="cellIs" dxfId="111" priority="112" operator="equal">
      <formula>0</formula>
    </cfRule>
  </conditionalFormatting>
  <conditionalFormatting sqref="I39:K39">
    <cfRule type="cellIs" dxfId="110" priority="113" operator="equal">
      <formula>0</formula>
    </cfRule>
  </conditionalFormatting>
  <conditionalFormatting sqref="B45">
    <cfRule type="cellIs" dxfId="109" priority="110" operator="equal">
      <formula>0</formula>
    </cfRule>
  </conditionalFormatting>
  <conditionalFormatting sqref="A45:G45">
    <cfRule type="cellIs" dxfId="108" priority="107" operator="equal">
      <formula>0</formula>
    </cfRule>
  </conditionalFormatting>
  <conditionalFormatting sqref="I45">
    <cfRule type="cellIs" dxfId="107" priority="108" operator="equal">
      <formula>0</formula>
    </cfRule>
  </conditionalFormatting>
  <conditionalFormatting sqref="I45:K45">
    <cfRule type="cellIs" dxfId="106" priority="109" operator="equal">
      <formula>0</formula>
    </cfRule>
  </conditionalFormatting>
  <conditionalFormatting sqref="B65">
    <cfRule type="cellIs" dxfId="105" priority="106" operator="equal">
      <formula>0</formula>
    </cfRule>
  </conditionalFormatting>
  <conditionalFormatting sqref="I61:I63 I65">
    <cfRule type="cellIs" dxfId="104" priority="103" operator="equal">
      <formula>0</formula>
    </cfRule>
  </conditionalFormatting>
  <conditionalFormatting sqref="A65:G65">
    <cfRule type="cellIs" dxfId="103" priority="102" operator="equal">
      <formula>0</formula>
    </cfRule>
  </conditionalFormatting>
  <conditionalFormatting sqref="I56:I59">
    <cfRule type="cellIs" dxfId="102" priority="104" operator="equal">
      <formula>0</formula>
    </cfRule>
  </conditionalFormatting>
  <conditionalFormatting sqref="I65:K65">
    <cfRule type="cellIs" dxfId="101" priority="105" operator="equal">
      <formula>0</formula>
    </cfRule>
  </conditionalFormatting>
  <conditionalFormatting sqref="B64">
    <cfRule type="cellIs" dxfId="100" priority="101" operator="equal">
      <formula>0</formula>
    </cfRule>
  </conditionalFormatting>
  <conditionalFormatting sqref="A64:G64">
    <cfRule type="cellIs" dxfId="99" priority="98" operator="equal">
      <formula>0</formula>
    </cfRule>
  </conditionalFormatting>
  <conditionalFormatting sqref="I64">
    <cfRule type="cellIs" dxfId="98" priority="99" operator="equal">
      <formula>0</formula>
    </cfRule>
  </conditionalFormatting>
  <conditionalFormatting sqref="I64:K64">
    <cfRule type="cellIs" dxfId="97" priority="100" operator="equal">
      <formula>0</formula>
    </cfRule>
  </conditionalFormatting>
  <conditionalFormatting sqref="B73:B87 B89:B93">
    <cfRule type="cellIs" dxfId="96" priority="97" operator="equal">
      <formula>0</formula>
    </cfRule>
  </conditionalFormatting>
  <conditionalFormatting sqref="I85:I87 I91:I93 I89 I95">
    <cfRule type="cellIs" dxfId="95" priority="94" operator="equal">
      <formula>0</formula>
    </cfRule>
  </conditionalFormatting>
  <conditionalFormatting sqref="C73:G76 C78:G79 C77:D77">
    <cfRule type="cellIs" dxfId="94" priority="92" operator="equal">
      <formula>0</formula>
    </cfRule>
  </conditionalFormatting>
  <conditionalFormatting sqref="A69:D69 A71:G76 A89:G89 A91:G93 A90:D90 A78:G83 A77:D77 A85:G87 A84:D84">
    <cfRule type="cellIs" dxfId="93" priority="93" operator="equal">
      <formula>0</formula>
    </cfRule>
  </conditionalFormatting>
  <conditionalFormatting sqref="I80:I83">
    <cfRule type="cellIs" dxfId="92" priority="95" operator="equal">
      <formula>0</formula>
    </cfRule>
  </conditionalFormatting>
  <conditionalFormatting sqref="A73:A79 J69:K69 I71:K87 I89:K93">
    <cfRule type="cellIs" dxfId="91" priority="96" operator="equal">
      <formula>0</formula>
    </cfRule>
  </conditionalFormatting>
  <conditionalFormatting sqref="I69">
    <cfRule type="cellIs" dxfId="90" priority="91" operator="equal">
      <formula>0</formula>
    </cfRule>
  </conditionalFormatting>
  <conditionalFormatting sqref="I70:K70">
    <cfRule type="cellIs" dxfId="89" priority="90" operator="equal">
      <formula>0</formula>
    </cfRule>
  </conditionalFormatting>
  <conditionalFormatting sqref="A70:G70">
    <cfRule type="cellIs" dxfId="88" priority="89" operator="equal">
      <formula>0</formula>
    </cfRule>
  </conditionalFormatting>
  <conditionalFormatting sqref="B88">
    <cfRule type="cellIs" dxfId="87" priority="88" operator="equal">
      <formula>0</formula>
    </cfRule>
  </conditionalFormatting>
  <conditionalFormatting sqref="A88:G88">
    <cfRule type="cellIs" dxfId="86" priority="85" operator="equal">
      <formula>0</formula>
    </cfRule>
  </conditionalFormatting>
  <conditionalFormatting sqref="I88">
    <cfRule type="cellIs" dxfId="85" priority="86" operator="equal">
      <formula>0</formula>
    </cfRule>
  </conditionalFormatting>
  <conditionalFormatting sqref="I88:K88">
    <cfRule type="cellIs" dxfId="84" priority="87" operator="equal">
      <formula>0</formula>
    </cfRule>
  </conditionalFormatting>
  <conditionalFormatting sqref="B94">
    <cfRule type="cellIs" dxfId="83" priority="84" operator="equal">
      <formula>0</formula>
    </cfRule>
  </conditionalFormatting>
  <conditionalFormatting sqref="A94:G94">
    <cfRule type="cellIs" dxfId="82" priority="81" operator="equal">
      <formula>0</formula>
    </cfRule>
  </conditionalFormatting>
  <conditionalFormatting sqref="I94">
    <cfRule type="cellIs" dxfId="81" priority="82" operator="equal">
      <formula>0</formula>
    </cfRule>
  </conditionalFormatting>
  <conditionalFormatting sqref="I94:K94">
    <cfRule type="cellIs" dxfId="80" priority="83" operator="equal">
      <formula>0</formula>
    </cfRule>
  </conditionalFormatting>
  <conditionalFormatting sqref="B101:B111 B113">
    <cfRule type="cellIs" dxfId="79" priority="80" operator="equal">
      <formula>0</formula>
    </cfRule>
  </conditionalFormatting>
  <conditionalFormatting sqref="I109:I111 I113">
    <cfRule type="cellIs" dxfId="78" priority="77" operator="equal">
      <formula>0</formula>
    </cfRule>
  </conditionalFormatting>
  <conditionalFormatting sqref="C102:G103 C101:D101">
    <cfRule type="cellIs" dxfId="77" priority="75" operator="equal">
      <formula>0</formula>
    </cfRule>
  </conditionalFormatting>
  <conditionalFormatting sqref="A102:G107 A113:G113 A101:D101 A109:G111 A108:D108">
    <cfRule type="cellIs" dxfId="76" priority="76" operator="equal">
      <formula>0</formula>
    </cfRule>
  </conditionalFormatting>
  <conditionalFormatting sqref="I104:I107">
    <cfRule type="cellIs" dxfId="75" priority="78" operator="equal">
      <formula>0</formula>
    </cfRule>
  </conditionalFormatting>
  <conditionalFormatting sqref="A101:A103 I101:K111 I113:K113">
    <cfRule type="cellIs" dxfId="74" priority="79" operator="equal">
      <formula>0</formula>
    </cfRule>
  </conditionalFormatting>
  <conditionalFormatting sqref="B112">
    <cfRule type="cellIs" dxfId="73" priority="74" operator="equal">
      <formula>0</formula>
    </cfRule>
  </conditionalFormatting>
  <conditionalFormatting sqref="A112:G112">
    <cfRule type="cellIs" dxfId="72" priority="71" operator="equal">
      <formula>0</formula>
    </cfRule>
  </conditionalFormatting>
  <conditionalFormatting sqref="I112">
    <cfRule type="cellIs" dxfId="71" priority="72" operator="equal">
      <formula>0</formula>
    </cfRule>
  </conditionalFormatting>
  <conditionalFormatting sqref="I112:K112">
    <cfRule type="cellIs" dxfId="70" priority="73" operator="equal">
      <formula>0</formula>
    </cfRule>
  </conditionalFormatting>
  <conditionalFormatting sqref="B115:B118 B120">
    <cfRule type="cellIs" dxfId="69" priority="70" operator="equal">
      <formula>0</formula>
    </cfRule>
  </conditionalFormatting>
  <conditionalFormatting sqref="I116:I118 I120">
    <cfRule type="cellIs" dxfId="68" priority="68" operator="equal">
      <formula>0</formula>
    </cfRule>
  </conditionalFormatting>
  <conditionalFormatting sqref="A116:G118 A120:G120 A115:D115">
    <cfRule type="cellIs" dxfId="67" priority="67" operator="equal">
      <formula>0</formula>
    </cfRule>
  </conditionalFormatting>
  <conditionalFormatting sqref="I115:K118 I120:K120">
    <cfRule type="cellIs" dxfId="66" priority="69" operator="equal">
      <formula>0</formula>
    </cfRule>
  </conditionalFormatting>
  <conditionalFormatting sqref="B119">
    <cfRule type="cellIs" dxfId="65" priority="66" operator="equal">
      <formula>0</formula>
    </cfRule>
  </conditionalFormatting>
  <conditionalFormatting sqref="A119:G119">
    <cfRule type="cellIs" dxfId="64" priority="63" operator="equal">
      <formula>0</formula>
    </cfRule>
  </conditionalFormatting>
  <conditionalFormatting sqref="I119">
    <cfRule type="cellIs" dxfId="63" priority="64" operator="equal">
      <formula>0</formula>
    </cfRule>
  </conditionalFormatting>
  <conditionalFormatting sqref="I119:K119">
    <cfRule type="cellIs" dxfId="62" priority="65" operator="equal">
      <formula>0</formula>
    </cfRule>
  </conditionalFormatting>
  <conditionalFormatting sqref="A145:G151 I145:K146 I150:K151 J147:K148">
    <cfRule type="cellIs" dxfId="61" priority="62" operator="equal">
      <formula>0</formula>
    </cfRule>
  </conditionalFormatting>
  <conditionalFormatting sqref="B139:B143">
    <cfRule type="cellIs" dxfId="60" priority="61" operator="equal">
      <formula>0</formula>
    </cfRule>
  </conditionalFormatting>
  <conditionalFormatting sqref="I135:I137 I141:I143 I139 I145">
    <cfRule type="cellIs" dxfId="59" priority="59" operator="equal">
      <formula>0</formula>
    </cfRule>
  </conditionalFormatting>
  <conditionalFormatting sqref="C130:G133">
    <cfRule type="cellIs" dxfId="58" priority="57" operator="equal">
      <formula>0</formula>
    </cfRule>
  </conditionalFormatting>
  <conditionalFormatting sqref="A126:D126 A139:G139 A141:G143 A140:D140">
    <cfRule type="cellIs" dxfId="57" priority="58" operator="equal">
      <formula>0</formula>
    </cfRule>
  </conditionalFormatting>
  <conditionalFormatting sqref="A130:A133 J126:K126 I139:K143">
    <cfRule type="cellIs" dxfId="56" priority="60" operator="equal">
      <formula>0</formula>
    </cfRule>
  </conditionalFormatting>
  <conditionalFormatting sqref="I126">
    <cfRule type="cellIs" dxfId="55" priority="56" operator="equal">
      <formula>0</formula>
    </cfRule>
  </conditionalFormatting>
  <conditionalFormatting sqref="I127:K127">
    <cfRule type="cellIs" dxfId="54" priority="55" operator="equal">
      <formula>0</formula>
    </cfRule>
  </conditionalFormatting>
  <conditionalFormatting sqref="A127:G127">
    <cfRule type="cellIs" dxfId="53" priority="54" operator="equal">
      <formula>0</formula>
    </cfRule>
  </conditionalFormatting>
  <conditionalFormatting sqref="B138">
    <cfRule type="cellIs" dxfId="52" priority="53" operator="equal">
      <formula>0</formula>
    </cfRule>
  </conditionalFormatting>
  <conditionalFormatting sqref="A138:G138">
    <cfRule type="cellIs" dxfId="51" priority="50" operator="equal">
      <formula>0</formula>
    </cfRule>
  </conditionalFormatting>
  <conditionalFormatting sqref="I138">
    <cfRule type="cellIs" dxfId="50" priority="51" operator="equal">
      <formula>0</formula>
    </cfRule>
  </conditionalFormatting>
  <conditionalFormatting sqref="I138:K138">
    <cfRule type="cellIs" dxfId="49" priority="52" operator="equal">
      <formula>0</formula>
    </cfRule>
  </conditionalFormatting>
  <conditionalFormatting sqref="B144">
    <cfRule type="cellIs" dxfId="48" priority="49" operator="equal">
      <formula>0</formula>
    </cfRule>
  </conditionalFormatting>
  <conditionalFormatting sqref="A144:G144">
    <cfRule type="cellIs" dxfId="47" priority="46" operator="equal">
      <formula>0</formula>
    </cfRule>
  </conditionalFormatting>
  <conditionalFormatting sqref="I144">
    <cfRule type="cellIs" dxfId="46" priority="47" operator="equal">
      <formula>0</formula>
    </cfRule>
  </conditionalFormatting>
  <conditionalFormatting sqref="I144:K144">
    <cfRule type="cellIs" dxfId="45" priority="48" operator="equal">
      <formula>0</formula>
    </cfRule>
  </conditionalFormatting>
  <conditionalFormatting sqref="I147">
    <cfRule type="cellIs" dxfId="44" priority="45" operator="equal">
      <formula>0</formula>
    </cfRule>
  </conditionalFormatting>
  <conditionalFormatting sqref="J149:K149">
    <cfRule type="cellIs" dxfId="43" priority="42" operator="equal">
      <formula>0</formula>
    </cfRule>
  </conditionalFormatting>
  <conditionalFormatting sqref="I148">
    <cfRule type="cellIs" dxfId="42" priority="44" operator="equal">
      <formula>0</formula>
    </cfRule>
  </conditionalFormatting>
  <conditionalFormatting sqref="I149">
    <cfRule type="cellIs" dxfId="41" priority="43" operator="equal">
      <formula>0</formula>
    </cfRule>
  </conditionalFormatting>
  <conditionalFormatting sqref="A164:D164">
    <cfRule type="cellIs" dxfId="40" priority="41" operator="equal">
      <formula>0</formula>
    </cfRule>
  </conditionalFormatting>
  <conditionalFormatting sqref="I165:J166 L165:L166">
    <cfRule type="cellIs" dxfId="39" priority="40" operator="equal">
      <formula>0</formula>
    </cfRule>
  </conditionalFormatting>
  <conditionalFormatting sqref="K165:K166">
    <cfRule type="cellIs" dxfId="38" priority="39" operator="equal">
      <formula>0</formula>
    </cfRule>
  </conditionalFormatting>
  <conditionalFormatting sqref="I193:J193 L193">
    <cfRule type="cellIs" dxfId="37" priority="38" operator="equal">
      <formula>0</formula>
    </cfRule>
  </conditionalFormatting>
  <conditionalFormatting sqref="E193:G193">
    <cfRule type="cellIs" dxfId="36" priority="37" operator="equal">
      <formula>0</formula>
    </cfRule>
  </conditionalFormatting>
  <conditionalFormatting sqref="E193:G193">
    <cfRule type="cellIs" dxfId="35" priority="36" operator="equal">
      <formula>0</formula>
    </cfRule>
  </conditionalFormatting>
  <conditionalFormatting sqref="A193:D193">
    <cfRule type="cellIs" dxfId="34" priority="35" operator="equal">
      <formula>0</formula>
    </cfRule>
  </conditionalFormatting>
  <conditionalFormatting sqref="I194">
    <cfRule type="cellIs" dxfId="33" priority="34" operator="equal">
      <formula>0</formula>
    </cfRule>
  </conditionalFormatting>
  <conditionalFormatting sqref="I195">
    <cfRule type="cellIs" dxfId="32" priority="33" operator="equal">
      <formula>0</formula>
    </cfRule>
  </conditionalFormatting>
  <conditionalFormatting sqref="I196:J197 L196:L197">
    <cfRule type="cellIs" dxfId="31" priority="32" operator="equal">
      <formula>0</formula>
    </cfRule>
  </conditionalFormatting>
  <conditionalFormatting sqref="B7">
    <cfRule type="cellIs" dxfId="30" priority="31" operator="equal">
      <formula>0</formula>
    </cfRule>
  </conditionalFormatting>
  <conditionalFormatting sqref="I9:I15">
    <cfRule type="cellIs" dxfId="29" priority="30" operator="equal">
      <formula>0</formula>
    </cfRule>
  </conditionalFormatting>
  <conditionalFormatting sqref="B8">
    <cfRule type="cellIs" dxfId="28" priority="29" operator="equal">
      <formula>0</formula>
    </cfRule>
  </conditionalFormatting>
  <conditionalFormatting sqref="B8">
    <cfRule type="cellIs" dxfId="27" priority="28" operator="equal">
      <formula>0</formula>
    </cfRule>
  </conditionalFormatting>
  <conditionalFormatting sqref="E126 G126">
    <cfRule type="cellIs" dxfId="26" priority="27" operator="equal">
      <formula>0</formula>
    </cfRule>
  </conditionalFormatting>
  <conditionalFormatting sqref="E28:G28">
    <cfRule type="cellIs" dxfId="25" priority="26" operator="equal">
      <formula>0</formula>
    </cfRule>
  </conditionalFormatting>
  <conditionalFormatting sqref="E28:G28">
    <cfRule type="cellIs" dxfId="24" priority="25" operator="equal">
      <formula>0</formula>
    </cfRule>
  </conditionalFormatting>
  <conditionalFormatting sqref="E90 G90">
    <cfRule type="cellIs" dxfId="23" priority="24" operator="equal">
      <formula>0</formula>
    </cfRule>
  </conditionalFormatting>
  <conditionalFormatting sqref="E69:G69 F126">
    <cfRule type="cellIs" dxfId="22" priority="23" operator="equal">
      <formula>0</formula>
    </cfRule>
  </conditionalFormatting>
  <conditionalFormatting sqref="E41:G41 F90">
    <cfRule type="cellIs" dxfId="21" priority="22" operator="equal">
      <formula>0</formula>
    </cfRule>
  </conditionalFormatting>
  <conditionalFormatting sqref="E20:G20">
    <cfRule type="cellIs" dxfId="20" priority="21" operator="equal">
      <formula>0</formula>
    </cfRule>
  </conditionalFormatting>
  <conditionalFormatting sqref="E35:G35">
    <cfRule type="cellIs" dxfId="19" priority="20" operator="equal">
      <formula>0</formula>
    </cfRule>
  </conditionalFormatting>
  <conditionalFormatting sqref="E35:G35">
    <cfRule type="cellIs" dxfId="18" priority="19" operator="equal">
      <formula>0</formula>
    </cfRule>
  </conditionalFormatting>
  <conditionalFormatting sqref="E53:G53">
    <cfRule type="cellIs" dxfId="17" priority="18" operator="equal">
      <formula>0</formula>
    </cfRule>
  </conditionalFormatting>
  <conditionalFormatting sqref="E53:G53">
    <cfRule type="cellIs" dxfId="16" priority="17" operator="equal">
      <formula>0</formula>
    </cfRule>
  </conditionalFormatting>
  <conditionalFormatting sqref="E60:G60">
    <cfRule type="cellIs" dxfId="15" priority="16" operator="equal">
      <formula>0</formula>
    </cfRule>
  </conditionalFormatting>
  <conditionalFormatting sqref="E60:G60">
    <cfRule type="cellIs" dxfId="14" priority="15" operator="equal">
      <formula>0</formula>
    </cfRule>
  </conditionalFormatting>
  <conditionalFormatting sqref="E77:G77 F101">
    <cfRule type="cellIs" dxfId="13" priority="14" operator="equal">
      <formula>0</formula>
    </cfRule>
  </conditionalFormatting>
  <conditionalFormatting sqref="E77:G77 F101">
    <cfRule type="cellIs" dxfId="12" priority="13" operator="equal">
      <formula>0</formula>
    </cfRule>
  </conditionalFormatting>
  <conditionalFormatting sqref="E84:G84">
    <cfRule type="cellIs" dxfId="11" priority="12" operator="equal">
      <formula>0</formula>
    </cfRule>
  </conditionalFormatting>
  <conditionalFormatting sqref="E84:G84">
    <cfRule type="cellIs" dxfId="10" priority="11" operator="equal">
      <formula>0</formula>
    </cfRule>
  </conditionalFormatting>
  <conditionalFormatting sqref="E101 G101">
    <cfRule type="cellIs" dxfId="9" priority="10" operator="equal">
      <formula>0</formula>
    </cfRule>
  </conditionalFormatting>
  <conditionalFormatting sqref="E101 G101">
    <cfRule type="cellIs" dxfId="8" priority="9" operator="equal">
      <formula>0</formula>
    </cfRule>
  </conditionalFormatting>
  <conditionalFormatting sqref="E108:G108">
    <cfRule type="cellIs" dxfId="7" priority="8" operator="equal">
      <formula>0</formula>
    </cfRule>
  </conditionalFormatting>
  <conditionalFormatting sqref="E108:G108">
    <cfRule type="cellIs" dxfId="6" priority="7" operator="equal">
      <formula>0</formula>
    </cfRule>
  </conditionalFormatting>
  <conditionalFormatting sqref="E115:G115">
    <cfRule type="cellIs" dxfId="5" priority="6" operator="equal">
      <formula>0</formula>
    </cfRule>
  </conditionalFormatting>
  <conditionalFormatting sqref="E115:G115">
    <cfRule type="cellIs" dxfId="4" priority="5" operator="equal">
      <formula>0</formula>
    </cfRule>
  </conditionalFormatting>
  <conditionalFormatting sqref="E134:G134">
    <cfRule type="cellIs" dxfId="3" priority="4" operator="equal">
      <formula>0</formula>
    </cfRule>
  </conditionalFormatting>
  <conditionalFormatting sqref="E134:G134">
    <cfRule type="cellIs" dxfId="2" priority="3" operator="equal">
      <formula>0</formula>
    </cfRule>
  </conditionalFormatting>
  <conditionalFormatting sqref="E140:G140">
    <cfRule type="cellIs" dxfId="1" priority="2" operator="equal">
      <formula>0</formula>
    </cfRule>
  </conditionalFormatting>
  <conditionalFormatting sqref="E140:G140">
    <cfRule type="cellIs" dxfId="0" priority="1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9C1F33ACB48C145B369753A890392C8" ma:contentTypeVersion="16" ma:contentTypeDescription="Створення нового документа." ma:contentTypeScope="" ma:versionID="7e9428617571a161b39f82a1acf6e659">
  <xsd:schema xmlns:xsd="http://www.w3.org/2001/XMLSchema" xmlns:xs="http://www.w3.org/2001/XMLSchema" xmlns:p="http://schemas.microsoft.com/office/2006/metadata/properties" xmlns:ns3="9cd3efc3-a919-415a-a207-0e0c46458aa7" xmlns:ns4="0876c338-7c54-462b-ae9c-6e0db3d188b1" targetNamespace="http://schemas.microsoft.com/office/2006/metadata/properties" ma:root="true" ma:fieldsID="8e6630f3eb0fa6aaf5ec724e5ea129fb" ns3:_="" ns4:_="">
    <xsd:import namespace="9cd3efc3-a919-415a-a207-0e0c46458aa7"/>
    <xsd:import namespace="0876c338-7c54-462b-ae9c-6e0db3d188b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3efc3-a919-415a-a207-0e0c46458a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Геш підказки про спільний доступ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6c338-7c54-462b-ae9c-6e0db3d188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876c338-7c54-462b-ae9c-6e0db3d188b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1EC687-F28C-46A8-951A-86F40CC72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3efc3-a919-415a-a207-0e0c46458aa7"/>
    <ds:schemaRef ds:uri="0876c338-7c54-462b-ae9c-6e0db3d188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27ADD4-1A6E-4A62-B6BE-E282967CA741}">
  <ds:schemaRefs>
    <ds:schemaRef ds:uri="http://schemas.microsoft.com/office/2006/metadata/properties"/>
    <ds:schemaRef ds:uri="9cd3efc3-a919-415a-a207-0e0c46458aa7"/>
    <ds:schemaRef ds:uri="0876c338-7c54-462b-ae9c-6e0db3d188b1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C5F145D-58CC-4346-8F5E-D6069D718A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ДЦ3_пропозиція МБІ1</vt:lpstr>
      <vt:lpstr>ДЦ3_пропозиція2</vt:lpstr>
      <vt:lpstr>1</vt:lpstr>
      <vt:lpstr>Лист1</vt:lpstr>
      <vt:lpstr>Лист2</vt:lpstr>
      <vt:lpstr>'1'!Область_печати</vt:lpstr>
      <vt:lpstr>ДЦ3_пропозиція2!Область_печати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Бойко Андрій</dc:creator>
  <cp:keywords/>
  <dc:description/>
  <cp:lastModifiedBy>pto</cp:lastModifiedBy>
  <cp:revision/>
  <cp:lastPrinted>2025-07-15T08:31:06Z</cp:lastPrinted>
  <dcterms:created xsi:type="dcterms:W3CDTF">2015-06-05T18:19:34Z</dcterms:created>
  <dcterms:modified xsi:type="dcterms:W3CDTF">2026-04-01T09:47:39Z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0x01010019C1F33ACB48C145B369753A890392C8</vt:lpwstr>
  </property>
</Properties>
</file>