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9ABB114B-A9AE-49B4-B1F6-16CE51E29ABE}" xr6:coauthVersionLast="47" xr6:coauthVersionMax="47" xr10:uidLastSave="{00000000-0000-0000-0000-000000000000}"/>
  <bookViews>
    <workbookView xWindow="-108" yWindow="-108" windowWidth="23256" windowHeight="12456" xr2:uid="{AC0814B5-6AA2-49C6-87EA-4EE6454AEFB2}"/>
  </bookViews>
  <sheets>
    <sheet name="Лист1 (3)" sheetId="4" r:id="rId1"/>
  </sheets>
  <definedNames>
    <definedName name="_xlnm._FilterDatabase" localSheetId="0" hidden="1">'Лист1 (3)'!$A$12:$V$68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4" l="1"/>
  <c r="L63" i="4"/>
  <c r="E63" i="4"/>
  <c r="D63" i="4"/>
  <c r="L60" i="4"/>
  <c r="K60" i="4"/>
  <c r="L59" i="4"/>
  <c r="K59" i="4"/>
  <c r="L58" i="4"/>
  <c r="K58" i="4"/>
  <c r="M58" i="4" s="1"/>
  <c r="L57" i="4"/>
  <c r="K57" i="4"/>
  <c r="L56" i="4"/>
  <c r="K56" i="4"/>
  <c r="L55" i="4"/>
  <c r="K55" i="4"/>
  <c r="L54" i="4"/>
  <c r="K54" i="4"/>
  <c r="M54" i="4" s="1"/>
  <c r="E54" i="4"/>
  <c r="F54" i="4" s="1"/>
  <c r="L53" i="4"/>
  <c r="L52" i="4"/>
  <c r="K52" i="4"/>
  <c r="L51" i="4"/>
  <c r="E51" i="4"/>
  <c r="D51" i="4"/>
  <c r="K53" i="4" s="1"/>
  <c r="T50" i="4"/>
  <c r="V50" i="4" s="1"/>
  <c r="L50" i="4"/>
  <c r="K50" i="4"/>
  <c r="L49" i="4"/>
  <c r="K49" i="4"/>
  <c r="M49" i="4" s="1"/>
  <c r="T48" i="4"/>
  <c r="V48" i="4" s="1"/>
  <c r="P48" i="4"/>
  <c r="T49" i="4"/>
  <c r="V49" i="4" s="1"/>
  <c r="L48" i="4"/>
  <c r="K48" i="4"/>
  <c r="E48" i="4"/>
  <c r="F48" i="4" s="1"/>
  <c r="L46" i="4"/>
  <c r="K46" i="4"/>
  <c r="T45" i="4"/>
  <c r="V45" i="4" s="1"/>
  <c r="P45" i="4"/>
  <c r="T46" i="4"/>
  <c r="V46" i="4" s="1"/>
  <c r="L45" i="4"/>
  <c r="K45" i="4"/>
  <c r="E45" i="4"/>
  <c r="F45" i="4" s="1"/>
  <c r="P44" i="4"/>
  <c r="E44" i="4"/>
  <c r="F44" i="4" s="1"/>
  <c r="L43" i="4"/>
  <c r="L42" i="4"/>
  <c r="E42" i="4"/>
  <c r="D42" i="4"/>
  <c r="L41" i="4"/>
  <c r="E41" i="4"/>
  <c r="D41" i="4"/>
  <c r="T41" i="4" s="1"/>
  <c r="V41" i="4" s="1"/>
  <c r="M40" i="4"/>
  <c r="L39" i="4"/>
  <c r="L38" i="4"/>
  <c r="T38" i="4"/>
  <c r="V38" i="4" s="1"/>
  <c r="E38" i="4"/>
  <c r="D38" i="4"/>
  <c r="K39" i="4" s="1"/>
  <c r="L37" i="4"/>
  <c r="L36" i="4"/>
  <c r="E36" i="4"/>
  <c r="D36" i="4"/>
  <c r="K36" i="4" s="1"/>
  <c r="L35" i="4"/>
  <c r="E34" i="4"/>
  <c r="D34" i="4"/>
  <c r="K35" i="4" s="1"/>
  <c r="L32" i="4"/>
  <c r="K32" i="4"/>
  <c r="L31" i="4"/>
  <c r="K31" i="4"/>
  <c r="E31" i="4"/>
  <c r="F31" i="4" s="1"/>
  <c r="L30" i="4"/>
  <c r="L29" i="4"/>
  <c r="L28" i="4"/>
  <c r="L27" i="4"/>
  <c r="L26" i="4"/>
  <c r="L25" i="4"/>
  <c r="L24" i="4"/>
  <c r="T26" i="4"/>
  <c r="V26" i="4" s="1"/>
  <c r="E23" i="4"/>
  <c r="D23" i="4"/>
  <c r="K26" i="4" s="1"/>
  <c r="P21" i="4"/>
  <c r="E21" i="4"/>
  <c r="F21" i="4" s="1"/>
  <c r="P20" i="4"/>
  <c r="E20" i="4"/>
  <c r="F20" i="4" s="1"/>
  <c r="L19" i="4"/>
  <c r="T19" i="4"/>
  <c r="V19" i="4" s="1"/>
  <c r="K19" i="4"/>
  <c r="E19" i="4"/>
  <c r="F19" i="4" s="1"/>
  <c r="L18" i="4"/>
  <c r="K18" i="4"/>
  <c r="L17" i="4"/>
  <c r="T17" i="4"/>
  <c r="V17" i="4" s="1"/>
  <c r="K17" i="4"/>
  <c r="E17" i="4"/>
  <c r="F17" i="4" s="1"/>
  <c r="P15" i="4"/>
  <c r="E15" i="4"/>
  <c r="F15" i="4" s="1"/>
  <c r="P14" i="4"/>
  <c r="E14" i="4"/>
  <c r="F14" i="4" s="1"/>
  <c r="E13" i="4"/>
  <c r="D13" i="4"/>
  <c r="P13" i="4" s="1"/>
  <c r="M50" i="4" l="1"/>
  <c r="F13" i="4"/>
  <c r="F34" i="4"/>
  <c r="F38" i="4"/>
  <c r="F36" i="4"/>
  <c r="K37" i="4"/>
  <c r="F51" i="4"/>
  <c r="M39" i="4"/>
  <c r="K41" i="4"/>
  <c r="M41" i="4" s="1"/>
  <c r="K51" i="4"/>
  <c r="M51" i="4" s="1"/>
  <c r="M56" i="4"/>
  <c r="M31" i="4"/>
  <c r="M60" i="4"/>
  <c r="M19" i="4"/>
  <c r="M26" i="4"/>
  <c r="M45" i="4"/>
  <c r="M55" i="4"/>
  <c r="M32" i="4"/>
  <c r="M48" i="4"/>
  <c r="T24" i="4"/>
  <c r="V24" i="4" s="1"/>
  <c r="T28" i="4"/>
  <c r="V28" i="4" s="1"/>
  <c r="P36" i="4"/>
  <c r="T36" i="4"/>
  <c r="V36" i="4" s="1"/>
  <c r="M17" i="4"/>
  <c r="P19" i="4"/>
  <c r="P23" i="4"/>
  <c r="T30" i="4"/>
  <c r="V30" i="4" s="1"/>
  <c r="M18" i="4"/>
  <c r="K29" i="4"/>
  <c r="M29" i="4" s="1"/>
  <c r="K27" i="4"/>
  <c r="M27" i="4" s="1"/>
  <c r="K25" i="4"/>
  <c r="M25" i="4" s="1"/>
  <c r="F23" i="4"/>
  <c r="K30" i="4"/>
  <c r="M30" i="4" s="1"/>
  <c r="K24" i="4"/>
  <c r="M24" i="4" s="1"/>
  <c r="K28" i="4"/>
  <c r="M28" i="4" s="1"/>
  <c r="T31" i="4"/>
  <c r="V31" i="4" s="1"/>
  <c r="P31" i="4"/>
  <c r="T32" i="4"/>
  <c r="V32" i="4" s="1"/>
  <c r="M35" i="4"/>
  <c r="M46" i="4"/>
  <c r="M53" i="4"/>
  <c r="M52" i="4"/>
  <c r="T59" i="4"/>
  <c r="V59" i="4" s="1"/>
  <c r="T57" i="4"/>
  <c r="V57" i="4" s="1"/>
  <c r="T60" i="4"/>
  <c r="V60" i="4" s="1"/>
  <c r="T56" i="4"/>
  <c r="V56" i="4" s="1"/>
  <c r="T54" i="4"/>
  <c r="V54" i="4" s="1"/>
  <c r="T58" i="4"/>
  <c r="V58" i="4" s="1"/>
  <c r="P54" i="4"/>
  <c r="T55" i="4"/>
  <c r="V55" i="4" s="1"/>
  <c r="M57" i="4"/>
  <c r="T29" i="4"/>
  <c r="V29" i="4" s="1"/>
  <c r="T27" i="4"/>
  <c r="V27" i="4" s="1"/>
  <c r="T25" i="4"/>
  <c r="V25" i="4" s="1"/>
  <c r="T35" i="4"/>
  <c r="V35" i="4" s="1"/>
  <c r="P34" i="4"/>
  <c r="T37" i="4"/>
  <c r="V37" i="4" s="1"/>
  <c r="K42" i="4"/>
  <c r="M42" i="4" s="1"/>
  <c r="K43" i="4"/>
  <c r="M43" i="4" s="1"/>
  <c r="F42" i="4"/>
  <c r="K64" i="4"/>
  <c r="M64" i="4" s="1"/>
  <c r="K63" i="4"/>
  <c r="M63" i="4" s="1"/>
  <c r="F63" i="4"/>
  <c r="K65" i="4"/>
  <c r="P17" i="4"/>
  <c r="T18" i="4"/>
  <c r="V18" i="4" s="1"/>
  <c r="M36" i="4"/>
  <c r="M37" i="4"/>
  <c r="P41" i="4"/>
  <c r="T53" i="4"/>
  <c r="V53" i="4" s="1"/>
  <c r="T51" i="4"/>
  <c r="V51" i="4" s="1"/>
  <c r="P51" i="4"/>
  <c r="T52" i="4"/>
  <c r="V52" i="4" s="1"/>
  <c r="M59" i="4"/>
  <c r="K38" i="4"/>
  <c r="M38" i="4" s="1"/>
  <c r="P38" i="4"/>
  <c r="L65" i="4"/>
  <c r="T39" i="4"/>
  <c r="V39" i="4" s="1"/>
  <c r="F41" i="4"/>
  <c r="M65" i="4" l="1"/>
  <c r="F67" i="4"/>
  <c r="F68" i="4" s="1"/>
  <c r="M67" i="4"/>
  <c r="P63" i="4"/>
  <c r="T64" i="4"/>
  <c r="V64" i="4" s="1"/>
  <c r="T65" i="4"/>
  <c r="V65" i="4" s="1"/>
  <c r="T63" i="4"/>
  <c r="V63" i="4" s="1"/>
  <c r="P42" i="4"/>
  <c r="P67" i="4" s="1"/>
  <c r="P68" i="4" s="1"/>
  <c r="T43" i="4"/>
  <c r="V43" i="4" s="1"/>
  <c r="T42" i="4"/>
  <c r="V42" i="4" s="1"/>
  <c r="F70" i="4" l="1"/>
  <c r="V67" i="4"/>
  <c r="V69" i="4" s="1"/>
  <c r="P70" i="4"/>
  <c r="V68" i="4"/>
  <c r="M69" i="4"/>
  <c r="M68" i="4"/>
  <c r="V70" i="4" l="1"/>
  <c r="M70" i="4"/>
  <c r="F71" i="4" s="1"/>
  <c r="P71" i="4"/>
  <c r="C9" i="4" s="1"/>
</calcChain>
</file>

<file path=xl/sharedStrings.xml><?xml version="1.0" encoding="utf-8"?>
<sst xmlns="http://schemas.openxmlformats.org/spreadsheetml/2006/main" count="222" uniqueCount="124">
  <si>
    <t>м3</t>
  </si>
  <si>
    <t>1-03</t>
  </si>
  <si>
    <t>Бензин А-95</t>
  </si>
  <si>
    <t>л</t>
  </si>
  <si>
    <t>м2</t>
  </si>
  <si>
    <t>1-10</t>
  </si>
  <si>
    <t>Навантаження грунта на самоскид вручну</t>
  </si>
  <si>
    <t>02. ДЕМОНТАЖНІ та ДОПОМОЖНІ РОБОТИ</t>
  </si>
  <si>
    <t>Круг алмазный 230 бетон (Distar)</t>
  </si>
  <si>
    <t>шт.</t>
  </si>
  <si>
    <t>Піка до відбійного молотка 400 мм (Bosch SDS max)</t>
  </si>
  <si>
    <t>2-04</t>
  </si>
  <si>
    <t>Демонтаж конструкцій бетонних (В20 - В25)</t>
  </si>
  <si>
    <t>м.п.</t>
  </si>
  <si>
    <t>Пропан 50 л</t>
  </si>
  <si>
    <t>Круг відрізний 125 метал</t>
  </si>
  <si>
    <t>2-59</t>
  </si>
  <si>
    <t>Винесення сміття з 1-го поверху після демонтажних та будівельних робіт</t>
  </si>
  <si>
    <t>Мішки для будівельного сміття</t>
  </si>
  <si>
    <t>2-60</t>
  </si>
  <si>
    <t>Навантаження сміття на машину вручну</t>
  </si>
  <si>
    <t>2-62</t>
  </si>
  <si>
    <t>Вивезення будівельного сміття</t>
  </si>
  <si>
    <t>05. КОНСТРУКЦІЇ ОЗДОБЛЮВАЛЬНІ</t>
  </si>
  <si>
    <t>Дюбель БМ 6*40</t>
  </si>
  <si>
    <t>Саморіз 3,5*25</t>
  </si>
  <si>
    <t>Мінеральна вата KNAUF ПРОФІТЕП,  75 мм</t>
  </si>
  <si>
    <t>Саморіз 3,5*9,5</t>
  </si>
  <si>
    <t>Профіль CD-60  0,45 мм</t>
  </si>
  <si>
    <t>Профіль UD-27  0,45 мм</t>
  </si>
  <si>
    <t>5-06</t>
  </si>
  <si>
    <t>5-07</t>
  </si>
  <si>
    <t>Влаштування  тепло та пароізоляції пристінка</t>
  </si>
  <si>
    <t>Плівка гідроізоляційна 110 г/кв.м</t>
  </si>
  <si>
    <t>Пісок</t>
  </si>
  <si>
    <t>Щебінь (фр. 20-40 мм)</t>
  </si>
  <si>
    <t>Сітка армуюча ВР-IV 100х100</t>
  </si>
  <si>
    <t xml:space="preserve">08. ГІДРО-ПАРО-ТЕПЛО ІЗОЛЯЦІЯ </t>
  </si>
  <si>
    <t>8-01</t>
  </si>
  <si>
    <t>Праймер бітумний IZOFAST</t>
  </si>
  <si>
    <t>Руберойд Бікроеласт ХКП 4,0  верхній шар</t>
  </si>
  <si>
    <t>11-01</t>
  </si>
  <si>
    <t>11-02</t>
  </si>
  <si>
    <t>11-04</t>
  </si>
  <si>
    <t>Гарцовка М 150</t>
  </si>
  <si>
    <t>11-08</t>
  </si>
  <si>
    <t>11-09</t>
  </si>
  <si>
    <t>11-13</t>
  </si>
  <si>
    <t>Вартість робот(грн.):</t>
  </si>
  <si>
    <t>Вартість матеріалів (грн.):</t>
  </si>
  <si>
    <t>Накладні витрати (грн.):</t>
  </si>
  <si>
    <t>Витратні матеріали (грн.):</t>
  </si>
  <si>
    <t>Транспортні витрати (грн.):</t>
  </si>
  <si>
    <t>Всього вартість робіт:</t>
  </si>
  <si>
    <t>Всього вартість матеріалів:</t>
  </si>
  <si>
    <t>Загальна вартість  (грн.):</t>
  </si>
  <si>
    <t>Замовник:</t>
  </si>
  <si>
    <t>Підрядник:</t>
  </si>
  <si>
    <t>Договір:</t>
  </si>
  <si>
    <t>КОМЕРЦІЙНА ПРОПОЗИЦІЯ</t>
  </si>
  <si>
    <t>Загальна вартість :</t>
  </si>
  <si>
    <t>грн.</t>
  </si>
  <si>
    <t>№ 
р-ки</t>
  </si>
  <si>
    <t>Найменування робіт</t>
  </si>
  <si>
    <t>Од. 
ви-ру</t>
  </si>
  <si>
    <t>Кіл-ть</t>
  </si>
  <si>
    <t xml:space="preserve">Вартість робіт, грн. </t>
  </si>
  <si>
    <t>Всього вартість робіт, грн.</t>
  </si>
  <si>
    <t>Найменування матеріалів</t>
  </si>
  <si>
    <t>Од. ви-ру</t>
  </si>
  <si>
    <t>Норма витрат на од. вим.</t>
  </si>
  <si>
    <t>Вартість матеріалів, грн.</t>
  </si>
  <si>
    <t>Всього вартість матеріалів, грн.</t>
  </si>
  <si>
    <t>шт</t>
  </si>
  <si>
    <t>Підрядник</t>
  </si>
  <si>
    <t>Замовник</t>
  </si>
  <si>
    <t>__________________________________________</t>
  </si>
  <si>
    <t xml:space="preserve">Найменування та адреса:  </t>
  </si>
  <si>
    <t>до Договору №         2022г.</t>
  </si>
  <si>
    <t>43-1</t>
  </si>
  <si>
    <t>мп</t>
  </si>
  <si>
    <t xml:space="preserve">Клей піна лакрасил 750 мл </t>
  </si>
  <si>
    <t>Улаштування відливів:</t>
  </si>
  <si>
    <t>Улаштування  відливів на карнізі</t>
  </si>
  <si>
    <t>м п</t>
  </si>
  <si>
    <t xml:space="preserve">Відлив цинк 0,55 коричневий 400мм </t>
  </si>
  <si>
    <t>Універсальний поліуретановий клей-герметик, Sikaflex®-11FC+, 300 мл / білий</t>
  </si>
  <si>
    <t>бал</t>
  </si>
  <si>
    <t>15. ФАСАДНІ РОБОТИ</t>
  </si>
  <si>
    <t>15-45</t>
  </si>
  <si>
    <t>бал.</t>
  </si>
  <si>
    <t xml:space="preserve">Розробка грунта глиняного вручну </t>
  </si>
  <si>
    <t xml:space="preserve">01. ЗЕМЛЯНІ РОБОТИ </t>
  </si>
  <si>
    <t xml:space="preserve">Підготовка песч.основи під бетон, асфальтобетон до 150 мм (механізована, без вартості механізмів) </t>
  </si>
  <si>
    <t>Бетон В 7,5</t>
  </si>
  <si>
    <t xml:space="preserve">Монтаж бетонної підготовки товщ. до 100 мм армованої  (механізована, без вартості механізмів) </t>
  </si>
  <si>
    <t>Монтаж ФЕМів на гарцовку на підготовлену основу</t>
  </si>
  <si>
    <t>ФЕМ</t>
  </si>
  <si>
    <t>Монтаж поребрика на бетонну основу</t>
  </si>
  <si>
    <t>Перебрик 1000х200х60</t>
  </si>
  <si>
    <t xml:space="preserve">Монтаж лотків зливової каналізації з підрізкою лотків </t>
  </si>
  <si>
    <t>Герметик MS полімер. 600 МЛ (зливостоки)</t>
  </si>
  <si>
    <t>Решітка водоприймальна чавунна зливостоки</t>
  </si>
  <si>
    <t>Заглушка торцьова пластикова зливосток</t>
  </si>
  <si>
    <t>Кріплення до лотка зливосток</t>
  </si>
  <si>
    <t>Лоток водовідвідний пластиковий з вертикальним водовідводом</t>
  </si>
  <si>
    <t>Лоток водовідвідний пластиковий</t>
  </si>
  <si>
    <t>11. ТВЕРДІ ПОКРИТТЯ</t>
  </si>
  <si>
    <t>м.п..</t>
  </si>
  <si>
    <t>8-15</t>
  </si>
  <si>
    <t>Улаштування гідроізоляціїі площин з наплавляємого руберойду</t>
  </si>
  <si>
    <t>8-16</t>
  </si>
  <si>
    <t xml:space="preserve">Улаштування гідроізоляціїі відкосів з наплавляємого руберойду </t>
  </si>
  <si>
    <t>Камаз</t>
  </si>
  <si>
    <t>зміна</t>
  </si>
  <si>
    <t>Влаштування  цоколю декоративною плиткою</t>
  </si>
  <si>
    <t>Декоративна плита</t>
  </si>
  <si>
    <t>Гідроізоляція обмазувальна</t>
  </si>
  <si>
    <t>Підготовка щебеневої основи з трамбуванням під бетон, асфальтобетон толщ. 150 мм.  (котлован дім)</t>
  </si>
  <si>
    <t>маш .зм</t>
  </si>
  <si>
    <t>16-3</t>
  </si>
  <si>
    <t>Віброплита (котлован дім)</t>
  </si>
  <si>
    <t/>
  </si>
  <si>
    <t>на влаштування цоколю та вимощення ФЕМ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</si>
</sst>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3" fillId="0" borderId="0"/>
  </cellStyleXfs>
  <cellXfs count="17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5" xfId="0" applyFont="1" applyBorder="1"/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1" fillId="0" borderId="0" xfId="0" applyNumberFormat="1" applyFont="1"/>
    <xf numFmtId="0" fontId="11" fillId="4" borderId="2" xfId="0" applyFont="1" applyFill="1" applyBorder="1" applyAlignment="1">
      <alignment horizontal="right" vertical="center" wrapText="1"/>
    </xf>
    <xf numFmtId="0" fontId="10" fillId="4" borderId="2" xfId="0" applyFont="1" applyFill="1" applyBorder="1" applyAlignment="1">
      <alignment horizontal="center"/>
    </xf>
    <xf numFmtId="0" fontId="10" fillId="4" borderId="2" xfId="0" applyFont="1" applyFill="1" applyBorder="1"/>
    <xf numFmtId="4" fontId="11" fillId="4" borderId="3" xfId="0" applyNumberFormat="1" applyFont="1" applyFill="1" applyBorder="1" applyAlignment="1">
      <alignment horizontal="right" vertical="center"/>
    </xf>
    <xf numFmtId="37" fontId="11" fillId="4" borderId="2" xfId="0" applyNumberFormat="1" applyFont="1" applyFill="1" applyBorder="1" applyAlignment="1">
      <alignment horizontal="right" vertical="center" wrapText="1"/>
    </xf>
    <xf numFmtId="4" fontId="11" fillId="4" borderId="2" xfId="0" applyNumberFormat="1" applyFont="1" applyFill="1" applyBorder="1" applyAlignment="1">
      <alignment horizontal="center" vertical="center"/>
    </xf>
    <xf numFmtId="37" fontId="11" fillId="4" borderId="5" xfId="0" applyNumberFormat="1" applyFont="1" applyFill="1" applyBorder="1" applyAlignment="1">
      <alignment horizontal="right" vertical="center" wrapText="1"/>
    </xf>
    <xf numFmtId="9" fontId="11" fillId="4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/>
    <xf numFmtId="4" fontId="11" fillId="4" borderId="6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/>
    </xf>
    <xf numFmtId="37" fontId="12" fillId="4" borderId="5" xfId="0" applyNumberFormat="1" applyFont="1" applyFill="1" applyBorder="1" applyAlignment="1">
      <alignment horizontal="right" vertical="center" wrapText="1"/>
    </xf>
    <xf numFmtId="4" fontId="12" fillId="4" borderId="6" xfId="0" applyNumberFormat="1" applyFont="1" applyFill="1" applyBorder="1" applyAlignment="1">
      <alignment horizontal="right" vertical="center"/>
    </xf>
    <xf numFmtId="37" fontId="7" fillId="4" borderId="8" xfId="0" applyNumberFormat="1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/>
    <xf numFmtId="0" fontId="5" fillId="4" borderId="8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left" vertical="center" wrapText="1"/>
    </xf>
    <xf numFmtId="49" fontId="3" fillId="5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49" fontId="3" fillId="2" borderId="11" xfId="0" applyNumberFormat="1" applyFont="1" applyFill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15" fillId="0" borderId="0" xfId="0" applyFont="1"/>
    <xf numFmtId="2" fontId="17" fillId="3" borderId="5" xfId="0" applyNumberFormat="1" applyFont="1" applyFill="1" applyBorder="1" applyAlignment="1">
      <alignment horizontal="right" vertical="center"/>
    </xf>
    <xf numFmtId="49" fontId="16" fillId="2" borderId="10" xfId="0" applyNumberFormat="1" applyFont="1" applyFill="1" applyBorder="1" applyAlignment="1">
      <alignment horizontal="center" vertical="center" wrapText="1"/>
    </xf>
    <xf numFmtId="49" fontId="16" fillId="2" borderId="11" xfId="0" applyNumberFormat="1" applyFont="1" applyFill="1" applyBorder="1" applyAlignment="1">
      <alignment horizontal="center" vertical="center"/>
    </xf>
    <xf numFmtId="2" fontId="16" fillId="2" borderId="1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2" fontId="17" fillId="5" borderId="5" xfId="0" applyNumberFormat="1" applyFont="1" applyFill="1" applyBorder="1" applyAlignment="1">
      <alignment horizontal="right" vertical="center"/>
    </xf>
    <xf numFmtId="2" fontId="4" fillId="5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wrapText="1"/>
    </xf>
    <xf numFmtId="164" fontId="3" fillId="0" borderId="5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3" fillId="5" borderId="5" xfId="0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right" vertical="center"/>
    </xf>
    <xf numFmtId="2" fontId="3" fillId="5" borderId="5" xfId="0" applyNumberFormat="1" applyFont="1" applyFill="1" applyBorder="1" applyAlignment="1">
      <alignment horizontal="center" vertical="center"/>
    </xf>
    <xf numFmtId="2" fontId="3" fillId="5" borderId="5" xfId="0" applyNumberFormat="1" applyFont="1" applyFill="1" applyBorder="1" applyAlignment="1">
      <alignment horizontal="right" vertical="center"/>
    </xf>
    <xf numFmtId="2" fontId="4" fillId="5" borderId="5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left" vertical="center" wrapText="1"/>
    </xf>
    <xf numFmtId="0" fontId="1" fillId="5" borderId="5" xfId="0" applyFont="1" applyFill="1" applyBorder="1"/>
    <xf numFmtId="0" fontId="2" fillId="5" borderId="5" xfId="0" applyFont="1" applyFill="1" applyBorder="1"/>
    <xf numFmtId="164" fontId="3" fillId="5" borderId="5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/>
    <xf numFmtId="4" fontId="11" fillId="4" borderId="5" xfId="0" applyNumberFormat="1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/>
    <xf numFmtId="4" fontId="9" fillId="4" borderId="5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/>
    <xf numFmtId="0" fontId="5" fillId="4" borderId="9" xfId="0" applyFont="1" applyFill="1" applyBorder="1"/>
    <xf numFmtId="2" fontId="3" fillId="4" borderId="11" xfId="0" applyNumberFormat="1" applyFont="1" applyFill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center" vertical="center"/>
    </xf>
    <xf numFmtId="2" fontId="3" fillId="4" borderId="11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/>
    <xf numFmtId="0" fontId="2" fillId="4" borderId="11" xfId="0" applyFont="1" applyFill="1" applyBorder="1"/>
    <xf numFmtId="0" fontId="1" fillId="4" borderId="12" xfId="0" applyFont="1" applyFill="1" applyBorder="1"/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2" fontId="3" fillId="4" borderId="5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1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vertical="center"/>
    </xf>
    <xf numFmtId="1" fontId="4" fillId="5" borderId="5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2" fontId="4" fillId="0" borderId="5" xfId="0" quotePrefix="1" applyNumberFormat="1" applyFont="1" applyBorder="1" applyAlignment="1">
      <alignment horizontal="right" vertical="center"/>
    </xf>
    <xf numFmtId="4" fontId="12" fillId="4" borderId="5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3" borderId="13" xfId="0" applyNumberFormat="1" applyFont="1" applyFill="1" applyBorder="1" applyAlignment="1">
      <alignment horizontal="right" vertical="center"/>
    </xf>
    <xf numFmtId="2" fontId="4" fillId="0" borderId="13" xfId="0" applyNumberFormat="1" applyFont="1" applyBorder="1" applyAlignment="1">
      <alignment horizontal="right" vertical="center"/>
    </xf>
    <xf numFmtId="2" fontId="17" fillId="5" borderId="13" xfId="0" applyNumberFormat="1" applyFont="1" applyFill="1" applyBorder="1" applyAlignment="1">
      <alignment horizontal="right" vertical="center"/>
    </xf>
    <xf numFmtId="2" fontId="17" fillId="3" borderId="13" xfId="0" applyNumberFormat="1" applyFont="1" applyFill="1" applyBorder="1" applyAlignment="1">
      <alignment horizontal="right" vertical="center"/>
    </xf>
    <xf numFmtId="1" fontId="4" fillId="5" borderId="13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>
      <alignment horizontal="right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2" fontId="3" fillId="5" borderId="15" xfId="0" applyNumberFormat="1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4" fillId="3" borderId="17" xfId="0" applyNumberFormat="1" applyFont="1" applyFill="1" applyBorder="1" applyAlignment="1">
      <alignment horizontal="right" vertical="center"/>
    </xf>
    <xf numFmtId="2" fontId="4" fillId="0" borderId="17" xfId="0" applyNumberFormat="1" applyFont="1" applyBorder="1" applyAlignment="1">
      <alignment horizontal="right" vertical="center"/>
    </xf>
    <xf numFmtId="2" fontId="17" fillId="5" borderId="17" xfId="0" applyNumberFormat="1" applyFont="1" applyFill="1" applyBorder="1" applyAlignment="1">
      <alignment horizontal="right" vertical="center"/>
    </xf>
    <xf numFmtId="2" fontId="17" fillId="3" borderId="17" xfId="0" applyNumberFormat="1" applyFont="1" applyFill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right" vertical="center"/>
    </xf>
    <xf numFmtId="1" fontId="4" fillId="5" borderId="17" xfId="0" applyNumberFormat="1" applyFont="1" applyFill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right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left" vertical="center" wrapText="1"/>
    </xf>
    <xf numFmtId="2" fontId="3" fillId="5" borderId="18" xfId="0" applyNumberFormat="1" applyFont="1" applyFill="1" applyBorder="1" applyAlignment="1">
      <alignment horizontal="right" vertical="center"/>
    </xf>
    <xf numFmtId="49" fontId="3" fillId="5" borderId="13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right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5" borderId="17" xfId="0" applyNumberFormat="1" applyFont="1" applyFill="1" applyBorder="1" applyAlignment="1">
      <alignment horizontal="left" vertical="center" wrapText="1"/>
    </xf>
    <xf numFmtId="0" fontId="1" fillId="5" borderId="17" xfId="0" applyFont="1" applyFill="1" applyBorder="1"/>
    <xf numFmtId="0" fontId="2" fillId="5" borderId="17" xfId="0" applyFont="1" applyFill="1" applyBorder="1"/>
    <xf numFmtId="49" fontId="3" fillId="5" borderId="4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left" vertical="center"/>
    </xf>
    <xf numFmtId="2" fontId="3" fillId="5" borderId="5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/>
    <xf numFmtId="2" fontId="3" fillId="5" borderId="5" xfId="0" applyNumberFormat="1" applyFont="1" applyFill="1" applyBorder="1" applyAlignment="1">
      <alignment vertical="center"/>
    </xf>
    <xf numFmtId="49" fontId="3" fillId="5" borderId="17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/>
    </xf>
    <xf numFmtId="2" fontId="3" fillId="5" borderId="17" xfId="0" applyNumberFormat="1" applyFont="1" applyFill="1" applyBorder="1" applyAlignment="1">
      <alignment horizontal="center" vertical="center"/>
    </xf>
  </cellXfs>
  <cellStyles count="4">
    <cellStyle name="Normal_Золотая смета" xfId="3" xr:uid="{86181DD9-D52B-4D02-8BEF-6ACDB05C3F7F}"/>
    <cellStyle name="Звичайний" xfId="0" builtinId="0"/>
    <cellStyle name="Обычный 2" xfId="1" xr:uid="{06DFF166-4147-487C-84FE-740AF951F081}"/>
    <cellStyle name="Обычный 3" xfId="2" xr:uid="{14A21179-9EFC-427B-9E1E-E088E521E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4C4D-E940-4F56-A60A-3E3C7C5C9D2F}">
  <dimension ref="A1:GB117"/>
  <sheetViews>
    <sheetView tabSelected="1" topLeftCell="A8" zoomScale="68" zoomScaleNormal="68" workbookViewId="0">
      <selection activeCell="AC51" sqref="AC51"/>
    </sheetView>
  </sheetViews>
  <sheetFormatPr defaultRowHeight="14.4" x14ac:dyDescent="0.3"/>
  <cols>
    <col min="1" max="1" width="7.6640625" style="2" customWidth="1"/>
    <col min="2" max="2" width="41.77734375" style="4" customWidth="1"/>
    <col min="3" max="3" width="7.33203125" style="11" customWidth="1"/>
    <col min="4" max="4" width="7.88671875" style="4" hidden="1" customWidth="1"/>
    <col min="5" max="5" width="9" style="4" hidden="1" customWidth="1"/>
    <col min="6" max="6" width="13.44140625" style="4" hidden="1" customWidth="1"/>
    <col min="7" max="7" width="7" style="2" hidden="1" customWidth="1"/>
    <col min="8" max="8" width="33.5546875" style="4" hidden="1" customWidth="1"/>
    <col min="9" max="9" width="7.6640625" style="2" hidden="1" customWidth="1"/>
    <col min="10" max="10" width="8.77734375" style="4" hidden="1" customWidth="1"/>
    <col min="11" max="11" width="8.33203125" style="4" hidden="1" customWidth="1"/>
    <col min="12" max="12" width="8.6640625" style="4" hidden="1" customWidth="1"/>
    <col min="13" max="13" width="12.88671875" style="4" hidden="1" customWidth="1"/>
    <col min="14" max="14" width="6.77734375" style="4" customWidth="1"/>
    <col min="15" max="15" width="9.5546875" style="4" customWidth="1"/>
    <col min="16" max="16" width="11.88671875" style="4" customWidth="1"/>
    <col min="17" max="17" width="6.88671875" style="2" customWidth="1"/>
    <col min="18" max="18" width="33.44140625" style="1" customWidth="1"/>
    <col min="19" max="19" width="13.109375" style="4" customWidth="1"/>
    <col min="20" max="20" width="10.21875" style="4" customWidth="1"/>
    <col min="21" max="21" width="8.109375" style="24" customWidth="1"/>
    <col min="22" max="22" width="11.5546875" style="4" customWidth="1"/>
    <col min="31" max="16384" width="8.88671875" style="4"/>
  </cols>
  <sheetData>
    <row r="1" spans="1:182" ht="19.2" customHeight="1" x14ac:dyDescent="0.3">
      <c r="A1" s="77" t="s">
        <v>56</v>
      </c>
      <c r="B1" s="77"/>
      <c r="C1" s="77"/>
      <c r="D1" s="77"/>
      <c r="E1" s="77"/>
      <c r="F1" s="77"/>
      <c r="H1" s="78" t="s">
        <v>78</v>
      </c>
      <c r="I1" s="78"/>
      <c r="J1" s="78"/>
      <c r="K1" s="78"/>
      <c r="L1" s="78"/>
      <c r="M1" s="78"/>
    </row>
    <row r="2" spans="1:182" ht="19.2" customHeight="1" x14ac:dyDescent="0.3">
      <c r="A2" s="77" t="s">
        <v>57</v>
      </c>
      <c r="B2" s="77"/>
      <c r="C2" s="77"/>
      <c r="D2" s="77"/>
      <c r="E2" s="77"/>
      <c r="F2" s="77"/>
      <c r="J2" s="3"/>
      <c r="K2" s="3"/>
      <c r="L2" s="3"/>
    </row>
    <row r="3" spans="1:182" ht="19.2" customHeight="1" x14ac:dyDescent="0.3">
      <c r="A3" s="77" t="s">
        <v>58</v>
      </c>
      <c r="B3" s="77"/>
      <c r="C3" s="77"/>
      <c r="D3" s="77"/>
      <c r="E3" s="77"/>
      <c r="F3" s="77"/>
      <c r="J3" s="3"/>
      <c r="K3" s="3"/>
      <c r="L3" s="3"/>
    </row>
    <row r="4" spans="1:182" ht="20.399999999999999" customHeight="1" x14ac:dyDescent="0.3">
      <c r="A4" s="77" t="s">
        <v>77</v>
      </c>
      <c r="B4" s="77"/>
      <c r="C4" s="77"/>
      <c r="D4" s="77"/>
      <c r="E4" s="77"/>
      <c r="F4" s="77"/>
      <c r="J4" s="3"/>
      <c r="K4" s="3"/>
      <c r="L4" s="3"/>
    </row>
    <row r="5" spans="1:182" ht="15" customHeight="1" x14ac:dyDescent="0.3">
      <c r="A5" s="114"/>
      <c r="B5" s="115"/>
      <c r="C5" s="7"/>
      <c r="D5" s="116"/>
      <c r="E5" s="21"/>
      <c r="F5" s="21"/>
      <c r="G5" s="7"/>
      <c r="H5" s="24"/>
      <c r="I5" s="7"/>
      <c r="J5" s="21"/>
      <c r="K5" s="21"/>
      <c r="L5" s="21"/>
      <c r="M5" s="24"/>
      <c r="N5" s="24"/>
      <c r="O5" s="24"/>
      <c r="P5" s="24"/>
      <c r="Q5" s="7"/>
      <c r="R5" s="114"/>
      <c r="S5" s="24"/>
      <c r="T5" s="24"/>
      <c r="V5" s="24"/>
    </row>
    <row r="6" spans="1:182" ht="15" customHeight="1" x14ac:dyDescent="0.3">
      <c r="A6" s="117" t="s">
        <v>59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</row>
    <row r="7" spans="1:182" ht="15" customHeight="1" x14ac:dyDescent="0.3">
      <c r="A7" s="113" t="s">
        <v>123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</row>
    <row r="8" spans="1:182" ht="15" customHeight="1" x14ac:dyDescent="0.3">
      <c r="A8" s="1"/>
      <c r="B8" s="5"/>
      <c r="C8" s="2"/>
      <c r="D8" s="6"/>
      <c r="E8" s="3"/>
      <c r="F8" s="3"/>
      <c r="J8" s="3"/>
      <c r="K8" s="3"/>
      <c r="L8" s="3"/>
    </row>
    <row r="9" spans="1:182" ht="15" customHeight="1" thickBot="1" x14ac:dyDescent="0.35">
      <c r="A9" s="1"/>
      <c r="B9" s="120" t="s">
        <v>60</v>
      </c>
      <c r="C9" s="121">
        <f>P71</f>
        <v>570833.18718720006</v>
      </c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18" t="s">
        <v>61</v>
      </c>
      <c r="V9" s="119">
        <v>46134</v>
      </c>
    </row>
    <row r="10" spans="1:182" s="7" customFormat="1" ht="48.6" thickBot="1" x14ac:dyDescent="0.35">
      <c r="A10" s="55" t="s">
        <v>62</v>
      </c>
      <c r="B10" s="56" t="s">
        <v>63</v>
      </c>
      <c r="C10" s="57" t="s">
        <v>64</v>
      </c>
      <c r="D10" s="56" t="s">
        <v>65</v>
      </c>
      <c r="E10" s="57" t="s">
        <v>66</v>
      </c>
      <c r="F10" s="56" t="s">
        <v>67</v>
      </c>
      <c r="G10" s="56"/>
      <c r="H10" s="56" t="s">
        <v>68</v>
      </c>
      <c r="I10" s="57" t="s">
        <v>69</v>
      </c>
      <c r="J10" s="56" t="s">
        <v>70</v>
      </c>
      <c r="K10" s="56" t="s">
        <v>65</v>
      </c>
      <c r="L10" s="56" t="s">
        <v>71</v>
      </c>
      <c r="M10" s="56" t="s">
        <v>72</v>
      </c>
      <c r="N10" s="56" t="s">
        <v>65</v>
      </c>
      <c r="O10" s="57" t="s">
        <v>66</v>
      </c>
      <c r="P10" s="56" t="s">
        <v>67</v>
      </c>
      <c r="Q10" s="56"/>
      <c r="R10" s="56"/>
      <c r="S10" s="56" t="s">
        <v>70</v>
      </c>
      <c r="T10" s="56" t="s">
        <v>65</v>
      </c>
      <c r="U10" s="56" t="s">
        <v>71</v>
      </c>
      <c r="V10" s="65" t="s">
        <v>72</v>
      </c>
      <c r="W10"/>
      <c r="X10"/>
      <c r="Y10"/>
      <c r="Z10"/>
      <c r="AA10"/>
      <c r="AB10"/>
      <c r="AC10"/>
      <c r="AD10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</row>
    <row r="11" spans="1:182" s="2" customFormat="1" ht="15" thickBot="1" x14ac:dyDescent="0.35">
      <c r="A11" s="55">
        <v>1</v>
      </c>
      <c r="B11" s="56">
        <v>2</v>
      </c>
      <c r="C11" s="56">
        <v>3</v>
      </c>
      <c r="D11" s="140">
        <v>4</v>
      </c>
      <c r="E11" s="56">
        <v>5</v>
      </c>
      <c r="F11" s="140">
        <v>6</v>
      </c>
      <c r="G11" s="56"/>
      <c r="H11" s="140">
        <v>8</v>
      </c>
      <c r="I11" s="56">
        <v>9</v>
      </c>
      <c r="J11" s="140">
        <v>10</v>
      </c>
      <c r="K11" s="56">
        <v>11</v>
      </c>
      <c r="L11" s="140">
        <v>12</v>
      </c>
      <c r="M11" s="56">
        <v>13</v>
      </c>
      <c r="N11" s="140">
        <v>4</v>
      </c>
      <c r="O11" s="140">
        <v>5</v>
      </c>
      <c r="P11" s="56">
        <v>6</v>
      </c>
      <c r="Q11" s="140">
        <v>7</v>
      </c>
      <c r="R11" s="56">
        <v>8</v>
      </c>
      <c r="S11" s="56">
        <v>9</v>
      </c>
      <c r="T11" s="140">
        <v>10</v>
      </c>
      <c r="U11" s="56">
        <v>11</v>
      </c>
      <c r="V11" s="141">
        <v>12</v>
      </c>
      <c r="W11"/>
      <c r="X11"/>
      <c r="Y11"/>
      <c r="Z11"/>
      <c r="AA11"/>
      <c r="AB11"/>
      <c r="AC11"/>
      <c r="AD11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</row>
    <row r="12" spans="1:182" s="66" customFormat="1" ht="15" thickBot="1" x14ac:dyDescent="0.35">
      <c r="A12" s="68"/>
      <c r="B12" s="61" t="s">
        <v>92</v>
      </c>
      <c r="C12" s="69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102"/>
      <c r="O12" s="101"/>
      <c r="P12" s="101"/>
      <c r="Q12" s="102"/>
      <c r="R12" s="112"/>
      <c r="S12" s="104"/>
      <c r="T12" s="104"/>
      <c r="U12" s="105"/>
      <c r="V12" s="106"/>
      <c r="W12"/>
      <c r="X12"/>
      <c r="Y12"/>
      <c r="Z12"/>
      <c r="AA12"/>
      <c r="AB12"/>
      <c r="AC12"/>
      <c r="AD12"/>
    </row>
    <row r="13" spans="1:182" customFormat="1" x14ac:dyDescent="0.3">
      <c r="A13" s="127" t="s">
        <v>1</v>
      </c>
      <c r="B13" s="128" t="s">
        <v>91</v>
      </c>
      <c r="C13" s="129" t="s">
        <v>0</v>
      </c>
      <c r="D13" s="130">
        <f>78.54*1.1*0.25</f>
        <v>21.598500000000005</v>
      </c>
      <c r="E13" s="131">
        <f>O13*1.32*V7</f>
        <v>0</v>
      </c>
      <c r="F13" s="132">
        <f t="shared" ref="F13:F15" si="0">D13*E13</f>
        <v>0</v>
      </c>
      <c r="G13" s="133"/>
      <c r="H13" s="133"/>
      <c r="I13" s="134"/>
      <c r="J13" s="134"/>
      <c r="K13" s="134"/>
      <c r="L13" s="134"/>
      <c r="M13" s="134"/>
      <c r="N13" s="135">
        <v>21.598500000000005</v>
      </c>
      <c r="O13" s="136">
        <v>700</v>
      </c>
      <c r="P13" s="136">
        <f>N13*O13</f>
        <v>15118.950000000003</v>
      </c>
      <c r="Q13" s="137"/>
      <c r="R13" s="138"/>
      <c r="S13" s="137"/>
      <c r="T13" s="137"/>
      <c r="U13" s="136"/>
      <c r="V13" s="139"/>
    </row>
    <row r="14" spans="1:182" customFormat="1" x14ac:dyDescent="0.3">
      <c r="A14" s="58" t="s">
        <v>5</v>
      </c>
      <c r="B14" s="43" t="s">
        <v>6</v>
      </c>
      <c r="C14" s="44" t="s">
        <v>0</v>
      </c>
      <c r="D14" s="44">
        <v>21.6</v>
      </c>
      <c r="E14" s="45">
        <f>O14*1.32*V7</f>
        <v>0</v>
      </c>
      <c r="F14" s="46">
        <f t="shared" si="0"/>
        <v>0</v>
      </c>
      <c r="G14" s="72"/>
      <c r="H14" s="72"/>
      <c r="I14" s="67"/>
      <c r="J14" s="48"/>
      <c r="K14" s="48"/>
      <c r="L14" s="20"/>
      <c r="M14" s="20"/>
      <c r="N14" s="122">
        <v>21.6</v>
      </c>
      <c r="O14" s="73">
        <v>600</v>
      </c>
      <c r="P14" s="73">
        <f>N14*O14</f>
        <v>12960</v>
      </c>
      <c r="Q14" s="51"/>
      <c r="R14" s="80"/>
      <c r="S14" s="51"/>
      <c r="T14" s="51"/>
      <c r="U14" s="73"/>
      <c r="V14" s="81"/>
    </row>
    <row r="15" spans="1:182" customFormat="1" ht="15" thickBot="1" x14ac:dyDescent="0.35">
      <c r="A15" s="142"/>
      <c r="B15" s="143" t="s">
        <v>113</v>
      </c>
      <c r="C15" s="144" t="s">
        <v>114</v>
      </c>
      <c r="D15" s="144">
        <v>1</v>
      </c>
      <c r="E15" s="145" t="e">
        <f>O15*#REF!*V7</f>
        <v>#REF!</v>
      </c>
      <c r="F15" s="146" t="e">
        <f t="shared" si="0"/>
        <v>#REF!</v>
      </c>
      <c r="G15" s="147"/>
      <c r="H15" s="147"/>
      <c r="I15" s="148"/>
      <c r="J15" s="149"/>
      <c r="K15" s="149"/>
      <c r="L15" s="150"/>
      <c r="M15" s="150"/>
      <c r="N15" s="151">
        <v>1</v>
      </c>
      <c r="O15" s="152">
        <v>9600</v>
      </c>
      <c r="P15" s="152">
        <f>N15*O15</f>
        <v>9600</v>
      </c>
      <c r="Q15" s="153"/>
      <c r="R15" s="154"/>
      <c r="S15" s="153"/>
      <c r="T15" s="153"/>
      <c r="U15" s="152"/>
      <c r="V15" s="155"/>
    </row>
    <row r="16" spans="1:182" ht="14.4" customHeight="1" thickBot="1" x14ac:dyDescent="0.35">
      <c r="A16" s="60"/>
      <c r="B16" s="61" t="s">
        <v>7</v>
      </c>
      <c r="C16" s="62"/>
      <c r="D16" s="62"/>
      <c r="E16" s="63"/>
      <c r="F16" s="63"/>
      <c r="G16" s="64"/>
      <c r="H16" s="63"/>
      <c r="I16" s="64"/>
      <c r="J16" s="63"/>
      <c r="K16" s="63"/>
      <c r="L16" s="63"/>
      <c r="M16" s="63"/>
      <c r="N16" s="102"/>
      <c r="O16" s="101"/>
      <c r="P16" s="101"/>
      <c r="Q16" s="102"/>
      <c r="R16" s="103"/>
      <c r="S16" s="104"/>
      <c r="T16" s="104"/>
      <c r="U16" s="105"/>
      <c r="V16" s="106"/>
    </row>
    <row r="17" spans="1:22" x14ac:dyDescent="0.3">
      <c r="A17" s="127" t="s">
        <v>11</v>
      </c>
      <c r="B17" s="128" t="s">
        <v>12</v>
      </c>
      <c r="C17" s="129" t="s">
        <v>0</v>
      </c>
      <c r="D17" s="129">
        <v>1</v>
      </c>
      <c r="E17" s="131" t="e">
        <f>O17*#REF!*V7</f>
        <v>#REF!</v>
      </c>
      <c r="F17" s="132" t="e">
        <f>D17*E17</f>
        <v>#REF!</v>
      </c>
      <c r="G17" s="137">
        <v>126</v>
      </c>
      <c r="H17" s="156" t="s">
        <v>8</v>
      </c>
      <c r="I17" s="157" t="s">
        <v>9</v>
      </c>
      <c r="J17" s="158">
        <v>1.2</v>
      </c>
      <c r="K17" s="158">
        <f>D17*J17</f>
        <v>1.2</v>
      </c>
      <c r="L17" s="159" t="e">
        <f>#REF!*U17</f>
        <v>#REF!</v>
      </c>
      <c r="M17" s="159" t="e">
        <f t="shared" ref="M17:M19" si="1">K17*L17</f>
        <v>#REF!</v>
      </c>
      <c r="N17" s="135">
        <v>1</v>
      </c>
      <c r="O17" s="136">
        <v>2250</v>
      </c>
      <c r="P17" s="136">
        <f>N17*O17</f>
        <v>2250</v>
      </c>
      <c r="Q17" s="137">
        <v>126</v>
      </c>
      <c r="R17" s="138" t="s">
        <v>8</v>
      </c>
      <c r="S17" s="160">
        <v>1</v>
      </c>
      <c r="T17" s="137">
        <f>N17*S17</f>
        <v>1</v>
      </c>
      <c r="U17" s="136">
        <v>1186</v>
      </c>
      <c r="V17" s="139">
        <f>T17*U17</f>
        <v>1186</v>
      </c>
    </row>
    <row r="18" spans="1:22" ht="20.399999999999999" x14ac:dyDescent="0.3">
      <c r="A18" s="59"/>
      <c r="B18" s="14"/>
      <c r="C18" s="49"/>
      <c r="D18" s="14"/>
      <c r="E18" s="45"/>
      <c r="F18" s="46"/>
      <c r="G18" s="51">
        <v>190</v>
      </c>
      <c r="H18" s="52" t="s">
        <v>10</v>
      </c>
      <c r="I18" s="47" t="s">
        <v>9</v>
      </c>
      <c r="J18" s="48">
        <v>3</v>
      </c>
      <c r="K18" s="48">
        <f>D17*D17</f>
        <v>1</v>
      </c>
      <c r="L18" s="20" t="e">
        <f>#REF!*U18</f>
        <v>#REF!</v>
      </c>
      <c r="M18" s="20" t="e">
        <f t="shared" si="1"/>
        <v>#REF!</v>
      </c>
      <c r="N18" s="122"/>
      <c r="O18" s="83"/>
      <c r="P18" s="73"/>
      <c r="Q18" s="51">
        <v>190</v>
      </c>
      <c r="R18" s="80" t="s">
        <v>10</v>
      </c>
      <c r="S18" s="82">
        <v>2.5</v>
      </c>
      <c r="T18" s="51">
        <f>N17*S18</f>
        <v>2.5</v>
      </c>
      <c r="U18" s="73">
        <v>680</v>
      </c>
      <c r="V18" s="81">
        <f>T18*U18</f>
        <v>1700</v>
      </c>
    </row>
    <row r="19" spans="1:22" ht="20.399999999999999" x14ac:dyDescent="0.3">
      <c r="A19" s="58" t="s">
        <v>16</v>
      </c>
      <c r="B19" s="43" t="s">
        <v>17</v>
      </c>
      <c r="C19" s="44" t="s">
        <v>0</v>
      </c>
      <c r="D19" s="44">
        <v>2</v>
      </c>
      <c r="E19" s="45" t="e">
        <f>O19*#REF!*V7</f>
        <v>#REF!</v>
      </c>
      <c r="F19" s="46" t="e">
        <f t="shared" ref="F19:F21" si="2">D19*E19</f>
        <v>#REF!</v>
      </c>
      <c r="G19" s="51">
        <v>155</v>
      </c>
      <c r="H19" s="52" t="s">
        <v>18</v>
      </c>
      <c r="I19" s="47" t="s">
        <v>9</v>
      </c>
      <c r="J19" s="48">
        <v>50</v>
      </c>
      <c r="K19" s="48">
        <f>D19*J19</f>
        <v>100</v>
      </c>
      <c r="L19" s="20" t="e">
        <f>#REF!*U19</f>
        <v>#REF!</v>
      </c>
      <c r="M19" s="20" t="e">
        <f t="shared" si="1"/>
        <v>#REF!</v>
      </c>
      <c r="N19" s="122">
        <v>2</v>
      </c>
      <c r="O19" s="73">
        <v>1200</v>
      </c>
      <c r="P19" s="73">
        <f>N19*O19</f>
        <v>2400</v>
      </c>
      <c r="Q19" s="51">
        <v>155</v>
      </c>
      <c r="R19" s="80" t="s">
        <v>18</v>
      </c>
      <c r="S19" s="82">
        <v>40</v>
      </c>
      <c r="T19" s="51">
        <f>N19*S19</f>
        <v>80</v>
      </c>
      <c r="U19" s="73">
        <v>9.5</v>
      </c>
      <c r="V19" s="81">
        <f>T19*U19</f>
        <v>760</v>
      </c>
    </row>
    <row r="20" spans="1:22" x14ac:dyDescent="0.3">
      <c r="A20" s="58" t="s">
        <v>19</v>
      </c>
      <c r="B20" s="43" t="s">
        <v>20</v>
      </c>
      <c r="C20" s="44" t="s">
        <v>0</v>
      </c>
      <c r="D20" s="44">
        <v>2</v>
      </c>
      <c r="E20" s="45" t="e">
        <f>O20*#REF!*V7</f>
        <v>#REF!</v>
      </c>
      <c r="F20" s="46" t="e">
        <f t="shared" si="2"/>
        <v>#REF!</v>
      </c>
      <c r="G20" s="84"/>
      <c r="H20" s="73"/>
      <c r="I20" s="50"/>
      <c r="J20" s="46"/>
      <c r="K20" s="48"/>
      <c r="L20" s="46"/>
      <c r="M20" s="20"/>
      <c r="N20" s="122">
        <v>2</v>
      </c>
      <c r="O20" s="73">
        <v>600</v>
      </c>
      <c r="P20" s="73">
        <f>N20*O20</f>
        <v>1200</v>
      </c>
      <c r="Q20" s="84"/>
      <c r="R20" s="85"/>
      <c r="S20" s="86"/>
      <c r="T20" s="86"/>
      <c r="U20" s="87"/>
      <c r="V20" s="81"/>
    </row>
    <row r="21" spans="1:22" ht="15" thickBot="1" x14ac:dyDescent="0.35">
      <c r="A21" s="142" t="s">
        <v>21</v>
      </c>
      <c r="B21" s="143" t="s">
        <v>22</v>
      </c>
      <c r="C21" s="144" t="s">
        <v>0</v>
      </c>
      <c r="D21" s="144">
        <v>2</v>
      </c>
      <c r="E21" s="145" t="e">
        <f>O21*#REF!*V7</f>
        <v>#REF!</v>
      </c>
      <c r="F21" s="146" t="e">
        <f t="shared" si="2"/>
        <v>#REF!</v>
      </c>
      <c r="G21" s="161"/>
      <c r="H21" s="152"/>
      <c r="I21" s="162"/>
      <c r="J21" s="146"/>
      <c r="K21" s="149"/>
      <c r="L21" s="146"/>
      <c r="M21" s="150"/>
      <c r="N21" s="151">
        <v>2</v>
      </c>
      <c r="O21" s="152">
        <v>1650</v>
      </c>
      <c r="P21" s="152">
        <f>N21*O21</f>
        <v>3300</v>
      </c>
      <c r="Q21" s="161"/>
      <c r="R21" s="163"/>
      <c r="S21" s="164"/>
      <c r="T21" s="164"/>
      <c r="U21" s="165"/>
      <c r="V21" s="155"/>
    </row>
    <row r="22" spans="1:22" ht="15" thickBot="1" x14ac:dyDescent="0.35">
      <c r="A22" s="60"/>
      <c r="B22" s="61" t="s">
        <v>23</v>
      </c>
      <c r="C22" s="62"/>
      <c r="D22" s="62"/>
      <c r="E22" s="62"/>
      <c r="F22" s="63"/>
      <c r="G22" s="64"/>
      <c r="H22" s="63"/>
      <c r="I22" s="64"/>
      <c r="J22" s="63"/>
      <c r="K22" s="63"/>
      <c r="L22" s="63"/>
      <c r="M22" s="63"/>
      <c r="N22" s="102"/>
      <c r="O22" s="101"/>
      <c r="P22" s="101"/>
      <c r="Q22" s="102"/>
      <c r="R22" s="103"/>
      <c r="S22" s="104"/>
      <c r="T22" s="104"/>
      <c r="U22" s="105"/>
      <c r="V22" s="106"/>
    </row>
    <row r="23" spans="1:22" x14ac:dyDescent="0.3">
      <c r="A23" s="127" t="s">
        <v>30</v>
      </c>
      <c r="B23" s="128" t="s">
        <v>115</v>
      </c>
      <c r="C23" s="129" t="s">
        <v>13</v>
      </c>
      <c r="D23" s="129">
        <f>78.54*0.5</f>
        <v>39.270000000000003</v>
      </c>
      <c r="E23" s="131" t="e">
        <f>O23*#REF!*V7</f>
        <v>#REF!</v>
      </c>
      <c r="F23" s="132" t="e">
        <f>D23*E23</f>
        <v>#REF!</v>
      </c>
      <c r="G23" s="137"/>
      <c r="H23" s="156"/>
      <c r="I23" s="157"/>
      <c r="J23" s="158"/>
      <c r="K23" s="158"/>
      <c r="L23" s="159"/>
      <c r="M23" s="159"/>
      <c r="N23" s="135">
        <v>39.270000000000003</v>
      </c>
      <c r="O23" s="136">
        <v>750</v>
      </c>
      <c r="P23" s="136">
        <f>N23*O23</f>
        <v>29452.500000000004</v>
      </c>
      <c r="Q23" s="137"/>
      <c r="R23" s="138"/>
      <c r="S23" s="160"/>
      <c r="T23" s="160"/>
      <c r="U23" s="136"/>
      <c r="V23" s="139"/>
    </row>
    <row r="24" spans="1:22" x14ac:dyDescent="0.3">
      <c r="A24" s="58"/>
      <c r="B24" s="43"/>
      <c r="C24" s="44"/>
      <c r="D24" s="44"/>
      <c r="E24" s="45"/>
      <c r="F24" s="46"/>
      <c r="G24" s="51" t="s">
        <v>79</v>
      </c>
      <c r="H24" s="52" t="s">
        <v>116</v>
      </c>
      <c r="I24" s="47" t="s">
        <v>0</v>
      </c>
      <c r="J24" s="48">
        <v>1.2</v>
      </c>
      <c r="K24" s="48">
        <f>D23*J24</f>
        <v>47.124000000000002</v>
      </c>
      <c r="L24" s="20" t="e">
        <f>#REF!*U24</f>
        <v>#REF!</v>
      </c>
      <c r="M24" s="20" t="e">
        <f t="shared" ref="M24:M32" si="3">K24*L24</f>
        <v>#REF!</v>
      </c>
      <c r="N24" s="122"/>
      <c r="O24" s="73"/>
      <c r="P24" s="73"/>
      <c r="Q24" s="107"/>
      <c r="R24" s="108" t="s">
        <v>116</v>
      </c>
      <c r="S24" s="107">
        <v>1.1000000000000001</v>
      </c>
      <c r="T24" s="107">
        <f>N23*S24</f>
        <v>43.19700000000001</v>
      </c>
      <c r="U24" s="110">
        <v>390</v>
      </c>
      <c r="V24" s="111">
        <f>T24*U24</f>
        <v>16846.830000000005</v>
      </c>
    </row>
    <row r="25" spans="1:22" x14ac:dyDescent="0.3">
      <c r="A25" s="59"/>
      <c r="B25" s="14"/>
      <c r="C25" s="49"/>
      <c r="D25" s="14"/>
      <c r="E25" s="45"/>
      <c r="F25" s="46"/>
      <c r="G25" s="51">
        <v>59</v>
      </c>
      <c r="H25" s="52" t="s">
        <v>24</v>
      </c>
      <c r="I25" s="47" t="s">
        <v>9</v>
      </c>
      <c r="J25" s="48">
        <v>8</v>
      </c>
      <c r="K25" s="48">
        <f>D23*J25</f>
        <v>314.16000000000003</v>
      </c>
      <c r="L25" s="20" t="e">
        <f>#REF!*U25</f>
        <v>#REF!</v>
      </c>
      <c r="M25" s="20" t="e">
        <f t="shared" si="3"/>
        <v>#REF!</v>
      </c>
      <c r="N25" s="122"/>
      <c r="O25" s="86"/>
      <c r="P25" s="73"/>
      <c r="Q25" s="51">
        <v>59</v>
      </c>
      <c r="R25" s="80" t="s">
        <v>24</v>
      </c>
      <c r="S25" s="82">
        <v>6</v>
      </c>
      <c r="T25" s="82">
        <f>S25*N23</f>
        <v>235.62</v>
      </c>
      <c r="U25" s="73">
        <v>0.6</v>
      </c>
      <c r="V25" s="81">
        <f>T25*U25</f>
        <v>141.37199999999999</v>
      </c>
    </row>
    <row r="26" spans="1:22" x14ac:dyDescent="0.3">
      <c r="A26" s="59"/>
      <c r="B26" s="14"/>
      <c r="C26" s="49"/>
      <c r="D26" s="14"/>
      <c r="E26" s="45"/>
      <c r="F26" s="46"/>
      <c r="G26" s="51">
        <v>127</v>
      </c>
      <c r="H26" s="52" t="s">
        <v>15</v>
      </c>
      <c r="I26" s="47" t="s">
        <v>9</v>
      </c>
      <c r="J26" s="48">
        <v>0.03</v>
      </c>
      <c r="K26" s="48">
        <f>D23*J26</f>
        <v>1.1781000000000001</v>
      </c>
      <c r="L26" s="20" t="e">
        <f>#REF!*U26</f>
        <v>#REF!</v>
      </c>
      <c r="M26" s="20" t="e">
        <f t="shared" si="3"/>
        <v>#REF!</v>
      </c>
      <c r="N26" s="122"/>
      <c r="O26" s="86"/>
      <c r="P26" s="73"/>
      <c r="Q26" s="51">
        <v>127</v>
      </c>
      <c r="R26" s="80" t="s">
        <v>15</v>
      </c>
      <c r="S26" s="82">
        <v>2.5000000000000001E-2</v>
      </c>
      <c r="T26" s="82">
        <f>S26*N23</f>
        <v>0.98175000000000012</v>
      </c>
      <c r="U26" s="73">
        <v>46</v>
      </c>
      <c r="V26" s="81">
        <f>T26*U26</f>
        <v>45.160500000000006</v>
      </c>
    </row>
    <row r="27" spans="1:22" x14ac:dyDescent="0.3">
      <c r="A27" s="59"/>
      <c r="B27" s="14"/>
      <c r="C27" s="49"/>
      <c r="D27" s="14"/>
      <c r="E27" s="45"/>
      <c r="F27" s="46"/>
      <c r="G27" s="51">
        <v>211</v>
      </c>
      <c r="H27" s="52" t="s">
        <v>28</v>
      </c>
      <c r="I27" s="47" t="s">
        <v>13</v>
      </c>
      <c r="J27" s="48">
        <v>4</v>
      </c>
      <c r="K27" s="48">
        <f>D23*J27</f>
        <v>157.08000000000001</v>
      </c>
      <c r="L27" s="20" t="e">
        <f>#REF!*U27</f>
        <v>#REF!</v>
      </c>
      <c r="M27" s="20" t="e">
        <f t="shared" si="3"/>
        <v>#REF!</v>
      </c>
      <c r="N27" s="122"/>
      <c r="O27" s="86"/>
      <c r="P27" s="73"/>
      <c r="Q27" s="51">
        <v>211</v>
      </c>
      <c r="R27" s="80" t="s">
        <v>28</v>
      </c>
      <c r="S27" s="82">
        <v>2.6</v>
      </c>
      <c r="T27" s="82">
        <f>S27*N23</f>
        <v>102.10200000000002</v>
      </c>
      <c r="U27" s="73">
        <v>28</v>
      </c>
      <c r="V27" s="81">
        <f>T27*U27</f>
        <v>2858.8560000000007</v>
      </c>
    </row>
    <row r="28" spans="1:22" x14ac:dyDescent="0.3">
      <c r="A28" s="59"/>
      <c r="B28" s="14"/>
      <c r="C28" s="49"/>
      <c r="D28" s="14"/>
      <c r="E28" s="45"/>
      <c r="F28" s="46"/>
      <c r="G28" s="51">
        <v>215</v>
      </c>
      <c r="H28" s="52" t="s">
        <v>29</v>
      </c>
      <c r="I28" s="47" t="s">
        <v>13</v>
      </c>
      <c r="J28" s="48">
        <v>3</v>
      </c>
      <c r="K28" s="48">
        <f>D23*J28</f>
        <v>117.81</v>
      </c>
      <c r="L28" s="20" t="e">
        <f>#REF!*U28</f>
        <v>#REF!</v>
      </c>
      <c r="M28" s="20" t="e">
        <f t="shared" si="3"/>
        <v>#REF!</v>
      </c>
      <c r="N28" s="122"/>
      <c r="O28" s="86"/>
      <c r="P28" s="73"/>
      <c r="Q28" s="51">
        <v>215</v>
      </c>
      <c r="R28" s="80" t="s">
        <v>29</v>
      </c>
      <c r="S28" s="82">
        <v>2</v>
      </c>
      <c r="T28" s="82">
        <f>S28*N23</f>
        <v>78.540000000000006</v>
      </c>
      <c r="U28" s="73">
        <v>18</v>
      </c>
      <c r="V28" s="81">
        <f>T28*U28</f>
        <v>1413.72</v>
      </c>
    </row>
    <row r="29" spans="1:22" x14ac:dyDescent="0.3">
      <c r="A29" s="59"/>
      <c r="B29" s="14"/>
      <c r="C29" s="49"/>
      <c r="D29" s="14"/>
      <c r="E29" s="45"/>
      <c r="F29" s="46"/>
      <c r="G29" s="51">
        <v>250</v>
      </c>
      <c r="H29" s="52" t="s">
        <v>25</v>
      </c>
      <c r="I29" s="47" t="s">
        <v>9</v>
      </c>
      <c r="J29" s="48">
        <v>30</v>
      </c>
      <c r="K29" s="48">
        <f>D23*J29</f>
        <v>1178.1000000000001</v>
      </c>
      <c r="L29" s="20" t="e">
        <f>#REF!*U29</f>
        <v>#REF!</v>
      </c>
      <c r="M29" s="20" t="e">
        <f t="shared" si="3"/>
        <v>#REF!</v>
      </c>
      <c r="N29" s="122"/>
      <c r="O29" s="86"/>
      <c r="P29" s="73"/>
      <c r="Q29" s="51">
        <v>250</v>
      </c>
      <c r="R29" s="80" t="s">
        <v>25</v>
      </c>
      <c r="S29" s="82">
        <v>20</v>
      </c>
      <c r="T29" s="82">
        <f>S29*N23</f>
        <v>785.40000000000009</v>
      </c>
      <c r="U29" s="73">
        <v>0.16</v>
      </c>
      <c r="V29" s="81">
        <f>T29*U29</f>
        <v>125.66400000000002</v>
      </c>
    </row>
    <row r="30" spans="1:22" x14ac:dyDescent="0.3">
      <c r="A30" s="59"/>
      <c r="B30" s="14"/>
      <c r="C30" s="49"/>
      <c r="D30" s="14"/>
      <c r="E30" s="45"/>
      <c r="F30" s="46"/>
      <c r="G30" s="51">
        <v>252</v>
      </c>
      <c r="H30" s="52" t="s">
        <v>27</v>
      </c>
      <c r="I30" s="47" t="s">
        <v>9</v>
      </c>
      <c r="J30" s="48">
        <v>8</v>
      </c>
      <c r="K30" s="48">
        <f>D23*J30</f>
        <v>314.16000000000003</v>
      </c>
      <c r="L30" s="20" t="e">
        <f>#REF!*U30</f>
        <v>#REF!</v>
      </c>
      <c r="M30" s="20" t="e">
        <f t="shared" si="3"/>
        <v>#REF!</v>
      </c>
      <c r="N30" s="122"/>
      <c r="O30" s="86"/>
      <c r="P30" s="73"/>
      <c r="Q30" s="51">
        <v>252</v>
      </c>
      <c r="R30" s="80" t="s">
        <v>27</v>
      </c>
      <c r="S30" s="82">
        <v>6</v>
      </c>
      <c r="T30" s="82">
        <f>S30*N23</f>
        <v>235.62</v>
      </c>
      <c r="U30" s="73">
        <v>0.21</v>
      </c>
      <c r="V30" s="81">
        <f>T30*U30</f>
        <v>49.480199999999996</v>
      </c>
    </row>
    <row r="31" spans="1:22" x14ac:dyDescent="0.3">
      <c r="A31" s="58" t="s">
        <v>31</v>
      </c>
      <c r="B31" s="43" t="s">
        <v>32</v>
      </c>
      <c r="C31" s="44" t="s">
        <v>108</v>
      </c>
      <c r="D31" s="44">
        <v>39.270000000000003</v>
      </c>
      <c r="E31" s="45" t="e">
        <f>O31*#REF!*V7</f>
        <v>#REF!</v>
      </c>
      <c r="F31" s="46" t="e">
        <f>D31*E31</f>
        <v>#REF!</v>
      </c>
      <c r="G31" s="51">
        <v>158</v>
      </c>
      <c r="H31" s="52" t="s">
        <v>26</v>
      </c>
      <c r="I31" s="47" t="s">
        <v>4</v>
      </c>
      <c r="J31" s="48">
        <v>1.1000000000000001</v>
      </c>
      <c r="K31" s="48">
        <f>D31*J31</f>
        <v>43.19700000000001</v>
      </c>
      <c r="L31" s="20" t="e">
        <f>#REF!*U31</f>
        <v>#REF!</v>
      </c>
      <c r="M31" s="20" t="e">
        <f t="shared" si="3"/>
        <v>#REF!</v>
      </c>
      <c r="N31" s="122">
        <v>39.270000000000003</v>
      </c>
      <c r="O31" s="73">
        <v>150</v>
      </c>
      <c r="P31" s="73">
        <f>N31*O31</f>
        <v>5890.5000000000009</v>
      </c>
      <c r="Q31" s="51">
        <v>158</v>
      </c>
      <c r="R31" s="80" t="s">
        <v>26</v>
      </c>
      <c r="S31" s="82">
        <v>1.05</v>
      </c>
      <c r="T31" s="82">
        <f>S31*N31</f>
        <v>41.233500000000006</v>
      </c>
      <c r="U31" s="73">
        <v>145</v>
      </c>
      <c r="V31" s="81">
        <f>T31*U31</f>
        <v>5978.857500000001</v>
      </c>
    </row>
    <row r="32" spans="1:22" x14ac:dyDescent="0.3">
      <c r="A32" s="59"/>
      <c r="B32" s="14"/>
      <c r="C32" s="49"/>
      <c r="D32" s="14"/>
      <c r="E32" s="45"/>
      <c r="F32" s="46"/>
      <c r="G32" s="51">
        <v>198</v>
      </c>
      <c r="H32" s="52" t="s">
        <v>33</v>
      </c>
      <c r="I32" s="47" t="s">
        <v>4</v>
      </c>
      <c r="J32" s="48">
        <v>1.2</v>
      </c>
      <c r="K32" s="48">
        <f>D31*J32</f>
        <v>47.124000000000002</v>
      </c>
      <c r="L32" s="20" t="e">
        <f>#REF!*U32</f>
        <v>#REF!</v>
      </c>
      <c r="M32" s="20" t="e">
        <f t="shared" si="3"/>
        <v>#REF!</v>
      </c>
      <c r="N32" s="122"/>
      <c r="O32" s="86"/>
      <c r="P32" s="73"/>
      <c r="Q32" s="51">
        <v>198</v>
      </c>
      <c r="R32" s="80" t="s">
        <v>33</v>
      </c>
      <c r="S32" s="82">
        <v>1.1000000000000001</v>
      </c>
      <c r="T32" s="82">
        <f>S32*N31</f>
        <v>43.19700000000001</v>
      </c>
      <c r="U32" s="73">
        <v>68</v>
      </c>
      <c r="V32" s="81">
        <f>T32*U32</f>
        <v>2937.3960000000006</v>
      </c>
    </row>
    <row r="33" spans="1:22" x14ac:dyDescent="0.3">
      <c r="A33" s="166"/>
      <c r="B33" s="167" t="s">
        <v>37</v>
      </c>
      <c r="C33" s="53"/>
      <c r="D33" s="53"/>
      <c r="E33" s="53"/>
      <c r="F33" s="83"/>
      <c r="G33" s="82"/>
      <c r="H33" s="83"/>
      <c r="I33" s="82"/>
      <c r="J33" s="83"/>
      <c r="K33" s="83"/>
      <c r="L33" s="83"/>
      <c r="M33" s="83"/>
      <c r="N33" s="82"/>
      <c r="O33" s="83"/>
      <c r="P33" s="83"/>
      <c r="Q33" s="82"/>
      <c r="R33" s="168"/>
      <c r="S33" s="86"/>
      <c r="T33" s="86"/>
      <c r="U33" s="87"/>
      <c r="V33" s="169"/>
    </row>
    <row r="34" spans="1:22" x14ac:dyDescent="0.3">
      <c r="A34" s="58" t="s">
        <v>38</v>
      </c>
      <c r="B34" s="43" t="s">
        <v>117</v>
      </c>
      <c r="C34" s="44" t="s">
        <v>4</v>
      </c>
      <c r="D34" s="44">
        <f>78.54*1.1+78.54*0.5</f>
        <v>125.66400000000002</v>
      </c>
      <c r="E34" s="45" t="e">
        <f>O34*#REF!*V7</f>
        <v>#REF!</v>
      </c>
      <c r="F34" s="46" t="e">
        <f>D34*E34</f>
        <v>#REF!</v>
      </c>
      <c r="G34" s="51"/>
      <c r="H34" s="52"/>
      <c r="I34" s="47"/>
      <c r="J34" s="48"/>
      <c r="K34" s="48"/>
      <c r="L34" s="20"/>
      <c r="M34" s="20"/>
      <c r="N34" s="122">
        <v>125.66400000000002</v>
      </c>
      <c r="O34" s="73">
        <v>150</v>
      </c>
      <c r="P34" s="73">
        <f>N34*O34</f>
        <v>18849.600000000002</v>
      </c>
      <c r="Q34" s="51"/>
      <c r="R34" s="80"/>
      <c r="S34" s="82"/>
      <c r="T34" s="82"/>
      <c r="U34" s="73"/>
      <c r="V34" s="81"/>
    </row>
    <row r="35" spans="1:22" x14ac:dyDescent="0.3">
      <c r="A35" s="59"/>
      <c r="B35" s="14"/>
      <c r="C35" s="49"/>
      <c r="D35" s="14"/>
      <c r="E35" s="45"/>
      <c r="F35" s="46"/>
      <c r="G35" s="51">
        <v>239</v>
      </c>
      <c r="H35" s="52" t="s">
        <v>39</v>
      </c>
      <c r="I35" s="47" t="s">
        <v>3</v>
      </c>
      <c r="J35" s="48">
        <v>1.2</v>
      </c>
      <c r="K35" s="48">
        <f>D34*J35</f>
        <v>150.79680000000002</v>
      </c>
      <c r="L35" s="20" t="e">
        <f>#REF!*U35</f>
        <v>#REF!</v>
      </c>
      <c r="M35" s="20" t="e">
        <f>K35*L35</f>
        <v>#REF!</v>
      </c>
      <c r="N35" s="122"/>
      <c r="O35" s="86"/>
      <c r="P35" s="73"/>
      <c r="Q35" s="51">
        <v>239</v>
      </c>
      <c r="R35" s="80" t="s">
        <v>39</v>
      </c>
      <c r="S35" s="82">
        <v>0.6</v>
      </c>
      <c r="T35" s="82">
        <f>N34*S35</f>
        <v>75.398400000000009</v>
      </c>
      <c r="U35" s="73">
        <v>72.5</v>
      </c>
      <c r="V35" s="81">
        <f>T35*U35</f>
        <v>5466.3840000000009</v>
      </c>
    </row>
    <row r="36" spans="1:22" ht="20.399999999999999" x14ac:dyDescent="0.3">
      <c r="A36" s="58" t="s">
        <v>109</v>
      </c>
      <c r="B36" s="43" t="s">
        <v>110</v>
      </c>
      <c r="C36" s="44" t="s">
        <v>4</v>
      </c>
      <c r="D36" s="44">
        <f>78.54*1.2</f>
        <v>94.248000000000005</v>
      </c>
      <c r="E36" s="45" t="e">
        <f>O36*#REF!*V7</f>
        <v>#REF!</v>
      </c>
      <c r="F36" s="46" t="e">
        <f>D36*E36</f>
        <v>#REF!</v>
      </c>
      <c r="G36" s="51">
        <v>210</v>
      </c>
      <c r="H36" s="52" t="s">
        <v>14</v>
      </c>
      <c r="I36" s="47" t="s">
        <v>90</v>
      </c>
      <c r="J36" s="48">
        <v>0.02</v>
      </c>
      <c r="K36" s="75">
        <f>J36*D36</f>
        <v>1.8849600000000002</v>
      </c>
      <c r="L36" s="20" t="e">
        <f>#REF!*U36</f>
        <v>#REF!</v>
      </c>
      <c r="M36" s="20" t="e">
        <f t="shared" ref="M36:M59" si="4">K36*L36</f>
        <v>#REF!</v>
      </c>
      <c r="N36" s="123">
        <v>94.248000000000005</v>
      </c>
      <c r="O36" s="73">
        <v>220</v>
      </c>
      <c r="P36" s="73">
        <f>N36*O36</f>
        <v>20734.560000000001</v>
      </c>
      <c r="Q36" s="51">
        <v>210</v>
      </c>
      <c r="R36" s="80" t="s">
        <v>14</v>
      </c>
      <c r="S36" s="82">
        <v>1.4999999999999999E-2</v>
      </c>
      <c r="T36" s="88">
        <f>S36*N36</f>
        <v>1.4137200000000001</v>
      </c>
      <c r="U36" s="73">
        <v>980</v>
      </c>
      <c r="V36" s="81">
        <f>T36*U36</f>
        <v>1385.4456</v>
      </c>
    </row>
    <row r="37" spans="1:22" customFormat="1" x14ac:dyDescent="0.3">
      <c r="A37" s="58"/>
      <c r="B37" s="43"/>
      <c r="C37" s="44"/>
      <c r="D37" s="44"/>
      <c r="E37" s="45"/>
      <c r="F37" s="46"/>
      <c r="G37" s="51">
        <v>243</v>
      </c>
      <c r="H37" s="52" t="s">
        <v>40</v>
      </c>
      <c r="I37" s="47" t="s">
        <v>4</v>
      </c>
      <c r="J37" s="48">
        <v>1.23</v>
      </c>
      <c r="K37" s="75">
        <f>J37*D36</f>
        <v>115.92504000000001</v>
      </c>
      <c r="L37" s="20" t="e">
        <f>#REF!*U37</f>
        <v>#REF!</v>
      </c>
      <c r="M37" s="20" t="e">
        <f t="shared" si="4"/>
        <v>#REF!</v>
      </c>
      <c r="N37" s="123"/>
      <c r="O37" s="73"/>
      <c r="P37" s="73"/>
      <c r="Q37" s="51">
        <v>243</v>
      </c>
      <c r="R37" s="80" t="s">
        <v>40</v>
      </c>
      <c r="S37" s="82">
        <v>1.1200000000000001</v>
      </c>
      <c r="T37" s="88">
        <f>S37*N36</f>
        <v>105.55776000000002</v>
      </c>
      <c r="U37" s="73">
        <v>175</v>
      </c>
      <c r="V37" s="81">
        <f>T37*U37</f>
        <v>18472.608000000004</v>
      </c>
    </row>
    <row r="38" spans="1:22" ht="24.6" customHeight="1" x14ac:dyDescent="0.3">
      <c r="A38" s="58" t="s">
        <v>111</v>
      </c>
      <c r="B38" s="43" t="s">
        <v>112</v>
      </c>
      <c r="C38" s="44" t="s">
        <v>13</v>
      </c>
      <c r="D38" s="44">
        <f>78.54*0.5</f>
        <v>39.270000000000003</v>
      </c>
      <c r="E38" s="45" t="e">
        <f>O38*#REF!*V7</f>
        <v>#REF!</v>
      </c>
      <c r="F38" s="46" t="e">
        <f>D38*E38</f>
        <v>#REF!</v>
      </c>
      <c r="G38" s="51">
        <v>210</v>
      </c>
      <c r="H38" s="52" t="s">
        <v>14</v>
      </c>
      <c r="I38" s="47" t="s">
        <v>90</v>
      </c>
      <c r="J38" s="48">
        <v>0.02</v>
      </c>
      <c r="K38" s="75">
        <f>J38*D38</f>
        <v>0.7854000000000001</v>
      </c>
      <c r="L38" s="20" t="e">
        <f>#REF!*U38</f>
        <v>#REF!</v>
      </c>
      <c r="M38" s="20" t="e">
        <f t="shared" si="4"/>
        <v>#REF!</v>
      </c>
      <c r="N38" s="123">
        <v>39.270000000000003</v>
      </c>
      <c r="O38" s="73">
        <v>180</v>
      </c>
      <c r="P38" s="73">
        <f>N38*O38</f>
        <v>7068.6</v>
      </c>
      <c r="Q38" s="51">
        <v>210</v>
      </c>
      <c r="R38" s="80" t="s">
        <v>14</v>
      </c>
      <c r="S38" s="82">
        <v>1.4999999999999999E-2</v>
      </c>
      <c r="T38" s="88">
        <f>S38*N38</f>
        <v>0.58905000000000007</v>
      </c>
      <c r="U38" s="73">
        <v>980</v>
      </c>
      <c r="V38" s="81">
        <f>T38*U38</f>
        <v>577.26900000000012</v>
      </c>
    </row>
    <row r="39" spans="1:22" customFormat="1" x14ac:dyDescent="0.3">
      <c r="A39" s="58"/>
      <c r="B39" s="43"/>
      <c r="C39" s="44"/>
      <c r="D39" s="44"/>
      <c r="E39" s="45"/>
      <c r="F39" s="46"/>
      <c r="G39" s="51">
        <v>243</v>
      </c>
      <c r="H39" s="52" t="s">
        <v>40</v>
      </c>
      <c r="I39" s="47" t="s">
        <v>4</v>
      </c>
      <c r="J39" s="48">
        <v>0.7</v>
      </c>
      <c r="K39" s="75">
        <f>J39*D38</f>
        <v>27.489000000000001</v>
      </c>
      <c r="L39" s="20" t="e">
        <f>#REF!*U39</f>
        <v>#REF!</v>
      </c>
      <c r="M39" s="20" t="e">
        <f t="shared" si="4"/>
        <v>#REF!</v>
      </c>
      <c r="N39" s="123"/>
      <c r="O39" s="73"/>
      <c r="P39" s="73"/>
      <c r="Q39" s="51">
        <v>243</v>
      </c>
      <c r="R39" s="80" t="s">
        <v>40</v>
      </c>
      <c r="S39" s="82">
        <v>0.6</v>
      </c>
      <c r="T39" s="88">
        <f>S39*N38</f>
        <v>23.562000000000001</v>
      </c>
      <c r="U39" s="73">
        <v>175</v>
      </c>
      <c r="V39" s="81">
        <f>T39*U39</f>
        <v>4123.3500000000004</v>
      </c>
    </row>
    <row r="40" spans="1:22" x14ac:dyDescent="0.3">
      <c r="A40" s="166"/>
      <c r="B40" s="167" t="s">
        <v>107</v>
      </c>
      <c r="C40" s="53"/>
      <c r="D40" s="53"/>
      <c r="E40" s="53"/>
      <c r="F40" s="83"/>
      <c r="G40" s="82"/>
      <c r="H40" s="83"/>
      <c r="I40" s="83"/>
      <c r="J40" s="82"/>
      <c r="K40" s="83"/>
      <c r="L40" s="83"/>
      <c r="M40" s="83">
        <f t="shared" si="4"/>
        <v>0</v>
      </c>
      <c r="N40" s="82"/>
      <c r="O40" s="83"/>
      <c r="P40" s="83"/>
      <c r="Q40" s="83"/>
      <c r="R40" s="168"/>
      <c r="S40" s="83"/>
      <c r="T40" s="83"/>
      <c r="U40" s="86"/>
      <c r="V40" s="169"/>
    </row>
    <row r="41" spans="1:22" customFormat="1" ht="20.399999999999999" x14ac:dyDescent="0.3">
      <c r="A41" s="58" t="s">
        <v>41</v>
      </c>
      <c r="B41" s="43" t="s">
        <v>93</v>
      </c>
      <c r="C41" s="44" t="s">
        <v>4</v>
      </c>
      <c r="D41" s="50">
        <f>78.54*1.1</f>
        <v>86.39400000000002</v>
      </c>
      <c r="E41" s="45" t="e">
        <f>#REF!*O41*V7</f>
        <v>#REF!</v>
      </c>
      <c r="F41" s="46" t="e">
        <f>D41*E41</f>
        <v>#REF!</v>
      </c>
      <c r="G41" s="51">
        <v>188</v>
      </c>
      <c r="H41" s="52" t="s">
        <v>34</v>
      </c>
      <c r="I41" s="53" t="s">
        <v>0</v>
      </c>
      <c r="J41" s="51">
        <v>0.12</v>
      </c>
      <c r="K41" s="48">
        <f>J41*D41</f>
        <v>10.367280000000003</v>
      </c>
      <c r="L41" s="20" t="e">
        <f>#REF!*U41</f>
        <v>#REF!</v>
      </c>
      <c r="M41" s="20" t="e">
        <f>K41*L41</f>
        <v>#REF!</v>
      </c>
      <c r="N41" s="122">
        <v>86.39400000000002</v>
      </c>
      <c r="O41" s="73">
        <v>120</v>
      </c>
      <c r="P41" s="73">
        <f>N41*O41</f>
        <v>10367.280000000002</v>
      </c>
      <c r="Q41" s="51">
        <v>188</v>
      </c>
      <c r="R41" s="80" t="s">
        <v>34</v>
      </c>
      <c r="S41" s="82">
        <v>0.1</v>
      </c>
      <c r="T41" s="82">
        <f>S41*N41</f>
        <v>8.639400000000002</v>
      </c>
      <c r="U41" s="73">
        <v>880</v>
      </c>
      <c r="V41" s="81">
        <f>T41*U41</f>
        <v>7602.6720000000014</v>
      </c>
    </row>
    <row r="42" spans="1:22" customFormat="1" ht="34.200000000000003" customHeight="1" x14ac:dyDescent="0.3">
      <c r="A42" s="58" t="s">
        <v>42</v>
      </c>
      <c r="B42" s="43" t="s">
        <v>118</v>
      </c>
      <c r="C42" s="44" t="s">
        <v>4</v>
      </c>
      <c r="D42" s="50">
        <f>78.54*1.1</f>
        <v>86.39400000000002</v>
      </c>
      <c r="E42" s="45" t="e">
        <f>O42*#REF!*V7</f>
        <v>#REF!</v>
      </c>
      <c r="F42" s="46" t="e">
        <f>D42*E42</f>
        <v>#REF!</v>
      </c>
      <c r="G42" s="51">
        <v>323</v>
      </c>
      <c r="H42" s="52" t="s">
        <v>35</v>
      </c>
      <c r="I42" s="53" t="s">
        <v>0</v>
      </c>
      <c r="J42" s="51">
        <v>0.16</v>
      </c>
      <c r="K42" s="75">
        <f>J42*D42</f>
        <v>13.823040000000004</v>
      </c>
      <c r="L42" s="20" t="e">
        <f>#REF!*U42</f>
        <v>#REF!</v>
      </c>
      <c r="M42" s="20" t="e">
        <f t="shared" si="4"/>
        <v>#REF!</v>
      </c>
      <c r="N42" s="123">
        <v>86.39400000000002</v>
      </c>
      <c r="O42" s="73">
        <v>190</v>
      </c>
      <c r="P42" s="73">
        <f>N42*O42</f>
        <v>16414.860000000004</v>
      </c>
      <c r="Q42" s="51">
        <v>323</v>
      </c>
      <c r="R42" s="80" t="s">
        <v>35</v>
      </c>
      <c r="S42" s="82">
        <v>0.14000000000000001</v>
      </c>
      <c r="T42" s="88">
        <f>S42*N42</f>
        <v>12.095160000000003</v>
      </c>
      <c r="U42" s="73">
        <v>750</v>
      </c>
      <c r="V42" s="81">
        <f>T42*U42</f>
        <v>9071.3700000000026</v>
      </c>
    </row>
    <row r="43" spans="1:22" customFormat="1" x14ac:dyDescent="0.3">
      <c r="A43" s="58"/>
      <c r="B43" s="43"/>
      <c r="C43" s="44"/>
      <c r="D43" s="76"/>
      <c r="E43" s="45"/>
      <c r="F43" s="46"/>
      <c r="G43" s="51">
        <v>19</v>
      </c>
      <c r="H43" s="52" t="s">
        <v>2</v>
      </c>
      <c r="I43" s="47" t="s">
        <v>3</v>
      </c>
      <c r="J43" s="48">
        <v>1.2</v>
      </c>
      <c r="K43" s="75">
        <f>D42*J43</f>
        <v>103.67280000000002</v>
      </c>
      <c r="L43" s="20" t="e">
        <f>U43*#REF!</f>
        <v>#REF!</v>
      </c>
      <c r="M43" s="20" t="e">
        <f>K43*L43</f>
        <v>#REF!</v>
      </c>
      <c r="N43" s="123"/>
      <c r="O43" s="73"/>
      <c r="P43" s="73"/>
      <c r="Q43" s="51">
        <v>19</v>
      </c>
      <c r="R43" s="80" t="s">
        <v>2</v>
      </c>
      <c r="S43" s="51">
        <v>0.8</v>
      </c>
      <c r="T43" s="88">
        <f>S43*N42</f>
        <v>69.115200000000016</v>
      </c>
      <c r="U43" s="73">
        <v>72</v>
      </c>
      <c r="V43" s="81">
        <f>T43*U43</f>
        <v>4976.2944000000007</v>
      </c>
    </row>
    <row r="44" spans="1:22" customFormat="1" x14ac:dyDescent="0.3">
      <c r="A44" s="58" t="s">
        <v>120</v>
      </c>
      <c r="B44" s="43" t="s">
        <v>121</v>
      </c>
      <c r="C44" s="44" t="s">
        <v>119</v>
      </c>
      <c r="D44" s="76">
        <v>2</v>
      </c>
      <c r="E44" s="45" t="e">
        <f>O44*#REF!*V7</f>
        <v>#REF!</v>
      </c>
      <c r="F44" s="46" t="e">
        <f t="shared" ref="F44" si="5">D44*E44</f>
        <v>#REF!</v>
      </c>
      <c r="G44" s="51"/>
      <c r="H44" s="52"/>
      <c r="I44" s="47"/>
      <c r="J44" s="48"/>
      <c r="K44" s="75"/>
      <c r="L44" s="20"/>
      <c r="M44" s="20"/>
      <c r="N44" s="123">
        <v>1</v>
      </c>
      <c r="O44" s="73">
        <v>600</v>
      </c>
      <c r="P44" s="73">
        <f>N44*O44</f>
        <v>600</v>
      </c>
      <c r="Q44" s="51"/>
      <c r="R44" s="80"/>
      <c r="S44" s="51"/>
      <c r="T44" s="88"/>
      <c r="U44" s="73"/>
      <c r="V44" s="81"/>
    </row>
    <row r="45" spans="1:22" customFormat="1" ht="20.399999999999999" x14ac:dyDescent="0.3">
      <c r="A45" s="58" t="s">
        <v>43</v>
      </c>
      <c r="B45" s="43" t="s">
        <v>95</v>
      </c>
      <c r="C45" s="44" t="s">
        <v>4</v>
      </c>
      <c r="D45" s="44">
        <v>86.39</v>
      </c>
      <c r="E45" s="45" t="e">
        <f>#REF!*O45*V7</f>
        <v>#REF!</v>
      </c>
      <c r="F45" s="46" t="e">
        <f>D45*E45</f>
        <v>#REF!</v>
      </c>
      <c r="G45" s="51">
        <v>11</v>
      </c>
      <c r="H45" s="52" t="s">
        <v>94</v>
      </c>
      <c r="I45" s="53" t="s">
        <v>0</v>
      </c>
      <c r="J45" s="51">
        <v>0.06</v>
      </c>
      <c r="K45" s="48">
        <f>J45*D45</f>
        <v>5.1833999999999998</v>
      </c>
      <c r="L45" s="20" t="e">
        <f>#REF!*U45</f>
        <v>#REF!</v>
      </c>
      <c r="M45" s="20" t="e">
        <f t="shared" si="4"/>
        <v>#REF!</v>
      </c>
      <c r="N45" s="122">
        <v>86.39</v>
      </c>
      <c r="O45" s="73">
        <v>320</v>
      </c>
      <c r="P45" s="73">
        <f>N45*O45</f>
        <v>27644.799999999999</v>
      </c>
      <c r="Q45" s="51">
        <v>11</v>
      </c>
      <c r="R45" s="80" t="s">
        <v>94</v>
      </c>
      <c r="S45" s="82">
        <v>0.05</v>
      </c>
      <c r="T45" s="82">
        <f>S45*N45</f>
        <v>4.3195000000000006</v>
      </c>
      <c r="U45" s="73">
        <v>3051</v>
      </c>
      <c r="V45" s="81">
        <f>T45*U45</f>
        <v>13178.794500000002</v>
      </c>
    </row>
    <row r="46" spans="1:22" customFormat="1" x14ac:dyDescent="0.3">
      <c r="A46" s="58"/>
      <c r="B46" s="43"/>
      <c r="C46" s="44"/>
      <c r="D46" s="44"/>
      <c r="E46" s="45"/>
      <c r="F46" s="46"/>
      <c r="G46" s="51">
        <v>253</v>
      </c>
      <c r="H46" s="52" t="s">
        <v>36</v>
      </c>
      <c r="I46" s="53" t="s">
        <v>4</v>
      </c>
      <c r="J46" s="51">
        <v>1.3</v>
      </c>
      <c r="K46" s="48">
        <f>J46*D45</f>
        <v>112.307</v>
      </c>
      <c r="L46" s="20" t="e">
        <f>#REF!*U46</f>
        <v>#REF!</v>
      </c>
      <c r="M46" s="20" t="e">
        <f t="shared" si="4"/>
        <v>#REF!</v>
      </c>
      <c r="N46" s="122"/>
      <c r="O46" s="73"/>
      <c r="P46" s="73"/>
      <c r="Q46" s="51">
        <v>253</v>
      </c>
      <c r="R46" s="80" t="s">
        <v>36</v>
      </c>
      <c r="S46" s="82">
        <v>1.1499999999999999</v>
      </c>
      <c r="T46" s="82">
        <f>S46*N45</f>
        <v>99.348499999999987</v>
      </c>
      <c r="U46" s="73">
        <v>50</v>
      </c>
      <c r="V46" s="81">
        <f>T46*U46</f>
        <v>4967.4249999999993</v>
      </c>
    </row>
    <row r="47" spans="1:22" customFormat="1" x14ac:dyDescent="0.3">
      <c r="A47" s="58"/>
      <c r="B47" s="43"/>
      <c r="C47" s="44"/>
      <c r="D47" s="44"/>
      <c r="E47" s="45"/>
      <c r="F47" s="46"/>
      <c r="G47" s="51"/>
      <c r="H47" s="52"/>
      <c r="I47" s="53"/>
      <c r="J47" s="51"/>
      <c r="K47" s="48"/>
      <c r="L47" s="20"/>
      <c r="M47" s="20"/>
      <c r="N47" s="122"/>
      <c r="O47" s="73"/>
      <c r="P47" s="73"/>
      <c r="Q47" s="51"/>
      <c r="R47" s="80"/>
      <c r="S47" s="82"/>
      <c r="T47" s="82"/>
      <c r="U47" s="73"/>
      <c r="V47" s="81"/>
    </row>
    <row r="48" spans="1:22" customFormat="1" x14ac:dyDescent="0.3">
      <c r="A48" s="58" t="s">
        <v>45</v>
      </c>
      <c r="B48" s="43" t="s">
        <v>96</v>
      </c>
      <c r="C48" s="44" t="s">
        <v>4</v>
      </c>
      <c r="D48" s="44">
        <v>86.39</v>
      </c>
      <c r="E48" s="45" t="e">
        <f>#REF!*O48*V7</f>
        <v>#REF!</v>
      </c>
      <c r="F48" s="46" t="e">
        <f>D48*E48</f>
        <v>#REF!</v>
      </c>
      <c r="G48" s="51">
        <v>34</v>
      </c>
      <c r="H48" s="52" t="s">
        <v>44</v>
      </c>
      <c r="I48" s="53" t="s">
        <v>0</v>
      </c>
      <c r="J48" s="51">
        <v>0.08</v>
      </c>
      <c r="K48" s="48">
        <f>J48*D48</f>
        <v>6.9112</v>
      </c>
      <c r="L48" s="20" t="e">
        <f>#REF!*U48</f>
        <v>#REF!</v>
      </c>
      <c r="M48" s="20" t="e">
        <f t="shared" si="4"/>
        <v>#REF!</v>
      </c>
      <c r="N48" s="122">
        <v>86.39</v>
      </c>
      <c r="O48" s="73">
        <v>420</v>
      </c>
      <c r="P48" s="73">
        <f>N48*O48</f>
        <v>36283.800000000003</v>
      </c>
      <c r="Q48" s="51">
        <v>34</v>
      </c>
      <c r="R48" s="80" t="s">
        <v>44</v>
      </c>
      <c r="S48" s="82">
        <v>0.06</v>
      </c>
      <c r="T48" s="82">
        <f>S48*N48</f>
        <v>5.1833999999999998</v>
      </c>
      <c r="U48" s="73">
        <v>3507</v>
      </c>
      <c r="V48" s="81">
        <f>T48*U48</f>
        <v>18178.183799999999</v>
      </c>
    </row>
    <row r="49" spans="1:22" customFormat="1" x14ac:dyDescent="0.3">
      <c r="A49" s="58"/>
      <c r="B49" s="43"/>
      <c r="C49" s="44"/>
      <c r="D49" s="44"/>
      <c r="E49" s="45"/>
      <c r="F49" s="46"/>
      <c r="G49" s="51">
        <v>126</v>
      </c>
      <c r="H49" s="52" t="s">
        <v>8</v>
      </c>
      <c r="I49" s="53" t="s">
        <v>73</v>
      </c>
      <c r="J49" s="51">
        <v>0.05</v>
      </c>
      <c r="K49" s="48">
        <f>J49*D48</f>
        <v>4.3195000000000006</v>
      </c>
      <c r="L49" s="20" t="e">
        <f>#REF!*U49</f>
        <v>#REF!</v>
      </c>
      <c r="M49" s="20" t="e">
        <f t="shared" si="4"/>
        <v>#REF!</v>
      </c>
      <c r="N49" s="122"/>
      <c r="O49" s="73"/>
      <c r="P49" s="73"/>
      <c r="Q49" s="51">
        <v>126</v>
      </c>
      <c r="R49" s="80" t="s">
        <v>8</v>
      </c>
      <c r="S49" s="82">
        <v>0.02</v>
      </c>
      <c r="T49" s="82">
        <f>S49*N48</f>
        <v>1.7278</v>
      </c>
      <c r="U49" s="73">
        <v>1186</v>
      </c>
      <c r="V49" s="81">
        <f>T49*U49</f>
        <v>2049.1707999999999</v>
      </c>
    </row>
    <row r="50" spans="1:22" customFormat="1" x14ac:dyDescent="0.3">
      <c r="A50" s="58"/>
      <c r="B50" s="43"/>
      <c r="C50" s="44"/>
      <c r="D50" s="44"/>
      <c r="E50" s="45"/>
      <c r="F50" s="46"/>
      <c r="G50" s="51"/>
      <c r="H50" s="52" t="s">
        <v>97</v>
      </c>
      <c r="I50" s="53" t="s">
        <v>4</v>
      </c>
      <c r="J50" s="51">
        <v>1.1000000000000001</v>
      </c>
      <c r="K50" s="48">
        <f>J50*D48</f>
        <v>95.029000000000011</v>
      </c>
      <c r="L50" s="20" t="e">
        <f>#REF!*U50</f>
        <v>#REF!</v>
      </c>
      <c r="M50" s="20" t="e">
        <f t="shared" si="4"/>
        <v>#REF!</v>
      </c>
      <c r="N50" s="122"/>
      <c r="O50" s="73"/>
      <c r="P50" s="73"/>
      <c r="Q50" s="107"/>
      <c r="R50" s="108" t="s">
        <v>97</v>
      </c>
      <c r="S50" s="109">
        <v>1.05</v>
      </c>
      <c r="T50" s="109">
        <f>S50*N48</f>
        <v>90.709500000000006</v>
      </c>
      <c r="U50" s="110">
        <v>860</v>
      </c>
      <c r="V50" s="111">
        <f>T50*U50</f>
        <v>78010.17</v>
      </c>
    </row>
    <row r="51" spans="1:22" customFormat="1" x14ac:dyDescent="0.3">
      <c r="A51" s="58" t="s">
        <v>46</v>
      </c>
      <c r="B51" s="43" t="s">
        <v>98</v>
      </c>
      <c r="C51" s="44" t="s">
        <v>80</v>
      </c>
      <c r="D51" s="44">
        <f>86.39</f>
        <v>86.39</v>
      </c>
      <c r="E51" s="45" t="e">
        <f>#REF!*O51*V7</f>
        <v>#REF!</v>
      </c>
      <c r="F51" s="46" t="e">
        <f>D51*E51</f>
        <v>#REF!</v>
      </c>
      <c r="G51" s="51">
        <v>11</v>
      </c>
      <c r="H51" s="52" t="s">
        <v>94</v>
      </c>
      <c r="I51" s="53" t="s">
        <v>0</v>
      </c>
      <c r="J51" s="51">
        <v>0.05</v>
      </c>
      <c r="K51" s="48">
        <f>J51*D51</f>
        <v>4.3195000000000006</v>
      </c>
      <c r="L51" s="20" t="e">
        <f>#REF!*U51</f>
        <v>#REF!</v>
      </c>
      <c r="M51" s="20" t="e">
        <f t="shared" si="4"/>
        <v>#REF!</v>
      </c>
      <c r="N51" s="122">
        <v>86.39</v>
      </c>
      <c r="O51" s="73">
        <v>250</v>
      </c>
      <c r="P51" s="73">
        <f>N51*O51</f>
        <v>21597.5</v>
      </c>
      <c r="Q51" s="51">
        <v>11</v>
      </c>
      <c r="R51" s="80" t="s">
        <v>94</v>
      </c>
      <c r="S51" s="82">
        <v>0.03</v>
      </c>
      <c r="T51" s="82">
        <f>S51*N51</f>
        <v>2.5916999999999999</v>
      </c>
      <c r="U51" s="73">
        <v>3051</v>
      </c>
      <c r="V51" s="81">
        <f>T51*U51</f>
        <v>7907.2766999999994</v>
      </c>
    </row>
    <row r="52" spans="1:22" customFormat="1" x14ac:dyDescent="0.3">
      <c r="A52" s="58"/>
      <c r="B52" s="43"/>
      <c r="C52" s="44"/>
      <c r="D52" s="44"/>
      <c r="E52" s="45"/>
      <c r="F52" s="46"/>
      <c r="G52" s="51">
        <v>188</v>
      </c>
      <c r="H52" s="52" t="s">
        <v>34</v>
      </c>
      <c r="I52" s="53" t="s">
        <v>0</v>
      </c>
      <c r="J52" s="51">
        <v>0.02</v>
      </c>
      <c r="K52" s="48">
        <f>J52*D51</f>
        <v>1.7278</v>
      </c>
      <c r="L52" s="20" t="e">
        <f>#REF!*U52</f>
        <v>#REF!</v>
      </c>
      <c r="M52" s="20" t="e">
        <f t="shared" si="4"/>
        <v>#REF!</v>
      </c>
      <c r="N52" s="122"/>
      <c r="O52" s="73"/>
      <c r="P52" s="73"/>
      <c r="Q52" s="51">
        <v>188</v>
      </c>
      <c r="R52" s="80" t="s">
        <v>34</v>
      </c>
      <c r="S52" s="82">
        <v>0.01</v>
      </c>
      <c r="T52" s="82">
        <f>S52*N51</f>
        <v>0.8639</v>
      </c>
      <c r="U52" s="73">
        <v>880</v>
      </c>
      <c r="V52" s="81">
        <f>T52*U52</f>
        <v>760.23199999999997</v>
      </c>
    </row>
    <row r="53" spans="1:22" customFormat="1" x14ac:dyDescent="0.3">
      <c r="A53" s="58"/>
      <c r="B53" s="43"/>
      <c r="C53" s="44"/>
      <c r="D53" s="44"/>
      <c r="E53" s="45"/>
      <c r="F53" s="46"/>
      <c r="G53" s="51"/>
      <c r="H53" s="52" t="s">
        <v>99</v>
      </c>
      <c r="I53" s="53" t="s">
        <v>73</v>
      </c>
      <c r="J53" s="51">
        <v>1.1499999999999999</v>
      </c>
      <c r="K53" s="48">
        <f>J53*D51</f>
        <v>99.348499999999987</v>
      </c>
      <c r="L53" s="20" t="e">
        <f>#REF!*U53</f>
        <v>#REF!</v>
      </c>
      <c r="M53" s="20" t="e">
        <f t="shared" si="4"/>
        <v>#REF!</v>
      </c>
      <c r="N53" s="122"/>
      <c r="O53" s="73"/>
      <c r="P53" s="73"/>
      <c r="Q53" s="107">
        <v>208</v>
      </c>
      <c r="R53" s="108" t="s">
        <v>99</v>
      </c>
      <c r="S53" s="109">
        <v>1.05</v>
      </c>
      <c r="T53" s="109">
        <f>S53*N51</f>
        <v>90.709500000000006</v>
      </c>
      <c r="U53" s="110">
        <v>241</v>
      </c>
      <c r="V53" s="111">
        <f>T53*U53</f>
        <v>21860.9895</v>
      </c>
    </row>
    <row r="54" spans="1:22" customFormat="1" ht="20.399999999999999" x14ac:dyDescent="0.3">
      <c r="A54" s="58" t="s">
        <v>47</v>
      </c>
      <c r="B54" s="43" t="s">
        <v>100</v>
      </c>
      <c r="C54" s="44" t="s">
        <v>80</v>
      </c>
      <c r="D54" s="44">
        <v>10</v>
      </c>
      <c r="E54" s="45" t="e">
        <f>#REF!*O54*V7</f>
        <v>#REF!</v>
      </c>
      <c r="F54" s="46" t="e">
        <f>D54*E54</f>
        <v>#REF!</v>
      </c>
      <c r="G54" s="51">
        <v>34</v>
      </c>
      <c r="H54" s="52" t="s">
        <v>44</v>
      </c>
      <c r="I54" s="53" t="s">
        <v>0</v>
      </c>
      <c r="J54" s="51">
        <v>0.06</v>
      </c>
      <c r="K54" s="48">
        <f>J54*D54</f>
        <v>0.6</v>
      </c>
      <c r="L54" s="20" t="e">
        <f>#REF!*U54</f>
        <v>#REF!</v>
      </c>
      <c r="M54" s="20" t="e">
        <f t="shared" si="4"/>
        <v>#REF!</v>
      </c>
      <c r="N54" s="122">
        <v>10</v>
      </c>
      <c r="O54" s="73">
        <v>280</v>
      </c>
      <c r="P54" s="73">
        <f>N54*O54</f>
        <v>2800</v>
      </c>
      <c r="Q54" s="51">
        <v>34</v>
      </c>
      <c r="R54" s="80" t="s">
        <v>44</v>
      </c>
      <c r="S54" s="82">
        <v>0.04</v>
      </c>
      <c r="T54" s="82">
        <f>S54*N54</f>
        <v>0.4</v>
      </c>
      <c r="U54" s="73">
        <v>3507</v>
      </c>
      <c r="V54" s="81">
        <f>T54*U54</f>
        <v>1402.8000000000002</v>
      </c>
    </row>
    <row r="55" spans="1:22" customFormat="1" ht="15" customHeight="1" x14ac:dyDescent="0.3">
      <c r="A55" s="58"/>
      <c r="B55" s="43"/>
      <c r="C55" s="44"/>
      <c r="D55" s="44"/>
      <c r="E55" s="45"/>
      <c r="F55" s="46"/>
      <c r="G55" s="51">
        <v>133</v>
      </c>
      <c r="H55" s="52" t="s">
        <v>101</v>
      </c>
      <c r="I55" s="53" t="s">
        <v>73</v>
      </c>
      <c r="J55" s="51">
        <v>0.2</v>
      </c>
      <c r="K55" s="48">
        <f>J55*D54</f>
        <v>2</v>
      </c>
      <c r="L55" s="20" t="e">
        <f>#REF!*U55</f>
        <v>#REF!</v>
      </c>
      <c r="M55" s="20" t="e">
        <f t="shared" si="4"/>
        <v>#REF!</v>
      </c>
      <c r="N55" s="122"/>
      <c r="O55" s="73"/>
      <c r="P55" s="73"/>
      <c r="Q55" s="51">
        <v>133</v>
      </c>
      <c r="R55" s="80" t="s">
        <v>101</v>
      </c>
      <c r="S55" s="82">
        <v>0.12</v>
      </c>
      <c r="T55" s="82">
        <f>S55*N54</f>
        <v>1.2</v>
      </c>
      <c r="U55" s="73">
        <v>550</v>
      </c>
      <c r="V55" s="81">
        <f>T55*U55</f>
        <v>660</v>
      </c>
    </row>
    <row r="56" spans="1:22" customFormat="1" ht="19.8" customHeight="1" x14ac:dyDescent="0.3">
      <c r="A56" s="58"/>
      <c r="B56" s="43"/>
      <c r="C56" s="44"/>
      <c r="D56" s="44"/>
      <c r="E56" s="45"/>
      <c r="F56" s="46"/>
      <c r="G56" s="51">
        <v>134</v>
      </c>
      <c r="H56" s="52" t="s">
        <v>102</v>
      </c>
      <c r="I56" s="53" t="s">
        <v>73</v>
      </c>
      <c r="J56" s="51">
        <v>2</v>
      </c>
      <c r="K56" s="48">
        <f>J56*D54</f>
        <v>20</v>
      </c>
      <c r="L56" s="20" t="e">
        <f>#REF!*U56</f>
        <v>#REF!</v>
      </c>
      <c r="M56" s="20" t="e">
        <f t="shared" si="4"/>
        <v>#REF!</v>
      </c>
      <c r="N56" s="122"/>
      <c r="O56" s="73"/>
      <c r="P56" s="73"/>
      <c r="Q56" s="51">
        <v>134</v>
      </c>
      <c r="R56" s="80" t="s">
        <v>102</v>
      </c>
      <c r="S56" s="82">
        <v>2</v>
      </c>
      <c r="T56" s="82">
        <f>S56*N54</f>
        <v>20</v>
      </c>
      <c r="U56" s="73">
        <v>245</v>
      </c>
      <c r="V56" s="81">
        <f>T56*U56</f>
        <v>4900</v>
      </c>
    </row>
    <row r="57" spans="1:22" customFormat="1" x14ac:dyDescent="0.3">
      <c r="A57" s="58"/>
      <c r="B57" s="43"/>
      <c r="C57" s="44"/>
      <c r="D57" s="44"/>
      <c r="E57" s="45"/>
      <c r="F57" s="46"/>
      <c r="G57" s="51">
        <v>143</v>
      </c>
      <c r="H57" s="52" t="s">
        <v>103</v>
      </c>
      <c r="I57" s="53" t="s">
        <v>73</v>
      </c>
      <c r="J57" s="51">
        <v>0.4</v>
      </c>
      <c r="K57" s="48">
        <f>J57*D54</f>
        <v>4</v>
      </c>
      <c r="L57" s="20" t="e">
        <f>#REF!*U57</f>
        <v>#REF!</v>
      </c>
      <c r="M57" s="20" t="e">
        <f t="shared" si="4"/>
        <v>#REF!</v>
      </c>
      <c r="N57" s="122"/>
      <c r="O57" s="73"/>
      <c r="P57" s="73"/>
      <c r="Q57" s="51">
        <v>143</v>
      </c>
      <c r="R57" s="80" t="s">
        <v>103</v>
      </c>
      <c r="S57" s="82">
        <v>0.3</v>
      </c>
      <c r="T57" s="82">
        <f>S57*N54</f>
        <v>3</v>
      </c>
      <c r="U57" s="73">
        <v>155</v>
      </c>
      <c r="V57" s="81">
        <f>T57*U57</f>
        <v>465</v>
      </c>
    </row>
    <row r="58" spans="1:22" customFormat="1" x14ac:dyDescent="0.3">
      <c r="A58" s="58"/>
      <c r="B58" s="43"/>
      <c r="C58" s="44"/>
      <c r="D58" s="44"/>
      <c r="E58" s="45"/>
      <c r="F58" s="46"/>
      <c r="G58" s="51">
        <v>144</v>
      </c>
      <c r="H58" s="52" t="s">
        <v>104</v>
      </c>
      <c r="I58" s="53" t="s">
        <v>73</v>
      </c>
      <c r="J58" s="51">
        <v>2</v>
      </c>
      <c r="K58" s="48">
        <f>J58*D54</f>
        <v>20</v>
      </c>
      <c r="L58" s="20" t="e">
        <f>#REF!*U58</f>
        <v>#REF!</v>
      </c>
      <c r="M58" s="20" t="e">
        <f t="shared" si="4"/>
        <v>#REF!</v>
      </c>
      <c r="N58" s="122"/>
      <c r="O58" s="73"/>
      <c r="P58" s="73"/>
      <c r="Q58" s="51">
        <v>144</v>
      </c>
      <c r="R58" s="80" t="s">
        <v>104</v>
      </c>
      <c r="S58" s="82">
        <v>2</v>
      </c>
      <c r="T58" s="82">
        <f>S58*N54</f>
        <v>20</v>
      </c>
      <c r="U58" s="73">
        <v>126</v>
      </c>
      <c r="V58" s="81">
        <f>T58*U58</f>
        <v>2520</v>
      </c>
    </row>
    <row r="59" spans="1:22" customFormat="1" ht="20.399999999999999" x14ac:dyDescent="0.3">
      <c r="A59" s="58"/>
      <c r="B59" s="43"/>
      <c r="C59" s="44"/>
      <c r="D59" s="44"/>
      <c r="E59" s="45"/>
      <c r="F59" s="46"/>
      <c r="G59" s="51">
        <v>145</v>
      </c>
      <c r="H59" s="52" t="s">
        <v>105</v>
      </c>
      <c r="I59" s="53" t="s">
        <v>73</v>
      </c>
      <c r="J59" s="51">
        <v>1.05</v>
      </c>
      <c r="K59" s="48">
        <f>J59*D54</f>
        <v>10.5</v>
      </c>
      <c r="L59" s="20" t="e">
        <f>#REF!*U59</f>
        <v>#REF!</v>
      </c>
      <c r="M59" s="20" t="e">
        <f t="shared" si="4"/>
        <v>#REF!</v>
      </c>
      <c r="N59" s="122"/>
      <c r="O59" s="73"/>
      <c r="P59" s="73"/>
      <c r="Q59" s="51">
        <v>145</v>
      </c>
      <c r="R59" s="80" t="s">
        <v>105</v>
      </c>
      <c r="S59" s="82">
        <v>1</v>
      </c>
      <c r="T59" s="82">
        <f>S59*N54</f>
        <v>10</v>
      </c>
      <c r="U59" s="73">
        <v>421</v>
      </c>
      <c r="V59" s="81">
        <f>T59*U59</f>
        <v>4210</v>
      </c>
    </row>
    <row r="60" spans="1:22" customFormat="1" x14ac:dyDescent="0.3">
      <c r="A60" s="58"/>
      <c r="B60" s="43"/>
      <c r="C60" s="44"/>
      <c r="D60" s="44"/>
      <c r="E60" s="45"/>
      <c r="F60" s="46"/>
      <c r="G60" s="51">
        <v>146</v>
      </c>
      <c r="H60" s="52" t="s">
        <v>106</v>
      </c>
      <c r="I60" s="53" t="s">
        <v>73</v>
      </c>
      <c r="J60" s="51">
        <v>1.05</v>
      </c>
      <c r="K60" s="48">
        <f>J60*D54</f>
        <v>10.5</v>
      </c>
      <c r="L60" s="20" t="e">
        <f>#REF!*U60</f>
        <v>#REF!</v>
      </c>
      <c r="M60" s="20" t="e">
        <f>K60*L60</f>
        <v>#REF!</v>
      </c>
      <c r="N60" s="122"/>
      <c r="O60" s="73"/>
      <c r="P60" s="73"/>
      <c r="Q60" s="51">
        <v>146</v>
      </c>
      <c r="R60" s="80" t="s">
        <v>106</v>
      </c>
      <c r="S60" s="82">
        <v>1</v>
      </c>
      <c r="T60" s="82">
        <f>S60*N54</f>
        <v>10</v>
      </c>
      <c r="U60" s="73">
        <v>402</v>
      </c>
      <c r="V60" s="81">
        <f>T60*U60</f>
        <v>4020</v>
      </c>
    </row>
    <row r="61" spans="1:22" ht="15" customHeight="1" x14ac:dyDescent="0.3">
      <c r="A61" s="166"/>
      <c r="B61" s="167" t="s">
        <v>88</v>
      </c>
      <c r="C61" s="53"/>
      <c r="D61" s="53"/>
      <c r="E61" s="53"/>
      <c r="F61" s="83"/>
      <c r="G61" s="170"/>
      <c r="H61" s="170"/>
      <c r="I61" s="82"/>
      <c r="J61" s="83"/>
      <c r="K61" s="83"/>
      <c r="L61" s="83"/>
      <c r="M61" s="83"/>
      <c r="N61" s="82"/>
      <c r="O61" s="83"/>
      <c r="P61" s="83"/>
      <c r="Q61" s="82"/>
      <c r="R61" s="168"/>
      <c r="S61" s="86"/>
      <c r="T61" s="86"/>
      <c r="U61" s="87"/>
      <c r="V61" s="169"/>
    </row>
    <row r="62" spans="1:22" ht="15.6" customHeight="1" x14ac:dyDescent="0.3">
      <c r="A62" s="58"/>
      <c r="B62" s="54" t="s">
        <v>82</v>
      </c>
      <c r="C62" s="44"/>
      <c r="D62" s="44"/>
      <c r="E62" s="45"/>
      <c r="F62" s="46"/>
      <c r="G62" s="51"/>
      <c r="H62" s="52"/>
      <c r="I62" s="47"/>
      <c r="J62" s="48"/>
      <c r="K62" s="48"/>
      <c r="L62" s="20"/>
      <c r="M62" s="20"/>
      <c r="N62" s="122"/>
      <c r="O62" s="73"/>
      <c r="P62" s="73"/>
      <c r="Q62" s="51"/>
      <c r="R62" s="80"/>
      <c r="S62" s="82"/>
      <c r="T62" s="82"/>
      <c r="U62" s="73"/>
      <c r="V62" s="81"/>
    </row>
    <row r="63" spans="1:22" ht="15.6" customHeight="1" x14ac:dyDescent="0.3">
      <c r="A63" s="58" t="s">
        <v>89</v>
      </c>
      <c r="B63" s="43" t="s">
        <v>83</v>
      </c>
      <c r="C63" s="44" t="s">
        <v>84</v>
      </c>
      <c r="D63" s="44">
        <f>78.54</f>
        <v>78.540000000000006</v>
      </c>
      <c r="E63" s="45" t="e">
        <f>#REF!*O63*V7</f>
        <v>#REF!</v>
      </c>
      <c r="F63" s="46" t="e">
        <f>D63*E63</f>
        <v>#REF!</v>
      </c>
      <c r="G63" s="51">
        <v>810</v>
      </c>
      <c r="H63" s="52" t="s">
        <v>81</v>
      </c>
      <c r="I63" s="47" t="s">
        <v>73</v>
      </c>
      <c r="J63" s="48">
        <v>0.1</v>
      </c>
      <c r="K63" s="48">
        <f>J63*D63</f>
        <v>7.854000000000001</v>
      </c>
      <c r="L63" s="20" t="e">
        <f>#REF!*U63</f>
        <v>#REF!</v>
      </c>
      <c r="M63" s="20" t="e">
        <f t="shared" ref="M63:M65" si="6">K63*L63</f>
        <v>#REF!</v>
      </c>
      <c r="N63" s="122">
        <v>78.540000000000006</v>
      </c>
      <c r="O63" s="73">
        <v>180</v>
      </c>
      <c r="P63" s="73">
        <f>O63*N63</f>
        <v>14137.2</v>
      </c>
      <c r="Q63" s="51">
        <v>810</v>
      </c>
      <c r="R63" s="80" t="s">
        <v>81</v>
      </c>
      <c r="S63" s="82">
        <v>0.1</v>
      </c>
      <c r="T63" s="82">
        <f>S63*N63</f>
        <v>7.854000000000001</v>
      </c>
      <c r="U63" s="73">
        <v>225</v>
      </c>
      <c r="V63" s="81">
        <f>U63*T63</f>
        <v>1767.1500000000003</v>
      </c>
    </row>
    <row r="64" spans="1:22" ht="15.6" customHeight="1" x14ac:dyDescent="0.3">
      <c r="A64" s="58"/>
      <c r="B64" s="43"/>
      <c r="C64" s="44"/>
      <c r="D64" s="44"/>
      <c r="E64" s="45"/>
      <c r="F64" s="46"/>
      <c r="G64" s="51">
        <v>806</v>
      </c>
      <c r="H64" s="52" t="s">
        <v>85</v>
      </c>
      <c r="I64" s="47" t="s">
        <v>80</v>
      </c>
      <c r="J64" s="48">
        <v>1.1499999999999999</v>
      </c>
      <c r="K64" s="48">
        <f>J64*D63</f>
        <v>90.320999999999998</v>
      </c>
      <c r="L64" s="20" t="e">
        <f>#REF!*U64</f>
        <v>#REF!</v>
      </c>
      <c r="M64" s="20" t="e">
        <f t="shared" si="6"/>
        <v>#REF!</v>
      </c>
      <c r="N64" s="122"/>
      <c r="O64" s="73"/>
      <c r="P64" s="73"/>
      <c r="Q64" s="51">
        <v>806</v>
      </c>
      <c r="R64" s="80" t="s">
        <v>85</v>
      </c>
      <c r="S64" s="82">
        <v>1.1000000000000001</v>
      </c>
      <c r="T64" s="82">
        <f>S64*N63</f>
        <v>86.39400000000002</v>
      </c>
      <c r="U64" s="73">
        <v>268</v>
      </c>
      <c r="V64" s="81">
        <f>U64*T64</f>
        <v>23153.592000000004</v>
      </c>
    </row>
    <row r="65" spans="1:184" ht="20.399999999999999" x14ac:dyDescent="0.3">
      <c r="A65" s="58"/>
      <c r="B65" s="43"/>
      <c r="C65" s="44"/>
      <c r="D65" s="44"/>
      <c r="E65" s="45"/>
      <c r="F65" s="124" t="s">
        <v>122</v>
      </c>
      <c r="G65" s="51">
        <v>817</v>
      </c>
      <c r="H65" s="52" t="s">
        <v>86</v>
      </c>
      <c r="I65" s="47" t="s">
        <v>87</v>
      </c>
      <c r="J65" s="48">
        <v>0.1</v>
      </c>
      <c r="K65" s="48">
        <f>J65*D63</f>
        <v>7.854000000000001</v>
      </c>
      <c r="L65" s="20" t="e">
        <f>#REF!*U65</f>
        <v>#REF!</v>
      </c>
      <c r="M65" s="20" t="e">
        <f t="shared" si="6"/>
        <v>#REF!</v>
      </c>
      <c r="N65" s="122"/>
      <c r="O65" s="73"/>
      <c r="P65" s="73"/>
      <c r="Q65" s="51">
        <v>817</v>
      </c>
      <c r="R65" s="80" t="s">
        <v>86</v>
      </c>
      <c r="S65" s="82">
        <v>0.1</v>
      </c>
      <c r="T65" s="82">
        <f>S65*N63</f>
        <v>7.854000000000001</v>
      </c>
      <c r="U65" s="73">
        <v>169.96</v>
      </c>
      <c r="V65" s="81">
        <f>U65*T65</f>
        <v>1334.8658400000002</v>
      </c>
    </row>
    <row r="66" spans="1:184" ht="15.6" customHeight="1" thickBot="1" x14ac:dyDescent="0.35">
      <c r="A66" s="142"/>
      <c r="B66" s="143"/>
      <c r="C66" s="144"/>
      <c r="D66" s="144"/>
      <c r="E66" s="145"/>
      <c r="F66" s="146"/>
      <c r="G66" s="153"/>
      <c r="H66" s="171"/>
      <c r="I66" s="172"/>
      <c r="J66" s="149"/>
      <c r="K66" s="149"/>
      <c r="L66" s="150"/>
      <c r="M66" s="150"/>
      <c r="N66" s="151"/>
      <c r="O66" s="152"/>
      <c r="P66" s="152"/>
      <c r="Q66" s="153"/>
      <c r="R66" s="154"/>
      <c r="S66" s="173"/>
      <c r="T66" s="173"/>
      <c r="U66" s="152"/>
      <c r="V66" s="155"/>
    </row>
    <row r="67" spans="1:184" ht="15.6" customHeight="1" x14ac:dyDescent="0.3">
      <c r="A67" s="8"/>
      <c r="B67" s="26" t="s">
        <v>48</v>
      </c>
      <c r="C67" s="27"/>
      <c r="D67" s="28"/>
      <c r="E67" s="28"/>
      <c r="F67" s="89" t="e">
        <f>SUM(F13:F66)</f>
        <v>#REF!</v>
      </c>
      <c r="G67" s="90"/>
      <c r="H67" s="30" t="s">
        <v>49</v>
      </c>
      <c r="I67" s="31"/>
      <c r="J67" s="28"/>
      <c r="K67" s="28"/>
      <c r="L67" s="28"/>
      <c r="M67" s="89" t="e">
        <f>SUM(M13:M66)</f>
        <v>#REF!</v>
      </c>
      <c r="N67" s="28"/>
      <c r="O67" s="28"/>
      <c r="P67" s="89">
        <f>SUM(P13:P66)</f>
        <v>258670.15000000002</v>
      </c>
      <c r="Q67" s="90"/>
      <c r="R67" s="91"/>
      <c r="S67" s="28"/>
      <c r="T67" s="28"/>
      <c r="U67" s="92"/>
      <c r="V67" s="29">
        <f>SUM(V13:V66)</f>
        <v>277064.37933999998</v>
      </c>
    </row>
    <row r="68" spans="1:184" ht="15.6" customHeight="1" x14ac:dyDescent="0.3">
      <c r="A68" s="9"/>
      <c r="B68" s="32" t="s">
        <v>50</v>
      </c>
      <c r="C68" s="33"/>
      <c r="D68" s="34"/>
      <c r="E68" s="34"/>
      <c r="F68" s="93" t="e">
        <f>F67*C68</f>
        <v>#REF!</v>
      </c>
      <c r="G68" s="94"/>
      <c r="H68" s="32" t="s">
        <v>51</v>
      </c>
      <c r="I68" s="33">
        <v>0.05</v>
      </c>
      <c r="J68" s="34"/>
      <c r="K68" s="34"/>
      <c r="L68" s="34"/>
      <c r="M68" s="93" t="e">
        <f>M67*I68</f>
        <v>#REF!</v>
      </c>
      <c r="N68" s="34"/>
      <c r="O68" s="34"/>
      <c r="P68" s="93">
        <f>P67*0.05</f>
        <v>12933.507500000002</v>
      </c>
      <c r="Q68" s="94"/>
      <c r="R68" s="95"/>
      <c r="S68" s="34"/>
      <c r="T68" s="34"/>
      <c r="U68" s="96"/>
      <c r="V68" s="35">
        <f>V67*0.03</f>
        <v>8311.9313801999997</v>
      </c>
    </row>
    <row r="69" spans="1:184" ht="15.6" customHeight="1" x14ac:dyDescent="0.3">
      <c r="A69" s="9"/>
      <c r="B69" s="32"/>
      <c r="C69" s="36"/>
      <c r="D69" s="34"/>
      <c r="E69" s="34"/>
      <c r="F69" s="93"/>
      <c r="G69" s="94"/>
      <c r="H69" s="32" t="s">
        <v>52</v>
      </c>
      <c r="I69" s="33">
        <v>0.1</v>
      </c>
      <c r="J69" s="34"/>
      <c r="K69" s="34"/>
      <c r="L69" s="34"/>
      <c r="M69" s="93" t="e">
        <f>M67*I69</f>
        <v>#REF!</v>
      </c>
      <c r="N69" s="34"/>
      <c r="O69" s="34"/>
      <c r="P69" s="34"/>
      <c r="Q69" s="94"/>
      <c r="R69" s="95"/>
      <c r="S69" s="34"/>
      <c r="T69" s="34"/>
      <c r="U69" s="96"/>
      <c r="V69" s="35">
        <f>V67*0.05</f>
        <v>13853.218967000001</v>
      </c>
    </row>
    <row r="70" spans="1:184" ht="15.6" customHeight="1" x14ac:dyDescent="0.3">
      <c r="A70" s="9"/>
      <c r="B70" s="37" t="s">
        <v>53</v>
      </c>
      <c r="C70" s="36"/>
      <c r="D70" s="34"/>
      <c r="E70" s="34"/>
      <c r="F70" s="125" t="e">
        <f>SUM(F67:F68)</f>
        <v>#REF!</v>
      </c>
      <c r="G70" s="94"/>
      <c r="H70" s="37" t="s">
        <v>54</v>
      </c>
      <c r="I70" s="33"/>
      <c r="J70" s="34"/>
      <c r="K70" s="34"/>
      <c r="L70" s="34"/>
      <c r="M70" s="125" t="e">
        <f>SUM(M67:M69)</f>
        <v>#REF!</v>
      </c>
      <c r="N70" s="34"/>
      <c r="O70" s="34"/>
      <c r="P70" s="97">
        <f>SUM(P67:P69)</f>
        <v>271603.65750000003</v>
      </c>
      <c r="Q70" s="94"/>
      <c r="R70" s="95"/>
      <c r="S70" s="34"/>
      <c r="T70" s="34"/>
      <c r="U70" s="96"/>
      <c r="V70" s="38">
        <f>SUM(V67:V69)</f>
        <v>299229.52968720003</v>
      </c>
    </row>
    <row r="71" spans="1:184" ht="15.6" customHeight="1" thickBot="1" x14ac:dyDescent="0.35">
      <c r="A71" s="10"/>
      <c r="B71" s="39" t="s">
        <v>55</v>
      </c>
      <c r="C71" s="40"/>
      <c r="D71" s="41"/>
      <c r="E71" s="41"/>
      <c r="F71" s="126" t="e">
        <f>F70+M70</f>
        <v>#REF!</v>
      </c>
      <c r="G71" s="42"/>
      <c r="H71" s="41"/>
      <c r="I71" s="42"/>
      <c r="J71" s="41"/>
      <c r="K71" s="41"/>
      <c r="L71" s="41"/>
      <c r="M71" s="41"/>
      <c r="N71" s="41"/>
      <c r="O71" s="41"/>
      <c r="P71" s="126">
        <f>P70+V70</f>
        <v>570833.18718720006</v>
      </c>
      <c r="Q71" s="42"/>
      <c r="R71" s="98"/>
      <c r="S71" s="41"/>
      <c r="T71" s="41"/>
      <c r="U71" s="99"/>
      <c r="V71" s="100"/>
    </row>
    <row r="72" spans="1:184" customFormat="1" ht="18" customHeight="1" x14ac:dyDescent="0.3">
      <c r="A72" s="2"/>
      <c r="B72" s="4"/>
      <c r="C72" s="11"/>
      <c r="D72" s="4"/>
      <c r="E72" s="4"/>
      <c r="F72" s="4"/>
      <c r="G72" s="2"/>
      <c r="H72" s="4"/>
      <c r="I72" s="2"/>
      <c r="J72" s="4"/>
      <c r="K72" s="4"/>
      <c r="L72" s="4"/>
      <c r="M72" s="4"/>
      <c r="N72" s="4"/>
      <c r="O72" s="4"/>
      <c r="P72" s="4"/>
      <c r="Q72" s="2"/>
      <c r="R72" s="1"/>
      <c r="S72" s="4"/>
      <c r="T72" s="4"/>
      <c r="U72" s="24"/>
      <c r="V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</row>
    <row r="73" spans="1:184" customFormat="1" ht="18" customHeight="1" x14ac:dyDescent="0.3">
      <c r="A73" s="2"/>
      <c r="B73" s="4"/>
      <c r="C73" s="11"/>
      <c r="D73" s="4"/>
      <c r="E73" s="4"/>
      <c r="F73" s="4"/>
      <c r="G73" s="2"/>
      <c r="H73" s="4"/>
      <c r="I73" s="2"/>
      <c r="J73" s="4"/>
      <c r="K73" s="4"/>
      <c r="L73" s="4"/>
      <c r="M73" s="4"/>
      <c r="N73" s="4"/>
      <c r="O73" s="4"/>
      <c r="P73" s="4"/>
      <c r="Q73" s="2"/>
      <c r="R73" s="1"/>
      <c r="S73" s="4"/>
      <c r="T73" s="4"/>
      <c r="U73" s="24"/>
      <c r="V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</row>
    <row r="74" spans="1:184" customFormat="1" ht="18" customHeight="1" x14ac:dyDescent="0.3">
      <c r="A74" s="2"/>
      <c r="B74" s="4"/>
      <c r="C74" s="11"/>
      <c r="D74" s="4"/>
      <c r="E74" s="4"/>
      <c r="F74" s="4"/>
      <c r="G74" s="2"/>
      <c r="H74" s="4"/>
      <c r="I74" s="2"/>
      <c r="J74" s="4"/>
      <c r="K74" s="4"/>
      <c r="L74" s="4"/>
      <c r="M74" s="25"/>
      <c r="N74" s="22"/>
      <c r="O74" s="22"/>
      <c r="P74" s="12"/>
      <c r="Q74" s="2"/>
      <c r="R74" s="1"/>
      <c r="S74" s="23"/>
      <c r="T74" s="22"/>
      <c r="U74" s="24"/>
      <c r="V74" s="12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</row>
    <row r="75" spans="1:184" customFormat="1" ht="18" customHeight="1" x14ac:dyDescent="0.3">
      <c r="A75" s="2"/>
      <c r="B75" s="4"/>
      <c r="C75" s="11"/>
      <c r="D75" s="4"/>
      <c r="E75" s="4"/>
      <c r="F75" s="4"/>
      <c r="G75" s="2"/>
      <c r="H75" s="4"/>
      <c r="I75" s="2"/>
      <c r="J75" s="4"/>
      <c r="K75" s="4"/>
      <c r="L75" s="4"/>
      <c r="M75" s="4"/>
      <c r="N75" s="4"/>
      <c r="O75" s="4"/>
      <c r="P75" s="4"/>
      <c r="Q75" s="2"/>
      <c r="R75" s="1"/>
      <c r="S75" s="4"/>
      <c r="T75" s="4"/>
      <c r="U75" s="24"/>
      <c r="V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</row>
    <row r="76" spans="1:184" customFormat="1" ht="18" customHeight="1" x14ac:dyDescent="0.3">
      <c r="A76" s="2"/>
      <c r="B76" s="4"/>
      <c r="C76" s="11"/>
      <c r="D76" s="4"/>
      <c r="E76" s="4"/>
      <c r="F76" s="4"/>
      <c r="G76" s="2"/>
      <c r="H76" s="4"/>
      <c r="I76" s="2"/>
      <c r="J76" s="4"/>
      <c r="K76" s="4"/>
      <c r="L76" s="4"/>
      <c r="M76" s="4"/>
      <c r="N76" s="4"/>
      <c r="O76" s="4"/>
      <c r="P76" s="12"/>
      <c r="Q76" s="2"/>
      <c r="R76" s="1"/>
      <c r="S76" s="4"/>
      <c r="T76" s="4"/>
      <c r="U76" s="24"/>
      <c r="V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</row>
    <row r="77" spans="1:184" customFormat="1" ht="18" customHeight="1" x14ac:dyDescent="0.3">
      <c r="A77" s="2"/>
      <c r="B77" s="4"/>
      <c r="C77" s="11"/>
      <c r="D77" s="4"/>
      <c r="E77" s="4"/>
      <c r="F77" s="4"/>
      <c r="G77" s="2"/>
      <c r="H77" s="4"/>
      <c r="I77" s="2"/>
      <c r="J77" s="4"/>
      <c r="K77" s="4"/>
      <c r="L77" s="4"/>
      <c r="M77" s="4"/>
      <c r="N77" s="4"/>
      <c r="O77" s="4"/>
      <c r="P77" s="4"/>
      <c r="Q77" s="2"/>
      <c r="R77" s="1"/>
      <c r="S77" s="4"/>
      <c r="T77" s="4"/>
      <c r="U77" s="24"/>
      <c r="V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</row>
    <row r="78" spans="1:184" customFormat="1" ht="18" customHeight="1" x14ac:dyDescent="0.3">
      <c r="A78" s="2"/>
      <c r="B78" s="4"/>
      <c r="C78" s="11"/>
      <c r="D78" s="4"/>
      <c r="E78" s="4"/>
      <c r="F78" s="4"/>
      <c r="G78" s="2"/>
      <c r="H78" s="4"/>
      <c r="I78" s="2"/>
      <c r="J78" s="4"/>
      <c r="K78" s="4"/>
      <c r="L78" s="4"/>
      <c r="M78" s="4"/>
      <c r="N78" s="4"/>
      <c r="O78" s="22"/>
      <c r="P78" s="4"/>
      <c r="Q78" s="2"/>
      <c r="R78" s="1"/>
      <c r="S78" s="4"/>
      <c r="T78" s="4"/>
      <c r="U78" s="24"/>
      <c r="V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</row>
    <row r="79" spans="1:184" ht="18" customHeight="1" x14ac:dyDescent="0.3"/>
    <row r="80" spans="1:184" x14ac:dyDescent="0.3">
      <c r="A80" s="15"/>
      <c r="B80" s="5"/>
      <c r="C80" s="2"/>
      <c r="D80" s="6"/>
      <c r="E80" s="3"/>
      <c r="F80" s="3"/>
      <c r="G80" s="4"/>
      <c r="J80" s="3"/>
      <c r="K80" s="6"/>
      <c r="L80" s="3"/>
      <c r="Q80" s="4"/>
      <c r="R80" s="5"/>
    </row>
    <row r="81" spans="1:30" x14ac:dyDescent="0.3">
      <c r="A81" s="15"/>
      <c r="B81" s="5"/>
      <c r="C81" s="16"/>
      <c r="D81" s="6"/>
      <c r="E81" s="3"/>
      <c r="F81" s="13"/>
      <c r="G81" s="4"/>
      <c r="J81" s="3"/>
      <c r="K81" s="6"/>
      <c r="L81" s="3"/>
      <c r="Q81" s="4"/>
      <c r="R81" s="5"/>
    </row>
    <row r="82" spans="1:30" x14ac:dyDescent="0.3">
      <c r="A82" s="15"/>
      <c r="B82" s="5"/>
      <c r="C82" s="16"/>
      <c r="D82" s="6"/>
      <c r="E82" s="3"/>
      <c r="F82" s="13"/>
      <c r="G82" s="4"/>
      <c r="J82" s="3"/>
      <c r="K82" s="6"/>
      <c r="L82" s="3"/>
      <c r="Q82" s="4"/>
      <c r="R82" s="5"/>
    </row>
    <row r="83" spans="1:30" x14ac:dyDescent="0.3">
      <c r="A83" s="15"/>
      <c r="B83" s="5"/>
      <c r="C83" s="2"/>
      <c r="D83" s="6"/>
      <c r="E83" s="3"/>
      <c r="F83" s="3"/>
      <c r="G83" s="4"/>
      <c r="J83" s="3"/>
      <c r="K83" s="6"/>
      <c r="L83" s="3"/>
      <c r="Q83" s="4"/>
      <c r="R83" s="5"/>
    </row>
    <row r="84" spans="1:30" s="3" customFormat="1" x14ac:dyDescent="0.3">
      <c r="A84" s="15"/>
      <c r="B84" s="17" t="s">
        <v>74</v>
      </c>
      <c r="C84" s="17"/>
      <c r="G84" s="18" t="s">
        <v>75</v>
      </c>
      <c r="H84" s="4"/>
      <c r="I84" s="2"/>
      <c r="K84" s="6"/>
      <c r="Q84" s="18"/>
      <c r="R84" s="74"/>
      <c r="U84" s="21"/>
      <c r="W84"/>
      <c r="X84"/>
      <c r="Y84"/>
      <c r="Z84"/>
      <c r="AA84"/>
      <c r="AB84"/>
      <c r="AC84"/>
      <c r="AD84"/>
    </row>
    <row r="85" spans="1:30" s="3" customFormat="1" x14ac:dyDescent="0.3">
      <c r="A85" s="15"/>
      <c r="B85" s="79" t="s">
        <v>76</v>
      </c>
      <c r="C85" s="79"/>
      <c r="D85" s="79"/>
      <c r="G85" s="19" t="s">
        <v>76</v>
      </c>
      <c r="H85" s="4"/>
      <c r="I85" s="2"/>
      <c r="K85" s="6"/>
      <c r="Q85" s="19"/>
      <c r="R85" s="71"/>
      <c r="U85" s="21"/>
      <c r="W85"/>
      <c r="X85"/>
      <c r="Y85"/>
      <c r="Z85"/>
      <c r="AA85"/>
      <c r="AB85"/>
      <c r="AC85"/>
      <c r="AD85"/>
    </row>
    <row r="86" spans="1:30" x14ac:dyDescent="0.3">
      <c r="A86" s="15"/>
      <c r="B86" s="5"/>
      <c r="C86" s="2"/>
      <c r="D86" s="6"/>
      <c r="E86" s="3"/>
      <c r="F86" s="3"/>
      <c r="G86" s="4"/>
      <c r="K86" s="3"/>
      <c r="L86" s="3"/>
      <c r="Q86" s="4"/>
      <c r="R86" s="5"/>
    </row>
    <row r="87" spans="1:30" x14ac:dyDescent="0.3">
      <c r="A87" s="15"/>
      <c r="B87" s="5"/>
      <c r="C87" s="2"/>
      <c r="D87" s="6"/>
      <c r="E87" s="3"/>
      <c r="F87" s="3"/>
      <c r="G87" s="4"/>
      <c r="K87" s="3"/>
      <c r="L87" s="3"/>
      <c r="Q87" s="4"/>
      <c r="R87" s="5"/>
    </row>
    <row r="94" spans="1:30" x14ac:dyDescent="0.3">
      <c r="F94"/>
      <c r="G94"/>
      <c r="H94"/>
      <c r="I94"/>
      <c r="J94"/>
      <c r="K94"/>
      <c r="L94"/>
    </row>
    <row r="95" spans="1:30" x14ac:dyDescent="0.3">
      <c r="F95"/>
      <c r="G95"/>
      <c r="H95"/>
      <c r="I95"/>
      <c r="J95"/>
      <c r="K95"/>
      <c r="L95"/>
    </row>
    <row r="96" spans="1:30" x14ac:dyDescent="0.3">
      <c r="F96"/>
      <c r="G96"/>
      <c r="H96"/>
      <c r="I96"/>
      <c r="J96"/>
      <c r="K96"/>
      <c r="L96"/>
    </row>
    <row r="97" spans="6:12" x14ac:dyDescent="0.3">
      <c r="F97"/>
      <c r="G97"/>
      <c r="H97"/>
      <c r="I97"/>
      <c r="J97"/>
      <c r="K97"/>
      <c r="L97"/>
    </row>
    <row r="98" spans="6:12" x14ac:dyDescent="0.3">
      <c r="F98"/>
      <c r="G98"/>
      <c r="H98"/>
      <c r="I98"/>
      <c r="J98"/>
      <c r="K98"/>
      <c r="L98"/>
    </row>
    <row r="99" spans="6:12" x14ac:dyDescent="0.3">
      <c r="F99"/>
      <c r="G99"/>
      <c r="H99"/>
      <c r="I99"/>
      <c r="J99"/>
      <c r="K99"/>
      <c r="L99"/>
    </row>
    <row r="100" spans="6:12" x14ac:dyDescent="0.3">
      <c r="F100"/>
      <c r="G100"/>
      <c r="H100"/>
      <c r="I100"/>
      <c r="J100"/>
      <c r="K100"/>
      <c r="L100"/>
    </row>
    <row r="101" spans="6:12" x14ac:dyDescent="0.3">
      <c r="F101"/>
      <c r="G101"/>
      <c r="H101"/>
      <c r="I101"/>
      <c r="J101"/>
      <c r="K101"/>
      <c r="L101"/>
    </row>
    <row r="102" spans="6:12" x14ac:dyDescent="0.3">
      <c r="F102"/>
      <c r="G102"/>
      <c r="H102"/>
      <c r="I102"/>
      <c r="J102"/>
      <c r="K102"/>
      <c r="L102"/>
    </row>
    <row r="103" spans="6:12" x14ac:dyDescent="0.3">
      <c r="G103" s="4"/>
      <c r="I103" s="4"/>
    </row>
    <row r="104" spans="6:12" x14ac:dyDescent="0.3">
      <c r="G104" s="4"/>
      <c r="I104" s="4"/>
    </row>
    <row r="105" spans="6:12" x14ac:dyDescent="0.3">
      <c r="G105" s="4"/>
      <c r="I105" s="4"/>
    </row>
    <row r="106" spans="6:12" x14ac:dyDescent="0.3">
      <c r="G106" s="4"/>
      <c r="I106" s="4"/>
    </row>
    <row r="107" spans="6:12" x14ac:dyDescent="0.3">
      <c r="G107" s="4"/>
      <c r="I107" s="4"/>
    </row>
    <row r="108" spans="6:12" x14ac:dyDescent="0.3">
      <c r="G108" s="4"/>
      <c r="I108" s="4"/>
    </row>
    <row r="109" spans="6:12" x14ac:dyDescent="0.3">
      <c r="G109" s="4"/>
      <c r="I109" s="4"/>
    </row>
    <row r="110" spans="6:12" x14ac:dyDescent="0.3">
      <c r="G110" s="4"/>
      <c r="I110" s="4"/>
    </row>
    <row r="111" spans="6:12" x14ac:dyDescent="0.3">
      <c r="G111" s="4"/>
      <c r="I111" s="4"/>
    </row>
    <row r="112" spans="6:12" x14ac:dyDescent="0.3">
      <c r="G112" s="4"/>
      <c r="I112" s="4"/>
    </row>
    <row r="113" spans="7:9" x14ac:dyDescent="0.3">
      <c r="G113" s="4"/>
      <c r="I113" s="4"/>
    </row>
    <row r="114" spans="7:9" x14ac:dyDescent="0.3">
      <c r="G114" s="4"/>
      <c r="I114" s="4"/>
    </row>
    <row r="115" spans="7:9" x14ac:dyDescent="0.3">
      <c r="G115" s="4"/>
      <c r="I115" s="4"/>
    </row>
    <row r="116" spans="7:9" x14ac:dyDescent="0.3">
      <c r="G116" s="4"/>
      <c r="I116" s="4"/>
    </row>
    <row r="117" spans="7:9" x14ac:dyDescent="0.3">
      <c r="G117" s="4"/>
      <c r="I117" s="4"/>
    </row>
  </sheetData>
  <autoFilter ref="A12:V68" xr:uid="{DD04DD10-93B6-4733-AAD8-C190FA890E8D}"/>
  <mergeCells count="9">
    <mergeCell ref="B85:D85"/>
    <mergeCell ref="C9:Q9"/>
    <mergeCell ref="A7:V7"/>
    <mergeCell ref="A1:F1"/>
    <mergeCell ref="H1:M1"/>
    <mergeCell ref="A2:F2"/>
    <mergeCell ref="A3:F3"/>
    <mergeCell ref="A4:F4"/>
    <mergeCell ref="A6:V6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Володимир Хоменко</cp:lastModifiedBy>
  <cp:lastPrinted>2026-03-30T12:42:33Z</cp:lastPrinted>
  <dcterms:created xsi:type="dcterms:W3CDTF">2022-02-07T12:33:32Z</dcterms:created>
  <dcterms:modified xsi:type="dcterms:W3CDTF">2026-04-22T08:13:47Z</dcterms:modified>
</cp:coreProperties>
</file>