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ka\Desktop\ТЕНДЕРИ моноліт кровля мурування\Мурування\"/>
    </mc:Choice>
  </mc:AlternateContent>
  <xr:revisionPtr revIDLastSave="0" documentId="8_{BAD43264-80A0-4C7B-9DAC-4E6167126899}" xr6:coauthVersionLast="47" xr6:coauthVersionMax="47" xr10:uidLastSave="{00000000-0000-0000-0000-000000000000}"/>
  <bookViews>
    <workbookView xWindow="-110" yWindow="-110" windowWidth="19420" windowHeight="11500" xr2:uid="{92376A25-992E-4F88-A53B-B58AAC137B63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63" i="1" l="1"/>
  <c r="H64" i="1" s="1"/>
  <c r="N62" i="1"/>
  <c r="H62" i="1"/>
  <c r="L61" i="1"/>
  <c r="N61" i="1" s="1"/>
  <c r="L60" i="1"/>
  <c r="N60" i="1" s="1"/>
  <c r="L59" i="1"/>
  <c r="L58" i="1"/>
  <c r="N58" i="1" s="1"/>
  <c r="L57" i="1"/>
  <c r="N57" i="1" s="1"/>
  <c r="H57" i="1"/>
  <c r="L55" i="1"/>
  <c r="N55" i="1" s="1"/>
  <c r="F55" i="1"/>
  <c r="H55" i="1" s="1"/>
  <c r="N54" i="1"/>
  <c r="H54" i="1"/>
  <c r="N53" i="1"/>
  <c r="N52" i="1"/>
  <c r="H52" i="1"/>
  <c r="L48" i="1"/>
  <c r="N48" i="1" s="1"/>
  <c r="N37" i="1"/>
  <c r="H37" i="1"/>
  <c r="F34" i="1"/>
  <c r="L36" i="1" s="1"/>
  <c r="L33" i="1"/>
  <c r="N33" i="1" s="1"/>
  <c r="L32" i="1"/>
  <c r="N32" i="1" s="1"/>
  <c r="L31" i="1"/>
  <c r="L30" i="1"/>
  <c r="N30" i="1" s="1"/>
  <c r="L29" i="1"/>
  <c r="N29" i="1" s="1"/>
  <c r="H29" i="1"/>
  <c r="L28" i="1"/>
  <c r="N28" i="1" s="1"/>
  <c r="L27" i="1"/>
  <c r="N27" i="1" s="1"/>
  <c r="L26" i="1"/>
  <c r="L25" i="1"/>
  <c r="N25" i="1" s="1"/>
  <c r="L24" i="1"/>
  <c r="N24" i="1" s="1"/>
  <c r="H24" i="1"/>
  <c r="N22" i="1"/>
  <c r="H22" i="1"/>
  <c r="N21" i="1"/>
  <c r="N20" i="1"/>
  <c r="N19" i="1"/>
  <c r="N18" i="1"/>
  <c r="L14" i="1"/>
  <c r="N14" i="1" s="1"/>
  <c r="L13" i="1"/>
  <c r="N13" i="1" s="1"/>
  <c r="L8" i="1"/>
  <c r="N8" i="1" s="1"/>
  <c r="W2" i="1" l="1"/>
  <c r="F18" i="1"/>
  <c r="L45" i="1"/>
  <c r="N45" i="1" s="1"/>
  <c r="N36" i="1"/>
  <c r="L44" i="1"/>
  <c r="N44" i="1" s="1"/>
  <c r="L47" i="1"/>
  <c r="N47" i="1" s="1"/>
  <c r="L50" i="1"/>
  <c r="N50" i="1" s="1"/>
  <c r="H44" i="1"/>
  <c r="H18" i="1"/>
  <c r="N31" i="1"/>
  <c r="L46" i="1"/>
  <c r="N46" i="1" s="1"/>
  <c r="N26" i="1"/>
  <c r="N59" i="1"/>
  <c r="L9" i="1"/>
  <c r="N9" i="1" s="1"/>
  <c r="L42" i="1"/>
  <c r="N42" i="1" s="1"/>
  <c r="L39" i="1"/>
  <c r="N39" i="1" s="1"/>
  <c r="H10" i="1"/>
  <c r="L43" i="1"/>
  <c r="N43" i="1" s="1"/>
  <c r="L40" i="1"/>
  <c r="N40" i="1" s="1"/>
  <c r="L41" i="1"/>
  <c r="N41" i="1"/>
  <c r="L10" i="1"/>
  <c r="N10" i="1" s="1"/>
  <c r="L51" i="1"/>
  <c r="N51" i="1" s="1"/>
  <c r="H5" i="1"/>
  <c r="H34" i="1"/>
  <c r="L6" i="1"/>
  <c r="N6" i="1" s="1"/>
  <c r="L34" i="1"/>
  <c r="N34" i="1" s="1"/>
  <c r="L11" i="1"/>
  <c r="N11" i="1" s="1"/>
  <c r="L7" i="1"/>
  <c r="N7" i="1" s="1"/>
  <c r="L35" i="1"/>
  <c r="N35" i="1" s="1"/>
  <c r="L12" i="1"/>
  <c r="N12" i="1" s="1"/>
  <c r="L5" i="1"/>
  <c r="N5" i="1" s="1"/>
  <c r="H39" i="1"/>
  <c r="H49" i="1" l="1"/>
  <c r="L49" i="1"/>
  <c r="N49" i="1" s="1"/>
  <c r="L15" i="1"/>
  <c r="N15" i="1" s="1"/>
  <c r="H15" i="1"/>
  <c r="L17" i="1"/>
  <c r="N17" i="1" s="1"/>
  <c r="L16" i="1"/>
  <c r="N16" i="1" s="1"/>
  <c r="N63" i="1" l="1"/>
</calcChain>
</file>

<file path=xl/sharedStrings.xml><?xml version="1.0" encoding="utf-8"?>
<sst xmlns="http://schemas.openxmlformats.org/spreadsheetml/2006/main" count="291" uniqueCount="109">
  <si>
    <t xml:space="preserve">Статті бюджету </t>
  </si>
  <si>
    <t>№ п/п</t>
  </si>
  <si>
    <t>№</t>
  </si>
  <si>
    <t>Найменування робіт</t>
  </si>
  <si>
    <t>Од. вим.</t>
  </si>
  <si>
    <t>Кількість (стадія П)</t>
  </si>
  <si>
    <t>РОБОТА</t>
  </si>
  <si>
    <t>Найменування матеріалів</t>
  </si>
  <si>
    <t>МАТЕРІАЛИ</t>
  </si>
  <si>
    <t>Різниця між майданчиком та підрядниками</t>
  </si>
  <si>
    <t>Залишок від проектного значення стадія П</t>
  </si>
  <si>
    <t>Фактичне значення з майданчику</t>
  </si>
  <si>
    <t xml:space="preserve">Сума Об'єму </t>
  </si>
  <si>
    <t>ОБ'ЄМ виконанних робіт згідно актів підрядника</t>
  </si>
  <si>
    <t>Ціна за од. грн з ПДВ</t>
  </si>
  <si>
    <t>Вартість всього грн з ПДВ</t>
  </si>
  <si>
    <t>Од.виміру</t>
  </si>
  <si>
    <t>Норма витрат</t>
  </si>
  <si>
    <t>Кількість</t>
  </si>
  <si>
    <t>м3</t>
  </si>
  <si>
    <t>25.</t>
  </si>
  <si>
    <t xml:space="preserve">Мурувальні роботи </t>
  </si>
  <si>
    <t>Р.5.47</t>
  </si>
  <si>
    <t>25.1</t>
  </si>
  <si>
    <t>Мурування 1й поверх на відм. 0.000 (1-11)</t>
  </si>
  <si>
    <t>25.2</t>
  </si>
  <si>
    <t>Влаштування цегляної кладки товщиною 120 мм</t>
  </si>
  <si>
    <t xml:space="preserve">Цегла </t>
  </si>
  <si>
    <t>шт</t>
  </si>
  <si>
    <t>25.3</t>
  </si>
  <si>
    <t>Цемент М500</t>
  </si>
  <si>
    <t>кг</t>
  </si>
  <si>
    <t>Пісок</t>
  </si>
  <si>
    <t>25.4</t>
  </si>
  <si>
    <t>Сітка Вр-1 д-3мм з чарунками 50х50мм шириною 100мм</t>
  </si>
  <si>
    <t>м2</t>
  </si>
  <si>
    <t>25.5</t>
  </si>
  <si>
    <t>Арматура А240С д-8мм</t>
  </si>
  <si>
    <t>т</t>
  </si>
  <si>
    <t>25.6</t>
  </si>
  <si>
    <t>Влаштування цегляної кладки товщиною 250 мм</t>
  </si>
  <si>
    <t>25.7</t>
  </si>
  <si>
    <t>25.8</t>
  </si>
  <si>
    <t>Сітка Вр-1 д-3мм з чарунками 50х50мм шириною 200мм</t>
  </si>
  <si>
    <t>25.9</t>
  </si>
  <si>
    <t>25.10</t>
  </si>
  <si>
    <t>Влаштування дозаповнення стін до плити перекриття</t>
  </si>
  <si>
    <t>Мінеральна вата щільністю 30-50 кг/м3</t>
  </si>
  <si>
    <t>25.11</t>
  </si>
  <si>
    <t>25.12</t>
  </si>
  <si>
    <t>25.13</t>
  </si>
  <si>
    <t>Влаштування перемичок</t>
  </si>
  <si>
    <t>2ПБ 13-1-п</t>
  </si>
  <si>
    <t>25.14</t>
  </si>
  <si>
    <t>2ПБ 16-2п</t>
  </si>
  <si>
    <t>25.15</t>
  </si>
  <si>
    <t>2ПБ 17-2п</t>
  </si>
  <si>
    <t>25.16</t>
  </si>
  <si>
    <t>2ПБ 19-3п</t>
  </si>
  <si>
    <t>25.17</t>
  </si>
  <si>
    <t>2ПБ 22-3-п</t>
  </si>
  <si>
    <t>25.31</t>
  </si>
  <si>
    <t>Мурування на відм. -3.800 (весь поверх)</t>
  </si>
  <si>
    <t>25.32</t>
  </si>
  <si>
    <t>25.33</t>
  </si>
  <si>
    <t>25.34</t>
  </si>
  <si>
    <t>25.35</t>
  </si>
  <si>
    <t>25.36</t>
  </si>
  <si>
    <t>25.37</t>
  </si>
  <si>
    <t>25.38</t>
  </si>
  <si>
    <t>25.39</t>
  </si>
  <si>
    <t>25.40</t>
  </si>
  <si>
    <t>25.41</t>
  </si>
  <si>
    <t>25.42</t>
  </si>
  <si>
    <t>25.43</t>
  </si>
  <si>
    <t>25.44</t>
  </si>
  <si>
    <t>25.45</t>
  </si>
  <si>
    <t>25.55</t>
  </si>
  <si>
    <t>Мурування 2й поверх на відм. +3.900 (вісь 1-11)</t>
  </si>
  <si>
    <t>25.56</t>
  </si>
  <si>
    <t>25.57</t>
  </si>
  <si>
    <t>25.58</t>
  </si>
  <si>
    <t>25.59</t>
  </si>
  <si>
    <t>25.60</t>
  </si>
  <si>
    <t>25.61</t>
  </si>
  <si>
    <t>25.62</t>
  </si>
  <si>
    <t>25.63</t>
  </si>
  <si>
    <t>25.64</t>
  </si>
  <si>
    <t>25.65</t>
  </si>
  <si>
    <t>25.66</t>
  </si>
  <si>
    <t>25.67</t>
  </si>
  <si>
    <t>25.68</t>
  </si>
  <si>
    <t>25.69</t>
  </si>
  <si>
    <t>25.70</t>
  </si>
  <si>
    <t>2ПБ 19-3-п</t>
  </si>
  <si>
    <t>25.71</t>
  </si>
  <si>
    <t>25.72</t>
  </si>
  <si>
    <t>Виготовлення індивідуальних перемичок</t>
  </si>
  <si>
    <t>Арматура А400С д-12 мм</t>
  </si>
  <si>
    <t>25.73</t>
  </si>
  <si>
    <t>Мурування на відм. +8.000 (покрівля)</t>
  </si>
  <si>
    <t>25.74</t>
  </si>
  <si>
    <t>25.75</t>
  </si>
  <si>
    <t>25.76</t>
  </si>
  <si>
    <t>25.77</t>
  </si>
  <si>
    <t>25.78</t>
  </si>
  <si>
    <t>25.79</t>
  </si>
  <si>
    <t>ВСЬОГО ПО КОШТОРИСУ НА МОНОЛІТНІ РОБОТИ:</t>
  </si>
  <si>
    <t>Загальна сума робота+матеріал: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</si>
</sst>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₴_-;\-* #,##0\ _₴_-;_-* &quot;-&quot;\ _₴_-;_-@"/>
  </numFmts>
  <fonts count="16" x14ac:knownFonts="1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Aptos Narrow"/>
      <family val="2"/>
      <charset val="204"/>
      <scheme val="minor"/>
    </font>
    <font>
      <b/>
      <sz val="12"/>
      <color theme="1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4"/>
      <color theme="1"/>
      <name val="Times New Roman"/>
      <family val="1"/>
      <charset val="204"/>
    </font>
    <font>
      <sz val="11"/>
      <color rgb="FF00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right" vertical="center"/>
    </xf>
    <xf numFmtId="2" fontId="2" fillId="0" borderId="7" xfId="0" applyNumberFormat="1" applyFont="1" applyBorder="1" applyAlignment="1">
      <alignment vertical="center"/>
    </xf>
    <xf numFmtId="164" fontId="2" fillId="0" borderId="8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left" vertical="center"/>
    </xf>
    <xf numFmtId="2" fontId="4" fillId="0" borderId="10" xfId="0" applyNumberFormat="1" applyFont="1" applyBorder="1" applyAlignment="1">
      <alignment vertical="center"/>
    </xf>
    <xf numFmtId="2" fontId="4" fillId="0" borderId="10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2" xfId="0" applyNumberFormat="1" applyFont="1" applyBorder="1" applyAlignment="1">
      <alignment horizontal="center" vertical="center"/>
    </xf>
    <xf numFmtId="2" fontId="6" fillId="2" borderId="12" xfId="0" applyNumberFormat="1" applyFont="1" applyFill="1" applyBorder="1" applyAlignment="1">
      <alignment horizontal="left" vertical="center"/>
    </xf>
    <xf numFmtId="2" fontId="6" fillId="2" borderId="13" xfId="0" applyNumberFormat="1" applyFont="1" applyFill="1" applyBorder="1" applyAlignment="1">
      <alignment horizontal="left" vertical="center"/>
    </xf>
    <xf numFmtId="2" fontId="6" fillId="2" borderId="13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49" fontId="3" fillId="0" borderId="15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vertical="center"/>
    </xf>
    <xf numFmtId="2" fontId="4" fillId="0" borderId="16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center" vertical="center" wrapText="1"/>
    </xf>
    <xf numFmtId="2" fontId="7" fillId="0" borderId="22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2" fontId="0" fillId="0" borderId="23" xfId="0" applyNumberFormat="1" applyBorder="1" applyAlignment="1">
      <alignment horizontal="center" vertical="center"/>
    </xf>
    <xf numFmtId="0" fontId="9" fillId="3" borderId="25" xfId="0" applyFont="1" applyFill="1" applyBorder="1" applyAlignment="1">
      <alignment horizontal="left"/>
    </xf>
    <xf numFmtId="0" fontId="10" fillId="3" borderId="26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  <xf numFmtId="0" fontId="1" fillId="8" borderId="33" xfId="0" applyFont="1" applyFill="1" applyBorder="1" applyAlignment="1">
      <alignment horizontal="right"/>
    </xf>
    <xf numFmtId="0" fontId="0" fillId="9" borderId="36" xfId="0" applyFill="1" applyBorder="1" applyAlignment="1">
      <alignment horizontal="right"/>
    </xf>
    <xf numFmtId="0" fontId="0" fillId="3" borderId="12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0" fontId="10" fillId="3" borderId="26" xfId="0" applyFont="1" applyFill="1" applyBorder="1" applyAlignment="1"/>
    <xf numFmtId="2" fontId="10" fillId="3" borderId="26" xfId="0" applyNumberFormat="1" applyFont="1" applyFill="1" applyBorder="1" applyAlignment="1"/>
    <xf numFmtId="2" fontId="11" fillId="3" borderId="26" xfId="0" applyNumberFormat="1" applyFont="1" applyFill="1" applyBorder="1" applyAlignment="1"/>
    <xf numFmtId="2" fontId="10" fillId="3" borderId="26" xfId="0" applyNumberFormat="1" applyFont="1" applyFill="1" applyBorder="1" applyAlignment="1">
      <alignment horizontal="right"/>
    </xf>
    <xf numFmtId="0" fontId="9" fillId="3" borderId="26" xfId="0" applyFont="1" applyFill="1" applyBorder="1" applyAlignment="1"/>
    <xf numFmtId="2" fontId="10" fillId="3" borderId="26" xfId="0" applyNumberFormat="1" applyFont="1" applyFill="1" applyBorder="1" applyAlignment="1">
      <alignment horizontal="center"/>
    </xf>
    <xf numFmtId="2" fontId="10" fillId="3" borderId="27" xfId="0" applyNumberFormat="1" applyFont="1" applyFill="1" applyBorder="1" applyAlignment="1">
      <alignment horizontal="right"/>
    </xf>
    <xf numFmtId="49" fontId="0" fillId="4" borderId="28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12" fillId="4" borderId="1" xfId="0" applyNumberFormat="1" applyFont="1" applyFill="1" applyBorder="1" applyAlignment="1">
      <alignment horizontal="right"/>
    </xf>
    <xf numFmtId="0" fontId="0" fillId="4" borderId="1" xfId="0" applyFill="1" applyBorder="1" applyAlignment="1"/>
    <xf numFmtId="2" fontId="0" fillId="2" borderId="1" xfId="0" applyNumberFormat="1" applyFill="1" applyBorder="1" applyAlignment="1">
      <alignment horizontal="center"/>
    </xf>
    <xf numFmtId="2" fontId="0" fillId="4" borderId="29" xfId="0" applyNumberFormat="1" applyFill="1" applyBorder="1" applyAlignment="1">
      <alignment horizontal="right"/>
    </xf>
    <xf numFmtId="49" fontId="0" fillId="0" borderId="28" xfId="0" applyNumberFormat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right"/>
    </xf>
    <xf numFmtId="2" fontId="0" fillId="0" borderId="29" xfId="0" applyNumberFormat="1" applyBorder="1" applyAlignment="1">
      <alignment horizontal="right"/>
    </xf>
    <xf numFmtId="2" fontId="12" fillId="0" borderId="1" xfId="0" applyNumberFormat="1" applyFont="1" applyBorder="1" applyAlignment="1">
      <alignment horizontal="right"/>
    </xf>
    <xf numFmtId="0" fontId="0" fillId="0" borderId="1" xfId="0" applyBorder="1" applyAlignment="1"/>
    <xf numFmtId="2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wrapText="1"/>
    </xf>
    <xf numFmtId="2" fontId="0" fillId="7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right"/>
    </xf>
    <xf numFmtId="0" fontId="0" fillId="2" borderId="1" xfId="0" applyFill="1" applyBorder="1" applyAlignment="1"/>
    <xf numFmtId="2" fontId="0" fillId="2" borderId="1" xfId="0" applyNumberFormat="1" applyFill="1" applyBorder="1" applyAlignment="1">
      <alignment horizontal="right"/>
    </xf>
    <xf numFmtId="2" fontId="0" fillId="2" borderId="29" xfId="0" applyNumberFormat="1" applyFill="1" applyBorder="1" applyAlignment="1">
      <alignment horizontal="right"/>
    </xf>
    <xf numFmtId="0" fontId="0" fillId="0" borderId="30" xfId="0" applyBorder="1" applyAlignment="1"/>
    <xf numFmtId="2" fontId="0" fillId="0" borderId="30" xfId="0" applyNumberFormat="1" applyBorder="1" applyAlignment="1">
      <alignment horizontal="center"/>
    </xf>
    <xf numFmtId="2" fontId="0" fillId="0" borderId="30" xfId="0" applyNumberFormat="1" applyBorder="1" applyAlignment="1">
      <alignment horizontal="right"/>
    </xf>
    <xf numFmtId="0" fontId="0" fillId="0" borderId="31" xfId="0" applyBorder="1" applyAlignment="1">
      <alignment horizontal="center"/>
    </xf>
    <xf numFmtId="2" fontId="0" fillId="0" borderId="31" xfId="0" applyNumberFormat="1" applyBorder="1" applyAlignment="1">
      <alignment horizontal="center"/>
    </xf>
    <xf numFmtId="2" fontId="0" fillId="5" borderId="31" xfId="0" applyNumberFormat="1" applyFill="1" applyBorder="1" applyAlignment="1">
      <alignment horizontal="center"/>
    </xf>
    <xf numFmtId="0" fontId="0" fillId="0" borderId="31" xfId="0" applyBorder="1" applyAlignment="1"/>
    <xf numFmtId="0" fontId="0" fillId="8" borderId="1" xfId="0" applyFill="1" applyBorder="1" applyAlignment="1">
      <alignment horizontal="center"/>
    </xf>
    <xf numFmtId="0" fontId="13" fillId="8" borderId="32" xfId="0" applyFont="1" applyFill="1" applyBorder="1" applyAlignment="1"/>
    <xf numFmtId="0" fontId="13" fillId="8" borderId="33" xfId="0" applyFont="1" applyFill="1" applyBorder="1" applyAlignment="1"/>
    <xf numFmtId="0" fontId="1" fillId="8" borderId="33" xfId="0" applyFont="1" applyFill="1" applyBorder="1" applyAlignment="1"/>
    <xf numFmtId="2" fontId="1" fillId="8" borderId="33" xfId="0" applyNumberFormat="1" applyFont="1" applyFill="1" applyBorder="1" applyAlignment="1">
      <alignment horizontal="center"/>
    </xf>
    <xf numFmtId="2" fontId="1" fillId="8" borderId="33" xfId="0" applyNumberFormat="1" applyFont="1" applyFill="1" applyBorder="1" applyAlignment="1">
      <alignment horizontal="right"/>
    </xf>
    <xf numFmtId="0" fontId="13" fillId="8" borderId="33" xfId="0" applyFont="1" applyFill="1" applyBorder="1" applyAlignment="1">
      <alignment horizontal="right"/>
    </xf>
    <xf numFmtId="2" fontId="1" fillId="8" borderId="34" xfId="0" applyNumberFormat="1" applyFont="1" applyFill="1" applyBorder="1" applyAlignment="1">
      <alignment horizontal="right"/>
    </xf>
    <xf numFmtId="0" fontId="0" fillId="9" borderId="1" xfId="0" applyFill="1" applyBorder="1" applyAlignment="1">
      <alignment horizontal="center"/>
    </xf>
    <xf numFmtId="0" fontId="0" fillId="9" borderId="30" xfId="0" applyFill="1" applyBorder="1" applyAlignment="1">
      <alignment horizontal="center"/>
    </xf>
    <xf numFmtId="0" fontId="0" fillId="9" borderId="35" xfId="0" applyFill="1" applyBorder="1" applyAlignment="1"/>
    <xf numFmtId="0" fontId="14" fillId="9" borderId="36" xfId="0" applyFont="1" applyFill="1" applyBorder="1" applyAlignment="1">
      <alignment horizontal="left"/>
    </xf>
    <xf numFmtId="0" fontId="0" fillId="9" borderId="36" xfId="0" applyFill="1" applyBorder="1" applyAlignment="1"/>
    <xf numFmtId="2" fontId="0" fillId="9" borderId="36" xfId="0" applyNumberFormat="1" applyFill="1" applyBorder="1" applyAlignment="1">
      <alignment horizontal="center"/>
    </xf>
    <xf numFmtId="2" fontId="15" fillId="9" borderId="36" xfId="0" applyNumberFormat="1" applyFont="1" applyFill="1" applyBorder="1" applyAlignment="1">
      <alignment horizontal="right"/>
    </xf>
    <xf numFmtId="2" fontId="0" fillId="9" borderId="36" xfId="0" applyNumberFormat="1" applyFill="1" applyBorder="1" applyAlignment="1">
      <alignment horizontal="right"/>
    </xf>
    <xf numFmtId="2" fontId="0" fillId="9" borderId="37" xfId="0" applyNumberFormat="1" applyFill="1" applyBorder="1" applyAlignment="1">
      <alignment horizontal="right"/>
    </xf>
  </cellXfs>
  <cellStyles count="1">
    <cellStyle name="Звичайний" xfId="0" builtinId="0"/>
  </cellStyles>
  <dxfs count="2"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F4174-2B35-4D52-A26C-5D0E32121A52}">
  <dimension ref="A1:AT64"/>
  <sheetViews>
    <sheetView tabSelected="1" topLeftCell="A54" zoomScale="70" zoomScaleNormal="70" workbookViewId="0">
      <selection activeCell="G73" sqref="G73"/>
    </sheetView>
  </sheetViews>
  <sheetFormatPr defaultRowHeight="14.5" x14ac:dyDescent="0.35"/>
  <cols>
    <col min="4" max="4" width="44" customWidth="1"/>
    <col min="9" max="9" width="25.6328125" customWidth="1"/>
  </cols>
  <sheetData>
    <row r="1" spans="1:46" ht="28" customHeight="1" thickBot="1" x14ac:dyDescent="0.4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/>
      <c r="I1" s="9" t="s">
        <v>7</v>
      </c>
      <c r="J1" s="10" t="s">
        <v>8</v>
      </c>
      <c r="K1" s="11"/>
      <c r="L1" s="11"/>
      <c r="M1" s="12"/>
      <c r="N1" s="13"/>
      <c r="AG1" s="14" t="s">
        <v>9</v>
      </c>
      <c r="AH1" s="15" t="s">
        <v>10</v>
      </c>
      <c r="AI1" s="14" t="s">
        <v>11</v>
      </c>
      <c r="AJ1" s="16"/>
      <c r="AK1" s="17" t="s">
        <v>10</v>
      </c>
      <c r="AL1" s="18" t="s">
        <v>12</v>
      </c>
      <c r="AM1" s="19" t="s">
        <v>13</v>
      </c>
      <c r="AN1" s="20"/>
      <c r="AO1" s="20"/>
      <c r="AP1" s="20"/>
      <c r="AQ1" s="20"/>
      <c r="AR1" s="21"/>
      <c r="AS1" s="21"/>
      <c r="AT1" s="21"/>
    </row>
    <row r="2" spans="1:46" ht="56.5" thickBot="1" x14ac:dyDescent="0.4">
      <c r="A2" s="1"/>
      <c r="B2" s="22"/>
      <c r="C2" s="23"/>
      <c r="D2" s="24"/>
      <c r="E2" s="25"/>
      <c r="F2" s="26"/>
      <c r="G2" s="27" t="s">
        <v>14</v>
      </c>
      <c r="H2" s="28" t="s">
        <v>15</v>
      </c>
      <c r="I2" s="29"/>
      <c r="J2" s="30" t="s">
        <v>16</v>
      </c>
      <c r="K2" s="31" t="s">
        <v>17</v>
      </c>
      <c r="L2" s="31" t="s">
        <v>18</v>
      </c>
      <c r="M2" s="31" t="s">
        <v>14</v>
      </c>
      <c r="N2" s="32" t="s">
        <v>15</v>
      </c>
      <c r="W2" s="33" t="e">
        <f>F16+#REF!+#REF!+F38+F46+F52+F61+F67+F73+F80+F107+F119+F125+F132+F140+F199+F209+F250+F257+F272+F278+F285+F291+F297+F303+F309+F316+F324+F333+F341+F350+F359+F367+F373+F380+F409+F430+F438+F452+F458+F465+F472+F478+F484+F491+F498+F507+F516+F523+F551+F562+F571+F579+F586+F592+F598+F605+F612+F619+F626+F635+F643+F672+F680+#REF!+F726+F739+F750+F759+F768+F777+F786+F795+F804</f>
        <v>#REF!</v>
      </c>
      <c r="X2" s="34" t="s">
        <v>19</v>
      </c>
      <c r="Y2" s="35"/>
      <c r="Z2" s="35"/>
      <c r="AA2" s="35"/>
      <c r="AB2" s="35"/>
      <c r="AC2" s="35"/>
      <c r="AD2" s="35"/>
      <c r="AE2" s="36"/>
      <c r="AG2" s="37"/>
      <c r="AH2" s="37"/>
      <c r="AI2" s="37"/>
      <c r="AJ2" s="16"/>
      <c r="AK2" s="38"/>
      <c r="AL2" s="39"/>
      <c r="AM2" s="40"/>
      <c r="AN2" s="40"/>
      <c r="AO2" s="40"/>
      <c r="AP2" s="40"/>
      <c r="AQ2" s="40"/>
      <c r="AR2" s="41"/>
      <c r="AS2" s="40"/>
      <c r="AT2" s="40"/>
    </row>
    <row r="3" spans="1:46" ht="31.5" thickBot="1" x14ac:dyDescent="0.75">
      <c r="A3" s="55"/>
      <c r="B3" s="56">
        <v>931</v>
      </c>
      <c r="C3" s="57" t="s">
        <v>20</v>
      </c>
      <c r="D3" s="42"/>
      <c r="E3" s="58"/>
      <c r="F3" s="59"/>
      <c r="G3" s="60" t="s">
        <v>21</v>
      </c>
      <c r="H3" s="61"/>
      <c r="I3" s="62"/>
      <c r="J3" s="43"/>
      <c r="K3" s="63"/>
      <c r="L3" s="63"/>
      <c r="M3" s="63"/>
      <c r="N3" s="64"/>
    </row>
    <row r="4" spans="1:46" ht="16" x14ac:dyDescent="0.4">
      <c r="A4" s="37" t="s">
        <v>22</v>
      </c>
      <c r="B4" s="37">
        <v>932</v>
      </c>
      <c r="C4" s="65" t="s">
        <v>23</v>
      </c>
      <c r="D4" s="44" t="s">
        <v>24</v>
      </c>
      <c r="E4" s="48"/>
      <c r="F4" s="66"/>
      <c r="G4" s="66"/>
      <c r="H4" s="67"/>
      <c r="I4" s="68"/>
      <c r="J4" s="48"/>
      <c r="K4" s="66"/>
      <c r="L4" s="66"/>
      <c r="M4" s="69"/>
      <c r="N4" s="70"/>
    </row>
    <row r="5" spans="1:46" x14ac:dyDescent="0.35">
      <c r="A5" s="37" t="s">
        <v>22</v>
      </c>
      <c r="B5" s="37">
        <v>933</v>
      </c>
      <c r="C5" s="71" t="s">
        <v>25</v>
      </c>
      <c r="D5" s="45" t="s">
        <v>26</v>
      </c>
      <c r="E5" s="39" t="s">
        <v>19</v>
      </c>
      <c r="F5" s="39">
        <v>61.06</v>
      </c>
      <c r="G5" s="72"/>
      <c r="H5" s="73">
        <f t="shared" ref="H5" si="0">G5*F5</f>
        <v>0</v>
      </c>
      <c r="I5" s="46" t="s">
        <v>27</v>
      </c>
      <c r="J5" s="37" t="s">
        <v>28</v>
      </c>
      <c r="K5" s="39">
        <v>500</v>
      </c>
      <c r="L5" s="39">
        <f>K5*F5</f>
        <v>30530</v>
      </c>
      <c r="M5" s="39"/>
      <c r="N5" s="74">
        <f>M5*L5</f>
        <v>0</v>
      </c>
    </row>
    <row r="6" spans="1:46" x14ac:dyDescent="0.35">
      <c r="A6" s="37" t="s">
        <v>22</v>
      </c>
      <c r="B6" s="37">
        <v>934</v>
      </c>
      <c r="C6" s="71" t="s">
        <v>29</v>
      </c>
      <c r="D6" s="46"/>
      <c r="E6" s="39"/>
      <c r="F6" s="39"/>
      <c r="G6" s="39"/>
      <c r="H6" s="73"/>
      <c r="I6" s="46" t="s">
        <v>30</v>
      </c>
      <c r="J6" s="37" t="s">
        <v>31</v>
      </c>
      <c r="K6" s="39">
        <v>100</v>
      </c>
      <c r="L6" s="39">
        <f>K6*F5</f>
        <v>6106</v>
      </c>
      <c r="M6" s="39"/>
      <c r="N6" s="74">
        <f t="shared" ref="N6:N22" si="1">M6*L6</f>
        <v>0</v>
      </c>
    </row>
    <row r="7" spans="1:46" x14ac:dyDescent="0.35">
      <c r="A7" s="37" t="s">
        <v>22</v>
      </c>
      <c r="B7" s="37">
        <v>935</v>
      </c>
      <c r="C7" s="71"/>
      <c r="D7" s="46"/>
      <c r="E7" s="39"/>
      <c r="F7" s="39"/>
      <c r="G7" s="39"/>
      <c r="H7" s="73"/>
      <c r="I7" s="46" t="s">
        <v>32</v>
      </c>
      <c r="J7" s="37" t="s">
        <v>31</v>
      </c>
      <c r="K7" s="39">
        <v>300</v>
      </c>
      <c r="L7" s="39">
        <f>K7*F5</f>
        <v>18318</v>
      </c>
      <c r="M7" s="39"/>
      <c r="N7" s="74">
        <f t="shared" si="1"/>
        <v>0</v>
      </c>
    </row>
    <row r="8" spans="1:46" ht="43.5" x14ac:dyDescent="0.35">
      <c r="A8" s="37" t="s">
        <v>22</v>
      </c>
      <c r="B8" s="37">
        <v>936</v>
      </c>
      <c r="C8" s="71" t="s">
        <v>33</v>
      </c>
      <c r="D8" s="46"/>
      <c r="E8" s="39"/>
      <c r="F8" s="39"/>
      <c r="G8" s="39"/>
      <c r="H8" s="73"/>
      <c r="I8" s="45" t="s">
        <v>34</v>
      </c>
      <c r="J8" s="37" t="s">
        <v>35</v>
      </c>
      <c r="K8" s="39">
        <v>1.05</v>
      </c>
      <c r="L8" s="39">
        <f>1.05*(F5/0.12/3.57)*6*0.1</f>
        <v>89.79411764705884</v>
      </c>
      <c r="M8" s="39"/>
      <c r="N8" s="74">
        <f t="shared" si="1"/>
        <v>0</v>
      </c>
    </row>
    <row r="9" spans="1:46" x14ac:dyDescent="0.35">
      <c r="A9" s="37" t="s">
        <v>22</v>
      </c>
      <c r="B9" s="37">
        <v>937</v>
      </c>
      <c r="C9" s="71" t="s">
        <v>36</v>
      </c>
      <c r="D9" s="46"/>
      <c r="E9" s="39"/>
      <c r="F9" s="39"/>
      <c r="G9" s="39"/>
      <c r="H9" s="73"/>
      <c r="I9" s="45" t="s">
        <v>37</v>
      </c>
      <c r="J9" s="37" t="s">
        <v>38</v>
      </c>
      <c r="K9" s="39">
        <v>1.05</v>
      </c>
      <c r="L9" s="39">
        <f>0.25*F5/0.12/1000*K9</f>
        <v>0.13356875000000001</v>
      </c>
      <c r="M9" s="39"/>
      <c r="N9" s="74">
        <f t="shared" si="1"/>
        <v>0</v>
      </c>
    </row>
    <row r="10" spans="1:46" x14ac:dyDescent="0.35">
      <c r="A10" s="37" t="s">
        <v>22</v>
      </c>
      <c r="B10" s="37">
        <v>938</v>
      </c>
      <c r="C10" s="71" t="s">
        <v>39</v>
      </c>
      <c r="D10" s="45" t="s">
        <v>40</v>
      </c>
      <c r="E10" s="39" t="s">
        <v>19</v>
      </c>
      <c r="F10" s="39">
        <v>71.89</v>
      </c>
      <c r="G10" s="72"/>
      <c r="H10" s="75">
        <f>G10*F10</f>
        <v>0</v>
      </c>
      <c r="I10" s="46" t="s">
        <v>27</v>
      </c>
      <c r="J10" s="37" t="s">
        <v>28</v>
      </c>
      <c r="K10" s="39">
        <v>500</v>
      </c>
      <c r="L10" s="39">
        <f>K10*F10</f>
        <v>35945</v>
      </c>
      <c r="M10" s="39"/>
      <c r="N10" s="74">
        <f t="shared" si="1"/>
        <v>0</v>
      </c>
    </row>
    <row r="11" spans="1:46" x14ac:dyDescent="0.35">
      <c r="A11" s="37" t="s">
        <v>22</v>
      </c>
      <c r="B11" s="37">
        <v>939</v>
      </c>
      <c r="C11" s="71" t="s">
        <v>41</v>
      </c>
      <c r="D11" s="46"/>
      <c r="E11" s="76"/>
      <c r="F11" s="39"/>
      <c r="G11" s="39"/>
      <c r="H11" s="73"/>
      <c r="I11" s="46" t="s">
        <v>30</v>
      </c>
      <c r="J11" s="37" t="s">
        <v>31</v>
      </c>
      <c r="K11" s="39">
        <v>100</v>
      </c>
      <c r="L11" s="39">
        <f>K11*F10</f>
        <v>7189</v>
      </c>
      <c r="M11" s="39"/>
      <c r="N11" s="74">
        <f t="shared" si="1"/>
        <v>0</v>
      </c>
    </row>
    <row r="12" spans="1:46" x14ac:dyDescent="0.35">
      <c r="A12" s="37" t="s">
        <v>22</v>
      </c>
      <c r="B12" s="37">
        <v>940</v>
      </c>
      <c r="C12" s="71"/>
      <c r="D12" s="46"/>
      <c r="E12" s="76"/>
      <c r="F12" s="39"/>
      <c r="G12" s="39"/>
      <c r="H12" s="73"/>
      <c r="I12" s="46" t="s">
        <v>32</v>
      </c>
      <c r="J12" s="37" t="s">
        <v>31</v>
      </c>
      <c r="K12" s="39">
        <v>300</v>
      </c>
      <c r="L12" s="39">
        <f>K12*F10</f>
        <v>21567</v>
      </c>
      <c r="M12" s="39"/>
      <c r="N12" s="74">
        <f t="shared" si="1"/>
        <v>0</v>
      </c>
    </row>
    <row r="13" spans="1:46" ht="43.5" x14ac:dyDescent="0.35">
      <c r="A13" s="37" t="s">
        <v>22</v>
      </c>
      <c r="B13" s="37">
        <v>941</v>
      </c>
      <c r="C13" s="71" t="s">
        <v>42</v>
      </c>
      <c r="D13" s="46"/>
      <c r="E13" s="76"/>
      <c r="F13" s="39"/>
      <c r="G13" s="39"/>
      <c r="H13" s="73"/>
      <c r="I13" s="45" t="s">
        <v>43</v>
      </c>
      <c r="J13" s="37" t="s">
        <v>35</v>
      </c>
      <c r="K13" s="39">
        <v>1.05</v>
      </c>
      <c r="L13" s="39">
        <f>1.05*(F10/0.25/3.57)*6*0.2</f>
        <v>101.49176470588236</v>
      </c>
      <c r="M13" s="39"/>
      <c r="N13" s="74">
        <f t="shared" si="1"/>
        <v>0</v>
      </c>
    </row>
    <row r="14" spans="1:46" x14ac:dyDescent="0.35">
      <c r="A14" s="37" t="s">
        <v>22</v>
      </c>
      <c r="B14" s="37">
        <v>942</v>
      </c>
      <c r="C14" s="71" t="s">
        <v>44</v>
      </c>
      <c r="D14" s="46"/>
      <c r="E14" s="76"/>
      <c r="F14" s="39"/>
      <c r="G14" s="39"/>
      <c r="H14" s="73"/>
      <c r="I14" s="45" t="s">
        <v>37</v>
      </c>
      <c r="J14" s="37" t="s">
        <v>38</v>
      </c>
      <c r="K14" s="39">
        <v>1.05</v>
      </c>
      <c r="L14" s="39">
        <f>0.25*F10/0.25/1000*K14</f>
        <v>7.5484499999999996E-2</v>
      </c>
      <c r="M14" s="39"/>
      <c r="N14" s="74">
        <f t="shared" si="1"/>
        <v>0</v>
      </c>
    </row>
    <row r="15" spans="1:46" ht="29" x14ac:dyDescent="0.35">
      <c r="A15" s="37" t="s">
        <v>22</v>
      </c>
      <c r="B15" s="37">
        <v>943</v>
      </c>
      <c r="C15" s="71" t="s">
        <v>45</v>
      </c>
      <c r="D15" s="45" t="s">
        <v>46</v>
      </c>
      <c r="E15" s="37" t="s">
        <v>35</v>
      </c>
      <c r="F15" s="39">
        <v>11.15</v>
      </c>
      <c r="G15" s="77"/>
      <c r="H15" s="75">
        <f>G15*F15</f>
        <v>0</v>
      </c>
      <c r="I15" s="78" t="s">
        <v>47</v>
      </c>
      <c r="J15" s="37" t="s">
        <v>35</v>
      </c>
      <c r="K15" s="39">
        <v>1.05</v>
      </c>
      <c r="L15" s="39">
        <f>K15*F15</f>
        <v>11.707500000000001</v>
      </c>
      <c r="M15" s="39"/>
      <c r="N15" s="74">
        <f t="shared" si="1"/>
        <v>0</v>
      </c>
    </row>
    <row r="16" spans="1:46" x14ac:dyDescent="0.35">
      <c r="A16" s="37" t="s">
        <v>22</v>
      </c>
      <c r="B16" s="37">
        <v>944</v>
      </c>
      <c r="C16" s="71" t="s">
        <v>48</v>
      </c>
      <c r="D16" s="46"/>
      <c r="E16" s="76"/>
      <c r="F16" s="39"/>
      <c r="G16" s="39"/>
      <c r="H16" s="73"/>
      <c r="I16" s="46" t="s">
        <v>30</v>
      </c>
      <c r="J16" s="37" t="s">
        <v>31</v>
      </c>
      <c r="K16" s="39">
        <v>20</v>
      </c>
      <c r="L16" s="39">
        <f>K16*F15</f>
        <v>223</v>
      </c>
      <c r="M16" s="39"/>
      <c r="N16" s="74">
        <f t="shared" si="1"/>
        <v>0</v>
      </c>
    </row>
    <row r="17" spans="1:14" x14ac:dyDescent="0.35">
      <c r="A17" s="37" t="s">
        <v>22</v>
      </c>
      <c r="B17" s="37">
        <v>945</v>
      </c>
      <c r="C17" s="71" t="s">
        <v>49</v>
      </c>
      <c r="D17" s="46"/>
      <c r="E17" s="76"/>
      <c r="F17" s="39"/>
      <c r="G17" s="39"/>
      <c r="H17" s="73"/>
      <c r="I17" s="46" t="s">
        <v>32</v>
      </c>
      <c r="J17" s="37" t="s">
        <v>31</v>
      </c>
      <c r="K17" s="39">
        <v>75</v>
      </c>
      <c r="L17" s="39">
        <f>K17*F15</f>
        <v>836.25</v>
      </c>
      <c r="M17" s="39"/>
      <c r="N17" s="74">
        <f t="shared" si="1"/>
        <v>0</v>
      </c>
    </row>
    <row r="18" spans="1:14" x14ac:dyDescent="0.35">
      <c r="A18" s="37" t="s">
        <v>22</v>
      </c>
      <c r="B18" s="37">
        <v>946</v>
      </c>
      <c r="C18" s="71" t="s">
        <v>50</v>
      </c>
      <c r="D18" s="46" t="s">
        <v>51</v>
      </c>
      <c r="E18" s="37" t="s">
        <v>28</v>
      </c>
      <c r="F18" s="39">
        <f>L18+L19+L20+L21</f>
        <v>249</v>
      </c>
      <c r="G18" s="72"/>
      <c r="H18" s="75">
        <f>G18*F18</f>
        <v>0</v>
      </c>
      <c r="I18" s="76" t="s">
        <v>52</v>
      </c>
      <c r="J18" s="37" t="s">
        <v>28</v>
      </c>
      <c r="K18" s="39"/>
      <c r="L18" s="39">
        <v>32</v>
      </c>
      <c r="M18" s="39"/>
      <c r="N18" s="74">
        <f t="shared" si="1"/>
        <v>0</v>
      </c>
    </row>
    <row r="19" spans="1:14" x14ac:dyDescent="0.35">
      <c r="A19" s="37" t="s">
        <v>22</v>
      </c>
      <c r="B19" s="37">
        <v>947</v>
      </c>
      <c r="C19" s="71" t="s">
        <v>53</v>
      </c>
      <c r="D19" s="46"/>
      <c r="E19" s="76"/>
      <c r="F19" s="39"/>
      <c r="G19" s="39"/>
      <c r="H19" s="73"/>
      <c r="I19" s="76" t="s">
        <v>54</v>
      </c>
      <c r="J19" s="37" t="s">
        <v>28</v>
      </c>
      <c r="K19" s="39"/>
      <c r="L19" s="39">
        <v>65</v>
      </c>
      <c r="M19" s="39"/>
      <c r="N19" s="74">
        <f t="shared" si="1"/>
        <v>0</v>
      </c>
    </row>
    <row r="20" spans="1:14" x14ac:dyDescent="0.35">
      <c r="A20" s="37" t="s">
        <v>22</v>
      </c>
      <c r="B20" s="37">
        <v>948</v>
      </c>
      <c r="C20" s="71" t="s">
        <v>55</v>
      </c>
      <c r="D20" s="46"/>
      <c r="E20" s="76"/>
      <c r="F20" s="39"/>
      <c r="G20" s="39"/>
      <c r="H20" s="73"/>
      <c r="I20" s="76" t="s">
        <v>56</v>
      </c>
      <c r="J20" s="37" t="s">
        <v>28</v>
      </c>
      <c r="K20" s="39"/>
      <c r="L20" s="39">
        <v>71</v>
      </c>
      <c r="M20" s="39"/>
      <c r="N20" s="74">
        <f t="shared" si="1"/>
        <v>0</v>
      </c>
    </row>
    <row r="21" spans="1:14" x14ac:dyDescent="0.35">
      <c r="A21" s="37" t="s">
        <v>22</v>
      </c>
      <c r="B21" s="37">
        <v>949</v>
      </c>
      <c r="C21" s="71" t="s">
        <v>57</v>
      </c>
      <c r="D21" s="46"/>
      <c r="E21" s="76"/>
      <c r="F21" s="39"/>
      <c r="G21" s="39"/>
      <c r="H21" s="73"/>
      <c r="I21" s="76" t="s">
        <v>58</v>
      </c>
      <c r="J21" s="37" t="s">
        <v>28</v>
      </c>
      <c r="K21" s="39"/>
      <c r="L21" s="39">
        <v>81</v>
      </c>
      <c r="M21" s="39"/>
      <c r="N21" s="74">
        <f t="shared" si="1"/>
        <v>0</v>
      </c>
    </row>
    <row r="22" spans="1:14" x14ac:dyDescent="0.35">
      <c r="A22" s="37" t="s">
        <v>22</v>
      </c>
      <c r="B22" s="37">
        <v>950</v>
      </c>
      <c r="C22" s="71" t="s">
        <v>59</v>
      </c>
      <c r="D22" s="46" t="s">
        <v>51</v>
      </c>
      <c r="E22" s="37" t="s">
        <v>28</v>
      </c>
      <c r="F22" s="39">
        <v>76</v>
      </c>
      <c r="G22" s="72"/>
      <c r="H22" s="75">
        <f>G22*F22</f>
        <v>0</v>
      </c>
      <c r="I22" s="76" t="s">
        <v>60</v>
      </c>
      <c r="J22" s="37" t="s">
        <v>28</v>
      </c>
      <c r="K22" s="39"/>
      <c r="L22" s="39">
        <v>76</v>
      </c>
      <c r="M22" s="39"/>
      <c r="N22" s="74">
        <f t="shared" si="1"/>
        <v>0</v>
      </c>
    </row>
    <row r="23" spans="1:14" ht="16" x14ac:dyDescent="0.4">
      <c r="A23" s="37" t="s">
        <v>22</v>
      </c>
      <c r="B23" s="37">
        <v>964</v>
      </c>
      <c r="C23" s="71" t="s">
        <v>61</v>
      </c>
      <c r="D23" s="47" t="s">
        <v>62</v>
      </c>
      <c r="E23" s="68"/>
      <c r="F23" s="66"/>
      <c r="G23" s="66"/>
      <c r="H23" s="80"/>
      <c r="I23" s="68"/>
      <c r="J23" s="48"/>
      <c r="K23" s="66"/>
      <c r="L23" s="66"/>
      <c r="M23" s="69"/>
      <c r="N23" s="70"/>
    </row>
    <row r="24" spans="1:14" x14ac:dyDescent="0.35">
      <c r="A24" s="37" t="s">
        <v>22</v>
      </c>
      <c r="B24" s="37">
        <v>965</v>
      </c>
      <c r="C24" s="71" t="s">
        <v>63</v>
      </c>
      <c r="D24" s="45" t="s">
        <v>26</v>
      </c>
      <c r="E24" s="39" t="s">
        <v>19</v>
      </c>
      <c r="F24" s="39">
        <v>16.84</v>
      </c>
      <c r="G24" s="72"/>
      <c r="H24" s="73">
        <f t="shared" ref="H24" si="2">G24*F24</f>
        <v>0</v>
      </c>
      <c r="I24" s="46" t="s">
        <v>27</v>
      </c>
      <c r="J24" s="37" t="s">
        <v>28</v>
      </c>
      <c r="K24" s="39">
        <v>500</v>
      </c>
      <c r="L24" s="39">
        <f>K24*F24</f>
        <v>8420</v>
      </c>
      <c r="M24" s="39"/>
      <c r="N24" s="74">
        <f>M24*L24</f>
        <v>0</v>
      </c>
    </row>
    <row r="25" spans="1:14" x14ac:dyDescent="0.35">
      <c r="A25" s="37" t="s">
        <v>22</v>
      </c>
      <c r="B25" s="37">
        <v>966</v>
      </c>
      <c r="C25" s="71" t="s">
        <v>64</v>
      </c>
      <c r="D25" s="46"/>
      <c r="E25" s="39"/>
      <c r="F25" s="39"/>
      <c r="G25" s="39"/>
      <c r="H25" s="73"/>
      <c r="I25" s="46" t="s">
        <v>30</v>
      </c>
      <c r="J25" s="37" t="s">
        <v>31</v>
      </c>
      <c r="K25" s="39">
        <v>100</v>
      </c>
      <c r="L25" s="39">
        <f>K25*F24</f>
        <v>1684</v>
      </c>
      <c r="M25" s="39"/>
      <c r="N25" s="74">
        <f t="shared" ref="N25:N37" si="3">M25*L25</f>
        <v>0</v>
      </c>
    </row>
    <row r="26" spans="1:14" x14ac:dyDescent="0.35">
      <c r="A26" s="37" t="s">
        <v>22</v>
      </c>
      <c r="B26" s="37">
        <v>967</v>
      </c>
      <c r="C26" s="71" t="s">
        <v>65</v>
      </c>
      <c r="D26" s="46"/>
      <c r="E26" s="39"/>
      <c r="F26" s="39"/>
      <c r="G26" s="39"/>
      <c r="H26" s="73"/>
      <c r="I26" s="46" t="s">
        <v>32</v>
      </c>
      <c r="J26" s="37" t="s">
        <v>31</v>
      </c>
      <c r="K26" s="39">
        <v>300</v>
      </c>
      <c r="L26" s="39">
        <f>K26*F24</f>
        <v>5052</v>
      </c>
      <c r="M26" s="39"/>
      <c r="N26" s="74">
        <f t="shared" si="3"/>
        <v>0</v>
      </c>
    </row>
    <row r="27" spans="1:14" ht="43.5" x14ac:dyDescent="0.35">
      <c r="A27" s="37" t="s">
        <v>22</v>
      </c>
      <c r="B27" s="37">
        <v>968</v>
      </c>
      <c r="C27" s="71" t="s">
        <v>66</v>
      </c>
      <c r="D27" s="46"/>
      <c r="E27" s="39"/>
      <c r="F27" s="39"/>
      <c r="G27" s="39"/>
      <c r="H27" s="73"/>
      <c r="I27" s="45" t="s">
        <v>34</v>
      </c>
      <c r="J27" s="37" t="s">
        <v>35</v>
      </c>
      <c r="K27" s="39">
        <v>1.05</v>
      </c>
      <c r="L27" s="39">
        <f>1.05*(F24/0.12/3.57)*6*0.1</f>
        <v>24.764705882352946</v>
      </c>
      <c r="M27" s="39"/>
      <c r="N27" s="74">
        <f t="shared" si="3"/>
        <v>0</v>
      </c>
    </row>
    <row r="28" spans="1:14" x14ac:dyDescent="0.35">
      <c r="A28" s="37" t="s">
        <v>22</v>
      </c>
      <c r="B28" s="37">
        <v>969</v>
      </c>
      <c r="C28" s="71" t="s">
        <v>67</v>
      </c>
      <c r="D28" s="46"/>
      <c r="E28" s="39"/>
      <c r="F28" s="39"/>
      <c r="G28" s="39"/>
      <c r="H28" s="73"/>
      <c r="I28" s="45" t="s">
        <v>37</v>
      </c>
      <c r="J28" s="37" t="s">
        <v>38</v>
      </c>
      <c r="K28" s="39">
        <v>1.05</v>
      </c>
      <c r="L28" s="39">
        <f>0.25*F24/0.12/1000*K28</f>
        <v>3.6837500000000002E-2</v>
      </c>
      <c r="M28" s="39"/>
      <c r="N28" s="74">
        <f t="shared" si="3"/>
        <v>0</v>
      </c>
    </row>
    <row r="29" spans="1:14" x14ac:dyDescent="0.35">
      <c r="A29" s="37" t="s">
        <v>22</v>
      </c>
      <c r="B29" s="37">
        <v>970</v>
      </c>
      <c r="C29" s="71" t="s">
        <v>68</v>
      </c>
      <c r="D29" s="45" t="s">
        <v>40</v>
      </c>
      <c r="E29" s="39" t="s">
        <v>19</v>
      </c>
      <c r="F29" s="39">
        <v>23.92</v>
      </c>
      <c r="G29" s="72"/>
      <c r="H29" s="73">
        <f t="shared" ref="H29" si="4">G29*F29</f>
        <v>0</v>
      </c>
      <c r="I29" s="46" t="s">
        <v>27</v>
      </c>
      <c r="J29" s="37" t="s">
        <v>28</v>
      </c>
      <c r="K29" s="39">
        <v>500</v>
      </c>
      <c r="L29" s="39">
        <f>K29*F29</f>
        <v>11960</v>
      </c>
      <c r="M29" s="39"/>
      <c r="N29" s="74">
        <f t="shared" si="3"/>
        <v>0</v>
      </c>
    </row>
    <row r="30" spans="1:14" x14ac:dyDescent="0.35">
      <c r="A30" s="37" t="s">
        <v>22</v>
      </c>
      <c r="B30" s="37">
        <v>971</v>
      </c>
      <c r="C30" s="71" t="s">
        <v>69</v>
      </c>
      <c r="D30" s="46"/>
      <c r="E30" s="76"/>
      <c r="F30" s="39"/>
      <c r="G30" s="39"/>
      <c r="H30" s="73"/>
      <c r="I30" s="46" t="s">
        <v>30</v>
      </c>
      <c r="J30" s="37" t="s">
        <v>31</v>
      </c>
      <c r="K30" s="39">
        <v>100</v>
      </c>
      <c r="L30" s="39">
        <f>K30*F29</f>
        <v>2392</v>
      </c>
      <c r="M30" s="39"/>
      <c r="N30" s="74">
        <f t="shared" si="3"/>
        <v>0</v>
      </c>
    </row>
    <row r="31" spans="1:14" x14ac:dyDescent="0.35">
      <c r="A31" s="37" t="s">
        <v>22</v>
      </c>
      <c r="B31" s="37">
        <v>972</v>
      </c>
      <c r="C31" s="71" t="s">
        <v>70</v>
      </c>
      <c r="D31" s="46"/>
      <c r="E31" s="76"/>
      <c r="F31" s="39"/>
      <c r="G31" s="39"/>
      <c r="H31" s="73"/>
      <c r="I31" s="46" t="s">
        <v>32</v>
      </c>
      <c r="J31" s="37" t="s">
        <v>31</v>
      </c>
      <c r="K31" s="39">
        <v>300</v>
      </c>
      <c r="L31" s="39">
        <f>K31*F29</f>
        <v>7176.0000000000009</v>
      </c>
      <c r="M31" s="39"/>
      <c r="N31" s="74">
        <f t="shared" si="3"/>
        <v>0</v>
      </c>
    </row>
    <row r="32" spans="1:14" ht="43.5" x14ac:dyDescent="0.35">
      <c r="A32" s="37" t="s">
        <v>22</v>
      </c>
      <c r="B32" s="37">
        <v>973</v>
      </c>
      <c r="C32" s="71" t="s">
        <v>71</v>
      </c>
      <c r="D32" s="46"/>
      <c r="E32" s="76"/>
      <c r="F32" s="39"/>
      <c r="G32" s="39"/>
      <c r="H32" s="73"/>
      <c r="I32" s="45" t="s">
        <v>43</v>
      </c>
      <c r="J32" s="37" t="s">
        <v>35</v>
      </c>
      <c r="K32" s="39">
        <v>1.05</v>
      </c>
      <c r="L32" s="39">
        <f>1.05*(F29/0.25/3.57)*6*0.2</f>
        <v>33.769411764705886</v>
      </c>
      <c r="M32" s="39"/>
      <c r="N32" s="74">
        <f t="shared" si="3"/>
        <v>0</v>
      </c>
    </row>
    <row r="33" spans="1:14" x14ac:dyDescent="0.35">
      <c r="A33" s="37" t="s">
        <v>22</v>
      </c>
      <c r="B33" s="37">
        <v>974</v>
      </c>
      <c r="C33" s="71" t="s">
        <v>72</v>
      </c>
      <c r="D33" s="46"/>
      <c r="E33" s="76"/>
      <c r="F33" s="39"/>
      <c r="G33" s="39"/>
      <c r="H33" s="73"/>
      <c r="I33" s="45" t="s">
        <v>37</v>
      </c>
      <c r="J33" s="37" t="s">
        <v>38</v>
      </c>
      <c r="K33" s="39">
        <v>1.05</v>
      </c>
      <c r="L33" s="39">
        <f>0.25*F29/0.25/1000*K33</f>
        <v>2.5116000000000003E-2</v>
      </c>
      <c r="M33" s="39"/>
      <c r="N33" s="74">
        <f t="shared" si="3"/>
        <v>0</v>
      </c>
    </row>
    <row r="34" spans="1:14" ht="29" x14ac:dyDescent="0.35">
      <c r="A34" s="37" t="s">
        <v>22</v>
      </c>
      <c r="B34" s="37">
        <v>975</v>
      </c>
      <c r="C34" s="71" t="s">
        <v>73</v>
      </c>
      <c r="D34" s="45" t="s">
        <v>46</v>
      </c>
      <c r="E34" s="37" t="s">
        <v>35</v>
      </c>
      <c r="F34" s="39">
        <f>0.03*(F24/0.12/3.57)+0.03*(F29/0.25/3.57)</f>
        <v>1.9833053221288517</v>
      </c>
      <c r="G34" s="77"/>
      <c r="H34" s="75">
        <f>G34*F34</f>
        <v>0</v>
      </c>
      <c r="I34" s="78" t="s">
        <v>47</v>
      </c>
      <c r="J34" s="37" t="s">
        <v>35</v>
      </c>
      <c r="K34" s="39">
        <v>1.05</v>
      </c>
      <c r="L34" s="39">
        <f>K34*F34</f>
        <v>2.0824705882352945</v>
      </c>
      <c r="M34" s="39"/>
      <c r="N34" s="74">
        <f t="shared" si="3"/>
        <v>0</v>
      </c>
    </row>
    <row r="35" spans="1:14" x14ac:dyDescent="0.35">
      <c r="A35" s="37" t="s">
        <v>22</v>
      </c>
      <c r="B35" s="37">
        <v>976</v>
      </c>
      <c r="C35" s="71" t="s">
        <v>74</v>
      </c>
      <c r="D35" s="46"/>
      <c r="E35" s="76"/>
      <c r="F35" s="39"/>
      <c r="G35" s="39"/>
      <c r="H35" s="73"/>
      <c r="I35" s="46" t="s">
        <v>30</v>
      </c>
      <c r="J35" s="37" t="s">
        <v>31</v>
      </c>
      <c r="K35" s="39">
        <v>20</v>
      </c>
      <c r="L35" s="39">
        <f>K35*F34</f>
        <v>39.666106442577032</v>
      </c>
      <c r="M35" s="39"/>
      <c r="N35" s="74">
        <f t="shared" si="3"/>
        <v>0</v>
      </c>
    </row>
    <row r="36" spans="1:14" x14ac:dyDescent="0.35">
      <c r="A36" s="37" t="s">
        <v>22</v>
      </c>
      <c r="B36" s="37">
        <v>977</v>
      </c>
      <c r="C36" s="71" t="s">
        <v>75</v>
      </c>
      <c r="D36" s="46"/>
      <c r="E36" s="76"/>
      <c r="F36" s="39"/>
      <c r="G36" s="39"/>
      <c r="H36" s="73"/>
      <c r="I36" s="46" t="s">
        <v>32</v>
      </c>
      <c r="J36" s="37" t="s">
        <v>31</v>
      </c>
      <c r="K36" s="39">
        <v>75</v>
      </c>
      <c r="L36" s="39">
        <f>K36*F34</f>
        <v>148.74789915966389</v>
      </c>
      <c r="M36" s="39"/>
      <c r="N36" s="74">
        <f t="shared" si="3"/>
        <v>0</v>
      </c>
    </row>
    <row r="37" spans="1:14" x14ac:dyDescent="0.35">
      <c r="A37" s="37" t="s">
        <v>22</v>
      </c>
      <c r="B37" s="37">
        <v>978</v>
      </c>
      <c r="C37" s="71" t="s">
        <v>76</v>
      </c>
      <c r="D37" s="46" t="s">
        <v>51</v>
      </c>
      <c r="E37" s="37" t="s">
        <v>28</v>
      </c>
      <c r="F37" s="39">
        <v>24</v>
      </c>
      <c r="G37" s="72"/>
      <c r="H37" s="75">
        <f>G37*F37</f>
        <v>0</v>
      </c>
      <c r="I37" s="76" t="s">
        <v>52</v>
      </c>
      <c r="J37" s="37" t="s">
        <v>28</v>
      </c>
      <c r="K37" s="39"/>
      <c r="L37" s="39">
        <v>24</v>
      </c>
      <c r="M37" s="39"/>
      <c r="N37" s="74">
        <f t="shared" si="3"/>
        <v>0</v>
      </c>
    </row>
    <row r="38" spans="1:14" ht="16" x14ac:dyDescent="0.4">
      <c r="A38" s="37" t="s">
        <v>22</v>
      </c>
      <c r="B38" s="37">
        <v>992</v>
      </c>
      <c r="C38" s="71" t="s">
        <v>77</v>
      </c>
      <c r="D38" s="47" t="s">
        <v>78</v>
      </c>
      <c r="E38" s="68"/>
      <c r="F38" s="66"/>
      <c r="G38" s="66"/>
      <c r="H38" s="80"/>
      <c r="I38" s="68"/>
      <c r="J38" s="48"/>
      <c r="K38" s="66"/>
      <c r="L38" s="66"/>
      <c r="M38" s="69"/>
      <c r="N38" s="70"/>
    </row>
    <row r="39" spans="1:14" x14ac:dyDescent="0.35">
      <c r="A39" s="37" t="s">
        <v>22</v>
      </c>
      <c r="B39" s="37">
        <v>993</v>
      </c>
      <c r="C39" s="71" t="s">
        <v>79</v>
      </c>
      <c r="D39" s="45" t="s">
        <v>26</v>
      </c>
      <c r="E39" s="39" t="s">
        <v>19</v>
      </c>
      <c r="F39" s="39">
        <v>45.17</v>
      </c>
      <c r="G39" s="72"/>
      <c r="H39" s="73">
        <f t="shared" ref="H39" si="5">G39*F39</f>
        <v>0</v>
      </c>
      <c r="I39" s="46" t="s">
        <v>27</v>
      </c>
      <c r="J39" s="37" t="s">
        <v>28</v>
      </c>
      <c r="K39" s="39">
        <v>500</v>
      </c>
      <c r="L39" s="39">
        <f>K39*F39</f>
        <v>22585</v>
      </c>
      <c r="M39" s="39"/>
      <c r="N39" s="74">
        <f>M39*L39</f>
        <v>0</v>
      </c>
    </row>
    <row r="40" spans="1:14" x14ac:dyDescent="0.35">
      <c r="A40" s="37" t="s">
        <v>22</v>
      </c>
      <c r="B40" s="37">
        <v>994</v>
      </c>
      <c r="C40" s="71" t="s">
        <v>80</v>
      </c>
      <c r="D40" s="46"/>
      <c r="E40" s="39"/>
      <c r="F40" s="39"/>
      <c r="G40" s="39"/>
      <c r="H40" s="73"/>
      <c r="I40" s="46" t="s">
        <v>30</v>
      </c>
      <c r="J40" s="37" t="s">
        <v>31</v>
      </c>
      <c r="K40" s="39">
        <v>100</v>
      </c>
      <c r="L40" s="39">
        <f>K40*F39</f>
        <v>4517</v>
      </c>
      <c r="M40" s="39"/>
      <c r="N40" s="74">
        <f t="shared" ref="N40:N55" si="6">M40*L40</f>
        <v>0</v>
      </c>
    </row>
    <row r="41" spans="1:14" x14ac:dyDescent="0.35">
      <c r="A41" s="37" t="s">
        <v>22</v>
      </c>
      <c r="B41" s="37">
        <v>995</v>
      </c>
      <c r="C41" s="71" t="s">
        <v>81</v>
      </c>
      <c r="D41" s="46"/>
      <c r="E41" s="39"/>
      <c r="F41" s="39"/>
      <c r="G41" s="39"/>
      <c r="H41" s="73"/>
      <c r="I41" s="46" t="s">
        <v>32</v>
      </c>
      <c r="J41" s="37" t="s">
        <v>31</v>
      </c>
      <c r="K41" s="39">
        <v>300</v>
      </c>
      <c r="L41" s="39">
        <f>K41*F39</f>
        <v>13551</v>
      </c>
      <c r="M41" s="39"/>
      <c r="N41" s="74">
        <f t="shared" si="6"/>
        <v>0</v>
      </c>
    </row>
    <row r="42" spans="1:14" ht="43.5" x14ac:dyDescent="0.35">
      <c r="A42" s="37" t="s">
        <v>22</v>
      </c>
      <c r="B42" s="37">
        <v>996</v>
      </c>
      <c r="C42" s="71" t="s">
        <v>82</v>
      </c>
      <c r="D42" s="46"/>
      <c r="E42" s="39"/>
      <c r="F42" s="39"/>
      <c r="G42" s="39"/>
      <c r="H42" s="73"/>
      <c r="I42" s="45" t="s">
        <v>34</v>
      </c>
      <c r="J42" s="37" t="s">
        <v>35</v>
      </c>
      <c r="K42" s="39">
        <v>1.05</v>
      </c>
      <c r="L42" s="39">
        <f>1.05*(F39/0.12/3.37)*6*0.1</f>
        <v>70.36869436201782</v>
      </c>
      <c r="M42" s="39"/>
      <c r="N42" s="74">
        <f t="shared" si="6"/>
        <v>0</v>
      </c>
    </row>
    <row r="43" spans="1:14" x14ac:dyDescent="0.35">
      <c r="A43" s="37" t="s">
        <v>22</v>
      </c>
      <c r="B43" s="37">
        <v>997</v>
      </c>
      <c r="C43" s="71" t="s">
        <v>83</v>
      </c>
      <c r="D43" s="46"/>
      <c r="E43" s="39"/>
      <c r="F43" s="39"/>
      <c r="G43" s="39"/>
      <c r="H43" s="73"/>
      <c r="I43" s="45" t="s">
        <v>37</v>
      </c>
      <c r="J43" s="37" t="s">
        <v>38</v>
      </c>
      <c r="K43" s="39">
        <v>1.05</v>
      </c>
      <c r="L43" s="39">
        <f>0.25*F39/0.12/1000*K43</f>
        <v>9.8809375000000005E-2</v>
      </c>
      <c r="M43" s="39"/>
      <c r="N43" s="74">
        <f t="shared" si="6"/>
        <v>0</v>
      </c>
    </row>
    <row r="44" spans="1:14" x14ac:dyDescent="0.35">
      <c r="A44" s="37" t="s">
        <v>22</v>
      </c>
      <c r="B44" s="37">
        <v>998</v>
      </c>
      <c r="C44" s="71" t="s">
        <v>84</v>
      </c>
      <c r="D44" s="45" t="s">
        <v>40</v>
      </c>
      <c r="E44" s="39" t="s">
        <v>19</v>
      </c>
      <c r="F44" s="39">
        <v>82.23</v>
      </c>
      <c r="G44" s="72"/>
      <c r="H44" s="73">
        <f t="shared" ref="H44" si="7">G44*F44</f>
        <v>0</v>
      </c>
      <c r="I44" s="46" t="s">
        <v>27</v>
      </c>
      <c r="J44" s="37" t="s">
        <v>28</v>
      </c>
      <c r="K44" s="39">
        <v>500</v>
      </c>
      <c r="L44" s="39">
        <f>K44*F44</f>
        <v>41115</v>
      </c>
      <c r="M44" s="39"/>
      <c r="N44" s="74">
        <f t="shared" si="6"/>
        <v>0</v>
      </c>
    </row>
    <row r="45" spans="1:14" x14ac:dyDescent="0.35">
      <c r="A45" s="37" t="s">
        <v>22</v>
      </c>
      <c r="B45" s="37">
        <v>999</v>
      </c>
      <c r="C45" s="71" t="s">
        <v>85</v>
      </c>
      <c r="D45" s="46"/>
      <c r="E45" s="76"/>
      <c r="F45" s="39"/>
      <c r="G45" s="39"/>
      <c r="H45" s="73"/>
      <c r="I45" s="46" t="s">
        <v>30</v>
      </c>
      <c r="J45" s="37" t="s">
        <v>31</v>
      </c>
      <c r="K45" s="39">
        <v>100</v>
      </c>
      <c r="L45" s="39">
        <f>K45*F44</f>
        <v>8223</v>
      </c>
      <c r="M45" s="39"/>
      <c r="N45" s="74">
        <f t="shared" si="6"/>
        <v>0</v>
      </c>
    </row>
    <row r="46" spans="1:14" x14ac:dyDescent="0.35">
      <c r="A46" s="37" t="s">
        <v>22</v>
      </c>
      <c r="B46" s="37">
        <v>1000</v>
      </c>
      <c r="C46" s="71" t="s">
        <v>86</v>
      </c>
      <c r="D46" s="46"/>
      <c r="E46" s="76"/>
      <c r="F46" s="39"/>
      <c r="G46" s="39"/>
      <c r="H46" s="73"/>
      <c r="I46" s="46" t="s">
        <v>32</v>
      </c>
      <c r="J46" s="37" t="s">
        <v>31</v>
      </c>
      <c r="K46" s="39">
        <v>300</v>
      </c>
      <c r="L46" s="39">
        <f>K46*F44</f>
        <v>24669</v>
      </c>
      <c r="M46" s="39"/>
      <c r="N46" s="74">
        <f t="shared" si="6"/>
        <v>0</v>
      </c>
    </row>
    <row r="47" spans="1:14" ht="43.5" x14ac:dyDescent="0.35">
      <c r="A47" s="37" t="s">
        <v>22</v>
      </c>
      <c r="B47" s="37">
        <v>1001</v>
      </c>
      <c r="C47" s="71" t="s">
        <v>87</v>
      </c>
      <c r="D47" s="46"/>
      <c r="E47" s="76"/>
      <c r="F47" s="39"/>
      <c r="G47" s="39"/>
      <c r="H47" s="73"/>
      <c r="I47" s="45" t="s">
        <v>43</v>
      </c>
      <c r="J47" s="37" t="s">
        <v>35</v>
      </c>
      <c r="K47" s="39">
        <v>1.05</v>
      </c>
      <c r="L47" s="39">
        <f>1.05*(F44/0.25/3.37)*6*0.2</f>
        <v>122.97899109792286</v>
      </c>
      <c r="M47" s="39"/>
      <c r="N47" s="74">
        <f t="shared" si="6"/>
        <v>0</v>
      </c>
    </row>
    <row r="48" spans="1:14" x14ac:dyDescent="0.35">
      <c r="A48" s="37" t="s">
        <v>22</v>
      </c>
      <c r="B48" s="37">
        <v>1002</v>
      </c>
      <c r="C48" s="71" t="s">
        <v>88</v>
      </c>
      <c r="D48" s="46"/>
      <c r="E48" s="76"/>
      <c r="F48" s="39"/>
      <c r="G48" s="39"/>
      <c r="H48" s="73"/>
      <c r="I48" s="45" t="s">
        <v>37</v>
      </c>
      <c r="J48" s="37" t="s">
        <v>38</v>
      </c>
      <c r="K48" s="39">
        <v>1.05</v>
      </c>
      <c r="L48" s="39">
        <f>0.25*F44/0.25/1000*K48</f>
        <v>8.6341500000000002E-2</v>
      </c>
      <c r="M48" s="39"/>
      <c r="N48" s="74">
        <f t="shared" si="6"/>
        <v>0</v>
      </c>
    </row>
    <row r="49" spans="1:14" ht="29" x14ac:dyDescent="0.35">
      <c r="A49" s="37" t="s">
        <v>22</v>
      </c>
      <c r="B49" s="37">
        <v>1003</v>
      </c>
      <c r="C49" s="71" t="s">
        <v>89</v>
      </c>
      <c r="D49" s="45" t="s">
        <v>46</v>
      </c>
      <c r="E49" s="37" t="s">
        <v>35</v>
      </c>
      <c r="F49" s="39">
        <v>6.28</v>
      </c>
      <c r="G49" s="77"/>
      <c r="H49" s="75">
        <f>G49*F49</f>
        <v>0</v>
      </c>
      <c r="I49" s="78" t="s">
        <v>47</v>
      </c>
      <c r="J49" s="37" t="s">
        <v>35</v>
      </c>
      <c r="K49" s="39">
        <v>1.05</v>
      </c>
      <c r="L49" s="39">
        <f>K49*F49</f>
        <v>6.5940000000000003</v>
      </c>
      <c r="M49" s="39"/>
      <c r="N49" s="74">
        <f t="shared" si="6"/>
        <v>0</v>
      </c>
    </row>
    <row r="50" spans="1:14" x14ac:dyDescent="0.35">
      <c r="A50" s="37" t="s">
        <v>22</v>
      </c>
      <c r="B50" s="37">
        <v>1004</v>
      </c>
      <c r="C50" s="71" t="s">
        <v>90</v>
      </c>
      <c r="D50" s="46"/>
      <c r="E50" s="76"/>
      <c r="F50" s="39"/>
      <c r="G50" s="39"/>
      <c r="H50" s="73"/>
      <c r="I50" s="46" t="s">
        <v>30</v>
      </c>
      <c r="J50" s="37" t="s">
        <v>31</v>
      </c>
      <c r="K50" s="39">
        <v>20</v>
      </c>
      <c r="L50" s="39">
        <f>K50*F49</f>
        <v>125.60000000000001</v>
      </c>
      <c r="M50" s="39"/>
      <c r="N50" s="74">
        <f t="shared" si="6"/>
        <v>0</v>
      </c>
    </row>
    <row r="51" spans="1:14" x14ac:dyDescent="0.35">
      <c r="A51" s="37" t="s">
        <v>22</v>
      </c>
      <c r="B51" s="37">
        <v>1005</v>
      </c>
      <c r="C51" s="71" t="s">
        <v>91</v>
      </c>
      <c r="D51" s="46"/>
      <c r="E51" s="76"/>
      <c r="F51" s="39"/>
      <c r="G51" s="39"/>
      <c r="H51" s="73"/>
      <c r="I51" s="46" t="s">
        <v>32</v>
      </c>
      <c r="J51" s="37" t="s">
        <v>31</v>
      </c>
      <c r="K51" s="39">
        <v>75</v>
      </c>
      <c r="L51" s="39">
        <f>K51*F49</f>
        <v>471</v>
      </c>
      <c r="M51" s="39"/>
      <c r="N51" s="74">
        <f t="shared" si="6"/>
        <v>0</v>
      </c>
    </row>
    <row r="52" spans="1:14" x14ac:dyDescent="0.35">
      <c r="A52" s="37" t="s">
        <v>22</v>
      </c>
      <c r="B52" s="37">
        <v>1006</v>
      </c>
      <c r="C52" s="71" t="s">
        <v>92</v>
      </c>
      <c r="D52" s="46" t="s">
        <v>51</v>
      </c>
      <c r="E52" s="37" t="s">
        <v>28</v>
      </c>
      <c r="F52" s="39">
        <v>42</v>
      </c>
      <c r="G52" s="72"/>
      <c r="H52" s="73">
        <f t="shared" ref="H52" si="8">G52*F52</f>
        <v>0</v>
      </c>
      <c r="I52" s="76" t="s">
        <v>52</v>
      </c>
      <c r="J52" s="37" t="s">
        <v>28</v>
      </c>
      <c r="K52" s="39"/>
      <c r="L52" s="39">
        <v>32</v>
      </c>
      <c r="M52" s="39"/>
      <c r="N52" s="74">
        <f t="shared" si="6"/>
        <v>0</v>
      </c>
    </row>
    <row r="53" spans="1:14" x14ac:dyDescent="0.35">
      <c r="A53" s="37" t="s">
        <v>22</v>
      </c>
      <c r="B53" s="37">
        <v>1007</v>
      </c>
      <c r="C53" s="71" t="s">
        <v>93</v>
      </c>
      <c r="D53" s="46"/>
      <c r="E53" s="76"/>
      <c r="F53" s="39"/>
      <c r="G53" s="39"/>
      <c r="H53" s="73"/>
      <c r="I53" s="76" t="s">
        <v>94</v>
      </c>
      <c r="J53" s="37" t="s">
        <v>28</v>
      </c>
      <c r="K53" s="39"/>
      <c r="L53" s="39">
        <v>10</v>
      </c>
      <c r="M53" s="39"/>
      <c r="N53" s="74">
        <f t="shared" si="6"/>
        <v>0</v>
      </c>
    </row>
    <row r="54" spans="1:14" x14ac:dyDescent="0.35">
      <c r="A54" s="37" t="s">
        <v>22</v>
      </c>
      <c r="B54" s="37">
        <v>1008</v>
      </c>
      <c r="C54" s="71" t="s">
        <v>95</v>
      </c>
      <c r="D54" s="46" t="s">
        <v>51</v>
      </c>
      <c r="E54" s="37" t="s">
        <v>28</v>
      </c>
      <c r="F54" s="39">
        <v>20</v>
      </c>
      <c r="G54" s="72"/>
      <c r="H54" s="73">
        <f t="shared" ref="H54" si="9">G54*F54</f>
        <v>0</v>
      </c>
      <c r="I54" s="76" t="s">
        <v>60</v>
      </c>
      <c r="J54" s="37" t="s">
        <v>28</v>
      </c>
      <c r="K54" s="39"/>
      <c r="L54" s="39">
        <v>20</v>
      </c>
      <c r="M54" s="39"/>
      <c r="N54" s="74">
        <f t="shared" si="6"/>
        <v>0</v>
      </c>
    </row>
    <row r="55" spans="1:14" x14ac:dyDescent="0.35">
      <c r="A55" s="37" t="s">
        <v>22</v>
      </c>
      <c r="B55" s="37">
        <v>1009</v>
      </c>
      <c r="C55" s="71" t="s">
        <v>96</v>
      </c>
      <c r="D55" s="45" t="s">
        <v>97</v>
      </c>
      <c r="E55" s="39" t="s">
        <v>38</v>
      </c>
      <c r="F55" s="39">
        <f>0.888*7.5/1000</f>
        <v>6.6600000000000001E-3</v>
      </c>
      <c r="G55" s="79"/>
      <c r="H55" s="75">
        <f>G55*F55</f>
        <v>0</v>
      </c>
      <c r="I55" s="46" t="s">
        <v>98</v>
      </c>
      <c r="J55" s="39" t="s">
        <v>38</v>
      </c>
      <c r="K55" s="39">
        <v>1.05</v>
      </c>
      <c r="L55" s="39">
        <f>K55*0.888*7.5/1000</f>
        <v>6.9930000000000001E-3</v>
      </c>
      <c r="M55" s="39"/>
      <c r="N55" s="74">
        <f t="shared" si="6"/>
        <v>0</v>
      </c>
    </row>
    <row r="56" spans="1:14" ht="16" x14ac:dyDescent="0.4">
      <c r="A56" s="37" t="s">
        <v>22</v>
      </c>
      <c r="B56" s="37">
        <v>1010</v>
      </c>
      <c r="C56" s="71" t="s">
        <v>99</v>
      </c>
      <c r="D56" s="49" t="s">
        <v>100</v>
      </c>
      <c r="E56" s="81"/>
      <c r="F56" s="69"/>
      <c r="G56" s="69"/>
      <c r="H56" s="82"/>
      <c r="I56" s="81"/>
      <c r="J56" s="50"/>
      <c r="K56" s="69"/>
      <c r="L56" s="69"/>
      <c r="M56" s="66"/>
      <c r="N56" s="83"/>
    </row>
    <row r="57" spans="1:14" x14ac:dyDescent="0.35">
      <c r="A57" s="37" t="s">
        <v>22</v>
      </c>
      <c r="B57" s="37">
        <v>1011</v>
      </c>
      <c r="C57" s="71" t="s">
        <v>101</v>
      </c>
      <c r="D57" s="45" t="s">
        <v>40</v>
      </c>
      <c r="E57" s="39" t="s">
        <v>19</v>
      </c>
      <c r="F57" s="39">
        <v>14.26</v>
      </c>
      <c r="G57" s="72"/>
      <c r="H57" s="73">
        <f t="shared" ref="H57" si="10">G57*F57</f>
        <v>0</v>
      </c>
      <c r="I57" s="46" t="s">
        <v>27</v>
      </c>
      <c r="J57" s="37" t="s">
        <v>28</v>
      </c>
      <c r="K57" s="39">
        <v>500</v>
      </c>
      <c r="L57" s="39">
        <f>K57*F57</f>
        <v>7130</v>
      </c>
      <c r="M57" s="39"/>
      <c r="N57" s="74">
        <f>M57*L57</f>
        <v>0</v>
      </c>
    </row>
    <row r="58" spans="1:14" x14ac:dyDescent="0.35">
      <c r="A58" s="37" t="s">
        <v>22</v>
      </c>
      <c r="B58" s="37">
        <v>1012</v>
      </c>
      <c r="C58" s="71" t="s">
        <v>102</v>
      </c>
      <c r="D58" s="46"/>
      <c r="E58" s="76"/>
      <c r="F58" s="39"/>
      <c r="G58" s="39"/>
      <c r="H58" s="73"/>
      <c r="I58" s="46" t="s">
        <v>30</v>
      </c>
      <c r="J58" s="37" t="s">
        <v>31</v>
      </c>
      <c r="K58" s="39">
        <v>100</v>
      </c>
      <c r="L58" s="39">
        <f>K58*F57</f>
        <v>1426</v>
      </c>
      <c r="M58" s="39"/>
      <c r="N58" s="74">
        <f t="shared" ref="N58:N62" si="11">M58*L58</f>
        <v>0</v>
      </c>
    </row>
    <row r="59" spans="1:14" x14ac:dyDescent="0.35">
      <c r="A59" s="37" t="s">
        <v>22</v>
      </c>
      <c r="B59" s="37">
        <v>1013</v>
      </c>
      <c r="C59" s="71" t="s">
        <v>103</v>
      </c>
      <c r="D59" s="46"/>
      <c r="E59" s="76"/>
      <c r="F59" s="39"/>
      <c r="G59" s="39"/>
      <c r="H59" s="73"/>
      <c r="I59" s="46" t="s">
        <v>32</v>
      </c>
      <c r="J59" s="37" t="s">
        <v>31</v>
      </c>
      <c r="K59" s="39">
        <v>300</v>
      </c>
      <c r="L59" s="39">
        <f>K59*F57</f>
        <v>4278</v>
      </c>
      <c r="M59" s="39"/>
      <c r="N59" s="74">
        <f t="shared" si="11"/>
        <v>0</v>
      </c>
    </row>
    <row r="60" spans="1:14" ht="43.5" x14ac:dyDescent="0.35">
      <c r="A60" s="37" t="s">
        <v>22</v>
      </c>
      <c r="B60" s="37">
        <v>1014</v>
      </c>
      <c r="C60" s="71" t="s">
        <v>104</v>
      </c>
      <c r="D60" s="46"/>
      <c r="E60" s="76"/>
      <c r="F60" s="39"/>
      <c r="G60" s="39"/>
      <c r="H60" s="73"/>
      <c r="I60" s="45" t="s">
        <v>43</v>
      </c>
      <c r="J60" s="37" t="s">
        <v>35</v>
      </c>
      <c r="K60" s="39">
        <v>1.05</v>
      </c>
      <c r="L60" s="39">
        <f>1.05*(F57/0.25/(9.42-7.2)*6*0.2)</f>
        <v>32.374054054054064</v>
      </c>
      <c r="M60" s="39"/>
      <c r="N60" s="74">
        <f t="shared" si="11"/>
        <v>0</v>
      </c>
    </row>
    <row r="61" spans="1:14" x14ac:dyDescent="0.35">
      <c r="A61" s="37" t="s">
        <v>22</v>
      </c>
      <c r="B61" s="37">
        <v>1015</v>
      </c>
      <c r="C61" s="71" t="s">
        <v>105</v>
      </c>
      <c r="D61" s="51"/>
      <c r="E61" s="84"/>
      <c r="F61" s="85"/>
      <c r="G61" s="85"/>
      <c r="H61" s="86"/>
      <c r="I61" s="45" t="s">
        <v>37</v>
      </c>
      <c r="J61" s="37" t="s">
        <v>38</v>
      </c>
      <c r="K61" s="39">
        <v>1.05</v>
      </c>
      <c r="L61" s="39">
        <f>0.25*F57/0.25/1000*K61</f>
        <v>1.4973E-2</v>
      </c>
      <c r="M61" s="39"/>
      <c r="N61" s="74">
        <f t="shared" si="11"/>
        <v>0</v>
      </c>
    </row>
    <row r="62" spans="1:14" ht="15" thickBot="1" x14ac:dyDescent="0.4">
      <c r="A62" s="37" t="s">
        <v>22</v>
      </c>
      <c r="B62" s="37">
        <v>1016</v>
      </c>
      <c r="C62" s="71" t="s">
        <v>106</v>
      </c>
      <c r="D62" s="52" t="s">
        <v>51</v>
      </c>
      <c r="E62" s="87" t="s">
        <v>28</v>
      </c>
      <c r="F62" s="88">
        <v>2</v>
      </c>
      <c r="G62" s="89"/>
      <c r="H62" s="73">
        <f t="shared" ref="H62" si="12">G62*F62</f>
        <v>0</v>
      </c>
      <c r="I62" s="90" t="s">
        <v>52</v>
      </c>
      <c r="J62" s="87" t="s">
        <v>28</v>
      </c>
      <c r="K62" s="88"/>
      <c r="L62" s="88">
        <v>2</v>
      </c>
      <c r="M62" s="88"/>
      <c r="N62" s="74">
        <f t="shared" si="11"/>
        <v>0</v>
      </c>
    </row>
    <row r="63" spans="1:14" ht="19" thickBot="1" x14ac:dyDescent="0.5">
      <c r="A63" s="91"/>
      <c r="B63" s="91">
        <v>1017</v>
      </c>
      <c r="C63" s="92"/>
      <c r="D63" s="93" t="s">
        <v>107</v>
      </c>
      <c r="E63" s="94"/>
      <c r="F63" s="95"/>
      <c r="G63" s="95"/>
      <c r="H63" s="96">
        <f>SUM(H4:H62)</f>
        <v>0</v>
      </c>
      <c r="I63" s="97"/>
      <c r="J63" s="53"/>
      <c r="K63" s="96"/>
      <c r="L63" s="96"/>
      <c r="M63" s="95"/>
      <c r="N63" s="98">
        <f>SUM(N4:N62)</f>
        <v>0</v>
      </c>
    </row>
    <row r="64" spans="1:14" ht="29" thickBot="1" x14ac:dyDescent="0.7">
      <c r="A64" s="99"/>
      <c r="B64" s="100">
        <v>1018</v>
      </c>
      <c r="C64" s="101"/>
      <c r="D64" s="102" t="s">
        <v>108</v>
      </c>
      <c r="E64" s="103"/>
      <c r="F64" s="104"/>
      <c r="G64" s="104"/>
      <c r="H64" s="105">
        <f>H63+N63</f>
        <v>0</v>
      </c>
      <c r="I64" s="54"/>
      <c r="J64" s="54"/>
      <c r="K64" s="106"/>
      <c r="L64" s="106"/>
      <c r="M64" s="104"/>
      <c r="N64" s="107"/>
    </row>
  </sheetData>
  <mergeCells count="7">
    <mergeCell ref="I1:I2"/>
    <mergeCell ref="A1:A2"/>
    <mergeCell ref="B1:B2"/>
    <mergeCell ref="C1:C2"/>
    <mergeCell ref="D1:D2"/>
    <mergeCell ref="E1:E2"/>
    <mergeCell ref="F1:F2"/>
  </mergeCells>
  <conditionalFormatting sqref="AG1:AG2 AK1:AK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Vika</dc:creator>
  <cp:lastModifiedBy>Vika</cp:lastModifiedBy>
  <dcterms:created xsi:type="dcterms:W3CDTF">2026-06-08T11:58:15Z</dcterms:created>
  <dcterms:modified xsi:type="dcterms:W3CDTF">2026-06-08T12:01:39Z</dcterms:modified>
</cp:coreProperties>
</file>