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ka\Desktop\ТЕНДЕРИ моноліт кровля мурування\Покрівля\"/>
    </mc:Choice>
  </mc:AlternateContent>
  <xr:revisionPtr revIDLastSave="0" documentId="8_{825C7B79-CD22-48FC-A096-14B32E4DB566}" xr6:coauthVersionLast="47" xr6:coauthVersionMax="47" xr10:uidLastSave="{00000000-0000-0000-0000-000000000000}"/>
  <bookViews>
    <workbookView xWindow="-110" yWindow="-110" windowWidth="19420" windowHeight="11500" xr2:uid="{030D2A49-7804-48F6-9D25-7F959B9FA43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3" i="1" l="1"/>
  <c r="K42" i="1"/>
  <c r="K46" i="1"/>
  <c r="K45" i="1"/>
  <c r="K44" i="1"/>
  <c r="K41" i="1"/>
  <c r="K40" i="1"/>
  <c r="K52" i="1"/>
  <c r="K53" i="1"/>
  <c r="K54" i="1"/>
  <c r="K55" i="1"/>
  <c r="K56" i="1"/>
  <c r="K51" i="1"/>
  <c r="H54" i="1"/>
  <c r="N57" i="1"/>
  <c r="H56" i="1"/>
  <c r="H55" i="1"/>
  <c r="H53" i="1"/>
  <c r="H52" i="1"/>
  <c r="H51" i="1"/>
  <c r="H57" i="1" s="1"/>
  <c r="H58" i="1" s="1"/>
  <c r="N47" i="1"/>
  <c r="H41" i="1"/>
  <c r="H42" i="1"/>
  <c r="H43" i="1"/>
  <c r="H44" i="1"/>
  <c r="H45" i="1"/>
  <c r="H46" i="1"/>
  <c r="H40" i="1"/>
  <c r="N35" i="1"/>
  <c r="H35" i="1"/>
  <c r="N34" i="1"/>
  <c r="H34" i="1"/>
  <c r="L32" i="1"/>
  <c r="N32" i="1" s="1"/>
  <c r="L31" i="1"/>
  <c r="L30" i="1"/>
  <c r="N30" i="1" s="1"/>
  <c r="L29" i="1"/>
  <c r="N29" i="1" s="1"/>
  <c r="H29" i="1"/>
  <c r="L28" i="1"/>
  <c r="N28" i="1" s="1"/>
  <c r="H28" i="1"/>
  <c r="L27" i="1"/>
  <c r="N27" i="1" s="1"/>
  <c r="H27" i="1"/>
  <c r="L26" i="1"/>
  <c r="N26" i="1" s="1"/>
  <c r="H26" i="1"/>
  <c r="L25" i="1"/>
  <c r="N25" i="1" s="1"/>
  <c r="H25" i="1"/>
  <c r="N24" i="1"/>
  <c r="L23" i="1"/>
  <c r="N23" i="1" s="1"/>
  <c r="L22" i="1"/>
  <c r="N22" i="1" s="1"/>
  <c r="H22" i="1"/>
  <c r="L21" i="1"/>
  <c r="N21" i="1" s="1"/>
  <c r="H21" i="1"/>
  <c r="F19" i="1"/>
  <c r="L20" i="1" s="1"/>
  <c r="N20" i="1" s="1"/>
  <c r="L18" i="1"/>
  <c r="N18" i="1" s="1"/>
  <c r="H18" i="1"/>
  <c r="N16" i="1"/>
  <c r="L15" i="1"/>
  <c r="N15" i="1" s="1"/>
  <c r="H15" i="1"/>
  <c r="L14" i="1"/>
  <c r="N14" i="1" s="1"/>
  <c r="H14" i="1"/>
  <c r="N13" i="1"/>
  <c r="L12" i="1"/>
  <c r="N12" i="1" s="1"/>
  <c r="L11" i="1"/>
  <c r="N11" i="1" s="1"/>
  <c r="H11" i="1"/>
  <c r="L10" i="1"/>
  <c r="N10" i="1" s="1"/>
  <c r="L9" i="1"/>
  <c r="N9" i="1" s="1"/>
  <c r="H9" i="1"/>
  <c r="N8" i="1"/>
  <c r="L7" i="1"/>
  <c r="N7" i="1" s="1"/>
  <c r="H7" i="1"/>
  <c r="L6" i="1"/>
  <c r="N6" i="1" s="1"/>
  <c r="H6" i="1"/>
  <c r="H5" i="1"/>
  <c r="W2" i="1"/>
  <c r="H47" i="1" l="1"/>
  <c r="H48" i="1" s="1"/>
  <c r="N31" i="1"/>
  <c r="H19" i="1"/>
  <c r="H36" i="1"/>
  <c r="H33" i="1"/>
  <c r="L19" i="1"/>
  <c r="N19" i="1" s="1"/>
  <c r="N33" i="1" s="1"/>
  <c r="N36" i="1" l="1"/>
  <c r="H37" i="1" s="1"/>
</calcChain>
</file>

<file path=xl/sharedStrings.xml><?xml version="1.0" encoding="utf-8"?>
<sst xmlns="http://schemas.openxmlformats.org/spreadsheetml/2006/main" count="257" uniqueCount="135">
  <si>
    <t xml:space="preserve">Статті бюджету </t>
  </si>
  <si>
    <t>№ п/п</t>
  </si>
  <si>
    <t>№</t>
  </si>
  <si>
    <t>Найменування робіт</t>
  </si>
  <si>
    <t>Од. вим.</t>
  </si>
  <si>
    <t>Кількість (стадія П)</t>
  </si>
  <si>
    <t>Найменування матеріалів</t>
  </si>
  <si>
    <t>МАТЕРІАЛИ</t>
  </si>
  <si>
    <t>Різниця між майданчиком та підрядниками</t>
  </si>
  <si>
    <t>Залишок від проектного значення стадія П</t>
  </si>
  <si>
    <t>Фактичне значення з майданчику</t>
  </si>
  <si>
    <t xml:space="preserve">Сума Об'єму </t>
  </si>
  <si>
    <t>ОБ'ЄМ виконанних робіт згідно актів підрядника</t>
  </si>
  <si>
    <t>Вартість всього грн з ПДВ</t>
  </si>
  <si>
    <t>Од.виміру</t>
  </si>
  <si>
    <t>Норма витрат</t>
  </si>
  <si>
    <t>Кількість</t>
  </si>
  <si>
    <t>м3</t>
  </si>
  <si>
    <t>26.</t>
  </si>
  <si>
    <t>Р.5.48.2</t>
  </si>
  <si>
    <t>26.1</t>
  </si>
  <si>
    <t>Розділ 1.Покрівля в осях 1-20(основний шар)+ліфтова</t>
  </si>
  <si>
    <t>26.2</t>
  </si>
  <si>
    <t xml:space="preserve">Шліфування з/б монолітної плити </t>
  </si>
  <si>
    <t>м2</t>
  </si>
  <si>
    <t>26.3</t>
  </si>
  <si>
    <t>Влаштування пароізоляції</t>
  </si>
  <si>
    <t>Полімерно бітумна мембрана IZOBIT SUPER STICK PV 2.0  1*15 м</t>
  </si>
  <si>
    <t>26.4</t>
  </si>
  <si>
    <t>Влаштування герметизації стиків</t>
  </si>
  <si>
    <t>м.п.</t>
  </si>
  <si>
    <t>Притисна планка оцинкована 30мм</t>
  </si>
  <si>
    <t>26.5</t>
  </si>
  <si>
    <t>Герметик однокомпоненнтний поліуретановий  PU 40 600млм</t>
  </si>
  <si>
    <t>шт</t>
  </si>
  <si>
    <t>26.6</t>
  </si>
  <si>
    <t>Влаштування ухилоутворююого шару</t>
  </si>
  <si>
    <t>Плити ЕППС(Г1) ρ=45кг/м3 80…180мм (середня товщина 140мм)</t>
  </si>
  <si>
    <t>26.7</t>
  </si>
  <si>
    <t>Клей-піна для кріплення ЕППС</t>
  </si>
  <si>
    <t>балонів</t>
  </si>
  <si>
    <t>26.8</t>
  </si>
  <si>
    <t>Влаштування утеплювального шару</t>
  </si>
  <si>
    <t>Екструдований пінополістирол ЕППС (Г1) ρ=35кг/м3 товщина 200мм</t>
  </si>
  <si>
    <t>26.9</t>
  </si>
  <si>
    <t>26.10</t>
  </si>
  <si>
    <t>Кріплення -дюбеля шурупи</t>
  </si>
  <si>
    <t>26.11</t>
  </si>
  <si>
    <t xml:space="preserve">Влаштування геотекстилю </t>
  </si>
  <si>
    <t>Геотекстиль термооброблений 300г/м2</t>
  </si>
  <si>
    <t>26.12</t>
  </si>
  <si>
    <t xml:space="preserve">Влаштування ПВХ мембрани </t>
  </si>
  <si>
    <t xml:space="preserve">ПВХ мембрана, покрівельна, 1,5 мм SOPREMA FLAGON SR 1,5 mm ( 2.10*20 м) </t>
  </si>
  <si>
    <t>26.13</t>
  </si>
  <si>
    <t>Праймер бітумний-каучуковий</t>
  </si>
  <si>
    <t>26.14</t>
  </si>
  <si>
    <t xml:space="preserve">Розділ 2.Покрівля в осях 1-7 </t>
  </si>
  <si>
    <t>Р.5.48.1</t>
  </si>
  <si>
    <t>26.15</t>
  </si>
  <si>
    <t>Влаштування шиповидної мембрани</t>
  </si>
  <si>
    <t xml:space="preserve">Шиповидна мембрана </t>
  </si>
  <si>
    <t>26.16</t>
  </si>
  <si>
    <t>Влаштування прижимної планки</t>
  </si>
  <si>
    <t xml:space="preserve">Прижимна планка </t>
  </si>
  <si>
    <t>26.17</t>
  </si>
  <si>
    <t xml:space="preserve">Цвяховий дюбель N 8 x 60/20 S Fischer (Фішер) </t>
  </si>
  <si>
    <t>26.18</t>
  </si>
  <si>
    <t>Геотекстиль термоскріпленний ρ=190 г/м2</t>
  </si>
  <si>
    <t>26.19</t>
  </si>
  <si>
    <t>Утеплювач ЕППС Г1 35кг/м3 50мм</t>
  </si>
  <si>
    <t>26.20</t>
  </si>
  <si>
    <t>26.21</t>
  </si>
  <si>
    <t>26.22</t>
  </si>
  <si>
    <t>26.23</t>
  </si>
  <si>
    <t>Влаштування покриття з гравію товщиною 35мм</t>
  </si>
  <si>
    <t>Гравій фракція 16-32 мм</t>
  </si>
  <si>
    <t>26.24</t>
  </si>
  <si>
    <t>Влаштування покриття з гравію товщиною 25мм</t>
  </si>
  <si>
    <t>Гравій фракція 20-40 мм</t>
  </si>
  <si>
    <t>26.25</t>
  </si>
  <si>
    <t xml:space="preserve">Встановлення регульованих опор для керамограніту </t>
  </si>
  <si>
    <t>Регульовані опори для керамограніту DD Pedestals / Karoapp Україна(або аналог)</t>
  </si>
  <si>
    <t>26.26</t>
  </si>
  <si>
    <t xml:space="preserve">Влаштування керамограніту </t>
  </si>
  <si>
    <t>Керамограніт (10-15мм)</t>
  </si>
  <si>
    <t>26.27</t>
  </si>
  <si>
    <t>Клей Cersanit CM117</t>
  </si>
  <si>
    <t>кг</t>
  </si>
  <si>
    <t>26.28</t>
  </si>
  <si>
    <t>Система вирівнювання поверхні</t>
  </si>
  <si>
    <t>26.29</t>
  </si>
  <si>
    <t>Затирка Cersanit CE40</t>
  </si>
  <si>
    <t>26.30</t>
  </si>
  <si>
    <t>Всього:</t>
  </si>
  <si>
    <t>26.31</t>
  </si>
  <si>
    <t>Улаштувння водоприймачів</t>
  </si>
  <si>
    <t>Водоприймач парапетний з підігрівом  Д110</t>
  </si>
  <si>
    <t>26.32</t>
  </si>
  <si>
    <t>Улаштування аераторів</t>
  </si>
  <si>
    <t>Аератор ПВХ h240мм з наконечником d 75мм</t>
  </si>
  <si>
    <t>Загальна сума робота+матеріал:</t>
  </si>
  <si>
    <t>Розділ 3.Проїзд 2й поверх</t>
  </si>
  <si>
    <t>ГБМ (гідроізоляційний бентонітовий мат) по типу "Actitex C"</t>
  </si>
  <si>
    <t>Геотекстиль термоскріплений ρ=190 г/м2</t>
  </si>
  <si>
    <t>Захисна цементно-піщана стяжка М150 товщиною 50мм</t>
  </si>
  <si>
    <t>Утеплювач ЕППС (Г1) ρ= 45кг/м3 50мм</t>
  </si>
  <si>
    <t>Шиповидна мембрана дренажна,</t>
  </si>
  <si>
    <t>Влаштування гідроізоляції з бентонітового мату</t>
  </si>
  <si>
    <t>Влаштування геотекстилюю</t>
  </si>
  <si>
    <t>Пісок</t>
  </si>
  <si>
    <t>Цемент</t>
  </si>
  <si>
    <t>Влаштування утеплювачу</t>
  </si>
  <si>
    <t>Влаштування шиповидної мембрнаи</t>
  </si>
  <si>
    <t>Влаштування геотекстилю</t>
  </si>
  <si>
    <t>ВСЬОГО ПО КОШТОРИСУ НА Покрівельні РОБОТИ:</t>
  </si>
  <si>
    <t>Розділ 4.Проїзд 1й поверх</t>
  </si>
  <si>
    <t>Гідроізоляційна ПВХ мембрана Protan G1.5(або аналог за характерист.)</t>
  </si>
  <si>
    <t>Влаштування гідроізоляції з ПВХ мембрани</t>
  </si>
  <si>
    <t>26.33</t>
  </si>
  <si>
    <t>26.34</t>
  </si>
  <si>
    <t>26.35</t>
  </si>
  <si>
    <t>26.36</t>
  </si>
  <si>
    <t>26.37</t>
  </si>
  <si>
    <t>26.38</t>
  </si>
  <si>
    <t>26.39</t>
  </si>
  <si>
    <t>26.40</t>
  </si>
  <si>
    <t>26.41</t>
  </si>
  <si>
    <t>26.42</t>
  </si>
  <si>
    <t>26.43</t>
  </si>
  <si>
    <t>26.44</t>
  </si>
  <si>
    <t>26.45</t>
  </si>
  <si>
    <t>26.46</t>
  </si>
  <si>
    <t>26.47</t>
  </si>
  <si>
    <t>26.48</t>
  </si>
  <si>
    <t>26.49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</si>
</sst>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₴_-;\-* #,##0\ _₴_-;_-* &quot;-&quot;\ _₴_-;_-@"/>
  </numFmts>
  <fonts count="19" x14ac:knownFonts="1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Times New Roman"/>
      <family val="1"/>
      <charset val="204"/>
    </font>
    <font>
      <sz val="11"/>
      <name val="Aptos Narrow"/>
      <family val="2"/>
      <charset val="204"/>
      <scheme val="minor"/>
    </font>
    <font>
      <b/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left" vertical="center"/>
    </xf>
    <xf numFmtId="2" fontId="5" fillId="0" borderId="10" xfId="0" applyNumberFormat="1" applyFont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left" vertical="center"/>
    </xf>
    <xf numFmtId="2" fontId="7" fillId="2" borderId="13" xfId="0" applyNumberFormat="1" applyFont="1" applyFill="1" applyBorder="1" applyAlignment="1">
      <alignment horizontal="left" vertical="center"/>
    </xf>
    <xf numFmtId="2" fontId="7" fillId="2" borderId="13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49" fontId="4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2" fontId="5" fillId="0" borderId="16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 vertical="center"/>
    </xf>
    <xf numFmtId="0" fontId="10" fillId="3" borderId="26" xfId="0" applyFont="1" applyFill="1" applyBorder="1" applyAlignment="1">
      <alignment horizontal="left"/>
    </xf>
    <xf numFmtId="0" fontId="11" fillId="3" borderId="25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35" xfId="0" applyBorder="1" applyAlignment="1">
      <alignment wrapText="1"/>
    </xf>
    <xf numFmtId="0" fontId="2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wrapText="1"/>
    </xf>
    <xf numFmtId="0" fontId="11" fillId="0" borderId="35" xfId="0" applyFont="1" applyBorder="1" applyAlignment="1">
      <alignment horizontal="left"/>
    </xf>
    <xf numFmtId="0" fontId="13" fillId="0" borderId="35" xfId="0" applyFont="1" applyBorder="1" applyAlignment="1">
      <alignment wrapText="1"/>
    </xf>
    <xf numFmtId="0" fontId="2" fillId="6" borderId="39" xfId="0" applyFont="1" applyFill="1" applyBorder="1" applyAlignment="1">
      <alignment horizontal="right"/>
    </xf>
    <xf numFmtId="0" fontId="15" fillId="7" borderId="42" xfId="0" applyFont="1" applyFill="1" applyBorder="1" applyAlignment="1">
      <alignment horizontal="right"/>
    </xf>
    <xf numFmtId="0" fontId="0" fillId="3" borderId="1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2" fontId="11" fillId="3" borderId="25" xfId="0" applyNumberFormat="1" applyFont="1" applyFill="1" applyBorder="1" applyAlignment="1">
      <alignment horizontal="center"/>
    </xf>
    <xf numFmtId="2" fontId="12" fillId="3" borderId="25" xfId="0" applyNumberFormat="1" applyFont="1" applyFill="1" applyBorder="1" applyAlignment="1"/>
    <xf numFmtId="2" fontId="11" fillId="3" borderId="25" xfId="0" applyNumberFormat="1" applyFont="1" applyFill="1" applyBorder="1" applyAlignment="1">
      <alignment horizontal="right"/>
    </xf>
    <xf numFmtId="0" fontId="10" fillId="3" borderId="25" xfId="0" applyFont="1" applyFill="1" applyBorder="1" applyAlignment="1"/>
    <xf numFmtId="2" fontId="11" fillId="3" borderId="27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0" borderId="28" xfId="0" applyBorder="1" applyAlignment="1">
      <alignment horizontal="center"/>
    </xf>
    <xf numFmtId="49" fontId="0" fillId="5" borderId="29" xfId="0" applyNumberFormat="1" applyFill="1" applyBorder="1" applyAlignment="1">
      <alignment horizontal="center"/>
    </xf>
    <xf numFmtId="0" fontId="2" fillId="5" borderId="30" xfId="0" applyFont="1" applyFill="1" applyBorder="1" applyAlignment="1"/>
    <xf numFmtId="0" fontId="0" fillId="5" borderId="30" xfId="0" applyFill="1" applyBorder="1" applyAlignment="1">
      <alignment horizontal="center"/>
    </xf>
    <xf numFmtId="2" fontId="0" fillId="5" borderId="30" xfId="0" applyNumberFormat="1" applyFill="1" applyBorder="1" applyAlignment="1">
      <alignment horizontal="center"/>
    </xf>
    <xf numFmtId="2" fontId="0" fillId="5" borderId="30" xfId="0" applyNumberFormat="1" applyFill="1" applyBorder="1" applyAlignment="1"/>
    <xf numFmtId="0" fontId="0" fillId="5" borderId="30" xfId="0" applyFill="1" applyBorder="1" applyAlignment="1"/>
    <xf numFmtId="2" fontId="0" fillId="5" borderId="31" xfId="0" applyNumberFormat="1" applyFill="1" applyBorder="1" applyAlignment="1"/>
    <xf numFmtId="0" fontId="0" fillId="0" borderId="12" xfId="0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0" fillId="0" borderId="1" xfId="0" applyBorder="1" applyAlignment="1"/>
    <xf numFmtId="2" fontId="13" fillId="0" borderId="1" xfId="0" applyNumberFormat="1" applyFont="1" applyBorder="1" applyAlignment="1"/>
    <xf numFmtId="2" fontId="0" fillId="0" borderId="1" xfId="0" applyNumberFormat="1" applyBorder="1" applyAlignment="1"/>
    <xf numFmtId="2" fontId="0" fillId="0" borderId="33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right"/>
    </xf>
    <xf numFmtId="0" fontId="2" fillId="5" borderId="23" xfId="0" applyFont="1" applyFill="1" applyBorder="1" applyAlignment="1"/>
    <xf numFmtId="0" fontId="0" fillId="5" borderId="23" xfId="0" applyFill="1" applyBorder="1" applyAlignment="1">
      <alignment horizontal="center"/>
    </xf>
    <xf numFmtId="2" fontId="0" fillId="5" borderId="23" xfId="0" applyNumberFormat="1" applyFill="1" applyBorder="1" applyAlignment="1">
      <alignment horizontal="center"/>
    </xf>
    <xf numFmtId="2" fontId="0" fillId="5" borderId="23" xfId="0" applyNumberFormat="1" applyFill="1" applyBorder="1" applyAlignment="1"/>
    <xf numFmtId="0" fontId="0" fillId="5" borderId="23" xfId="0" applyFill="1" applyBorder="1" applyAlignment="1"/>
    <xf numFmtId="2" fontId="0" fillId="2" borderId="23" xfId="0" applyNumberFormat="1" applyFill="1" applyBorder="1" applyAlignment="1">
      <alignment horizontal="center"/>
    </xf>
    <xf numFmtId="2" fontId="0" fillId="5" borderId="34" xfId="0" applyNumberFormat="1" applyFill="1" applyBorder="1" applyAlignment="1"/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5" xfId="0" applyBorder="1" applyAlignment="1">
      <alignment horizontal="center"/>
    </xf>
    <xf numFmtId="2" fontId="1" fillId="0" borderId="35" xfId="0" applyNumberFormat="1" applyFon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2" fontId="13" fillId="0" borderId="35" xfId="0" applyNumberFormat="1" applyFont="1" applyBorder="1" applyAlignment="1">
      <alignment horizontal="center"/>
    </xf>
    <xf numFmtId="2" fontId="0" fillId="0" borderId="36" xfId="0" applyNumberFormat="1" applyBorder="1" applyAlignment="1">
      <alignment horizontal="right"/>
    </xf>
    <xf numFmtId="2" fontId="1" fillId="0" borderId="1" xfId="0" applyNumberFormat="1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2" fontId="1" fillId="0" borderId="33" xfId="0" applyNumberFormat="1" applyFont="1" applyBorder="1" applyAlignment="1"/>
    <xf numFmtId="2" fontId="13" fillId="0" borderId="35" xfId="0" applyNumberFormat="1" applyFont="1" applyBorder="1" applyAlignment="1"/>
    <xf numFmtId="2" fontId="0" fillId="0" borderId="35" xfId="0" applyNumberFormat="1" applyBorder="1" applyAlignment="1"/>
    <xf numFmtId="0" fontId="13" fillId="0" borderId="1" xfId="0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14" fillId="6" borderId="38" xfId="0" applyFont="1" applyFill="1" applyBorder="1" applyAlignment="1"/>
    <xf numFmtId="0" fontId="14" fillId="6" borderId="39" xfId="0" applyFont="1" applyFill="1" applyBorder="1" applyAlignment="1"/>
    <xf numFmtId="0" fontId="2" fillId="6" borderId="39" xfId="0" applyFont="1" applyFill="1" applyBorder="1" applyAlignment="1"/>
    <xf numFmtId="2" fontId="2" fillId="6" borderId="39" xfId="0" applyNumberFormat="1" applyFont="1" applyFill="1" applyBorder="1" applyAlignment="1">
      <alignment horizontal="center"/>
    </xf>
    <xf numFmtId="2" fontId="2" fillId="6" borderId="39" xfId="0" applyNumberFormat="1" applyFont="1" applyFill="1" applyBorder="1" applyAlignment="1">
      <alignment horizontal="right"/>
    </xf>
    <xf numFmtId="0" fontId="14" fillId="6" borderId="39" xfId="0" applyFont="1" applyFill="1" applyBorder="1" applyAlignment="1">
      <alignment horizontal="right"/>
    </xf>
    <xf numFmtId="2" fontId="2" fillId="6" borderId="40" xfId="0" applyNumberFormat="1" applyFont="1" applyFill="1" applyBorder="1" applyAlignment="1">
      <alignment horizontal="right"/>
    </xf>
    <xf numFmtId="0" fontId="0" fillId="7" borderId="24" xfId="0" applyFill="1" applyBorder="1" applyAlignment="1">
      <alignment horizontal="center"/>
    </xf>
    <xf numFmtId="0" fontId="15" fillId="7" borderId="41" xfId="0" applyFont="1" applyFill="1" applyBorder="1" applyAlignment="1"/>
    <xf numFmtId="0" fontId="16" fillId="7" borderId="42" xfId="0" applyFont="1" applyFill="1" applyBorder="1" applyAlignment="1">
      <alignment horizontal="left"/>
    </xf>
    <xf numFmtId="0" fontId="15" fillId="7" borderId="42" xfId="0" applyFont="1" applyFill="1" applyBorder="1" applyAlignment="1"/>
    <xf numFmtId="2" fontId="15" fillId="7" borderId="42" xfId="0" applyNumberFormat="1" applyFont="1" applyFill="1" applyBorder="1" applyAlignment="1">
      <alignment horizontal="center"/>
    </xf>
    <xf numFmtId="2" fontId="17" fillId="7" borderId="42" xfId="0" applyNumberFormat="1" applyFont="1" applyFill="1" applyBorder="1" applyAlignment="1"/>
    <xf numFmtId="2" fontId="15" fillId="7" borderId="42" xfId="0" applyNumberFormat="1" applyFont="1" applyFill="1" applyBorder="1" applyAlignment="1">
      <alignment horizontal="right"/>
    </xf>
    <xf numFmtId="2" fontId="15" fillId="7" borderId="43" xfId="0" applyNumberFormat="1" applyFont="1" applyFill="1" applyBorder="1" applyAlignment="1">
      <alignment horizontal="right"/>
    </xf>
    <xf numFmtId="0" fontId="0" fillId="0" borderId="1" xfId="0" applyBorder="1" applyAlignment="1">
      <alignment vertical="center" wrapText="1"/>
    </xf>
  </cellXfs>
  <cellStyles count="1">
    <cellStyle name="Звичайний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DAD1-67EC-466F-8BB9-19E091F49525}">
  <dimension ref="A1:AT58"/>
  <sheetViews>
    <sheetView tabSelected="1" topLeftCell="A41" zoomScale="60" zoomScaleNormal="60" workbookViewId="0">
      <selection activeCell="D54" sqref="D54"/>
    </sheetView>
  </sheetViews>
  <sheetFormatPr defaultRowHeight="14.5" x14ac:dyDescent="0.35"/>
  <cols>
    <col min="4" max="4" width="58.453125" bestFit="1" customWidth="1"/>
    <col min="8" max="8" width="16.90625" bestFit="1" customWidth="1"/>
    <col min="9" max="9" width="30.81640625" bestFit="1" customWidth="1"/>
    <col min="10" max="10" width="12.54296875" bestFit="1" customWidth="1"/>
    <col min="11" max="11" width="11.6328125" bestFit="1" customWidth="1"/>
    <col min="14" max="14" width="11" bestFit="1" customWidth="1"/>
  </cols>
  <sheetData>
    <row r="1" spans="1:46" ht="112.5" thickBot="1" x14ac:dyDescent="0.4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/>
      <c r="H1" s="8"/>
      <c r="I1" s="9" t="s">
        <v>6</v>
      </c>
      <c r="J1" s="10" t="s">
        <v>7</v>
      </c>
      <c r="K1" s="11"/>
      <c r="L1" s="11"/>
      <c r="M1" s="12"/>
      <c r="N1" s="13"/>
      <c r="AG1" s="14" t="s">
        <v>8</v>
      </c>
      <c r="AH1" s="15" t="s">
        <v>9</v>
      </c>
      <c r="AI1" s="14" t="s">
        <v>10</v>
      </c>
      <c r="AJ1" s="16"/>
      <c r="AK1" s="17" t="s">
        <v>9</v>
      </c>
      <c r="AL1" s="18" t="s">
        <v>11</v>
      </c>
      <c r="AM1" s="19" t="s">
        <v>12</v>
      </c>
      <c r="AN1" s="20"/>
      <c r="AO1" s="20"/>
      <c r="AP1" s="20"/>
      <c r="AQ1" s="20"/>
      <c r="AR1" s="21"/>
      <c r="AS1" s="21"/>
      <c r="AT1" s="21"/>
    </row>
    <row r="2" spans="1:46" ht="42.5" thickBot="1" x14ac:dyDescent="0.4">
      <c r="A2" s="1"/>
      <c r="B2" s="22"/>
      <c r="C2" s="23"/>
      <c r="D2" s="24"/>
      <c r="E2" s="25"/>
      <c r="F2" s="26"/>
      <c r="G2" s="27"/>
      <c r="H2" s="28" t="s">
        <v>13</v>
      </c>
      <c r="I2" s="29"/>
      <c r="J2" s="30" t="s">
        <v>14</v>
      </c>
      <c r="K2" s="31" t="s">
        <v>15</v>
      </c>
      <c r="L2" s="31" t="s">
        <v>16</v>
      </c>
      <c r="M2" s="31"/>
      <c r="N2" s="32" t="s">
        <v>13</v>
      </c>
      <c r="W2" s="33" t="e">
        <f>F16+F25+F52+F63+F71+F77+F86+F92+F98+F105+F132+F144+F150+F157+F165+F224+F234+F275+F282+F297+F303+F310+F316+F322+F328+F334+F341+F349+F358+F366+F375+F384+F392+F398+F405+F434+F455+F463+F477+F483+F490+F497+F503+F509+F516+F523+F532+F541+F548+F576+F587+F596+F604+F611+F617+F623+F630+F637+F644+F651+F660+F668+F697+F705+#REF!+F751+F764+F775+F784+F793+F802+F811+F820+F829</f>
        <v>#REF!</v>
      </c>
      <c r="X2" s="34" t="s">
        <v>17</v>
      </c>
      <c r="Y2" s="35"/>
      <c r="Z2" s="35"/>
      <c r="AA2" s="35"/>
      <c r="AB2" s="35"/>
      <c r="AC2" s="35"/>
      <c r="AD2" s="35"/>
      <c r="AE2" s="36"/>
      <c r="AG2" s="37"/>
      <c r="AH2" s="37"/>
      <c r="AI2" s="37"/>
      <c r="AJ2" s="16"/>
      <c r="AK2" s="38"/>
      <c r="AL2" s="39"/>
      <c r="AM2" s="40"/>
      <c r="AN2" s="40"/>
      <c r="AO2" s="40"/>
      <c r="AP2" s="40"/>
      <c r="AQ2" s="40"/>
      <c r="AR2" s="41"/>
      <c r="AS2" s="40"/>
      <c r="AT2" s="40"/>
    </row>
    <row r="3" spans="1:46" ht="30.5" thickBot="1" x14ac:dyDescent="0.65">
      <c r="A3" s="55"/>
      <c r="B3" s="56">
        <v>1019</v>
      </c>
      <c r="C3" s="57" t="s">
        <v>18</v>
      </c>
      <c r="D3" s="42"/>
      <c r="E3" s="43"/>
      <c r="F3" s="58"/>
      <c r="G3" s="59"/>
      <c r="H3" s="60"/>
      <c r="I3" s="61"/>
      <c r="J3" s="43"/>
      <c r="K3" s="58"/>
      <c r="L3" s="58"/>
      <c r="M3" s="58"/>
      <c r="N3" s="62"/>
    </row>
    <row r="4" spans="1:46" x14ac:dyDescent="0.35">
      <c r="A4" s="63" t="s">
        <v>19</v>
      </c>
      <c r="B4" s="64">
        <v>1020</v>
      </c>
      <c r="C4" s="65" t="s">
        <v>20</v>
      </c>
      <c r="D4" s="66" t="s">
        <v>21</v>
      </c>
      <c r="E4" s="67"/>
      <c r="F4" s="68"/>
      <c r="G4" s="69"/>
      <c r="H4" s="69"/>
      <c r="I4" s="70"/>
      <c r="J4" s="70"/>
      <c r="K4" s="69"/>
      <c r="L4" s="69"/>
      <c r="M4" s="68"/>
      <c r="N4" s="71"/>
    </row>
    <row r="5" spans="1:46" x14ac:dyDescent="0.35">
      <c r="A5" s="63" t="s">
        <v>19</v>
      </c>
      <c r="B5" s="72">
        <v>1021</v>
      </c>
      <c r="C5" s="73" t="s">
        <v>22</v>
      </c>
      <c r="D5" s="74" t="s">
        <v>23</v>
      </c>
      <c r="E5" s="37" t="s">
        <v>24</v>
      </c>
      <c r="F5" s="39">
        <v>576.84</v>
      </c>
      <c r="G5" s="75"/>
      <c r="H5" s="76">
        <f>G5*F5</f>
        <v>0</v>
      </c>
      <c r="I5" s="74"/>
      <c r="J5" s="37"/>
      <c r="K5" s="39"/>
      <c r="L5" s="39"/>
      <c r="M5" s="39"/>
      <c r="N5" s="77"/>
    </row>
    <row r="6" spans="1:46" ht="29" x14ac:dyDescent="0.35">
      <c r="A6" s="63" t="s">
        <v>19</v>
      </c>
      <c r="B6" s="72">
        <v>1022</v>
      </c>
      <c r="C6" s="73" t="s">
        <v>25</v>
      </c>
      <c r="D6" s="74" t="s">
        <v>26</v>
      </c>
      <c r="E6" s="37" t="s">
        <v>24</v>
      </c>
      <c r="F6" s="39">
        <v>576.84</v>
      </c>
      <c r="G6" s="75"/>
      <c r="H6" s="76">
        <f t="shared" ref="H6:H19" si="0">G6*F6</f>
        <v>0</v>
      </c>
      <c r="I6" s="46" t="s">
        <v>27</v>
      </c>
      <c r="J6" s="37" t="s">
        <v>24</v>
      </c>
      <c r="K6" s="39">
        <v>1.222</v>
      </c>
      <c r="L6" s="39">
        <f>K6*F6</f>
        <v>704.89848000000006</v>
      </c>
      <c r="M6" s="78"/>
      <c r="N6" s="79">
        <f>M6*L6</f>
        <v>0</v>
      </c>
    </row>
    <row r="7" spans="1:46" x14ac:dyDescent="0.35">
      <c r="A7" s="63" t="s">
        <v>19</v>
      </c>
      <c r="B7" s="72">
        <v>1023</v>
      </c>
      <c r="C7" s="73" t="s">
        <v>28</v>
      </c>
      <c r="D7" s="74" t="s">
        <v>29</v>
      </c>
      <c r="E7" s="37" t="s">
        <v>30</v>
      </c>
      <c r="F7" s="39">
        <v>215</v>
      </c>
      <c r="G7" s="75"/>
      <c r="H7" s="76">
        <f t="shared" si="0"/>
        <v>0</v>
      </c>
      <c r="I7" s="74" t="s">
        <v>31</v>
      </c>
      <c r="J7" s="37" t="s">
        <v>30</v>
      </c>
      <c r="K7" s="39">
        <v>1.1000000000000001</v>
      </c>
      <c r="L7" s="39">
        <f>K7*F7</f>
        <v>236.50000000000003</v>
      </c>
      <c r="M7" s="78"/>
      <c r="N7" s="79">
        <f t="shared" ref="N7:N32" si="1">M7*L7</f>
        <v>0</v>
      </c>
    </row>
    <row r="8" spans="1:46" ht="29" x14ac:dyDescent="0.35">
      <c r="A8" s="63" t="s">
        <v>19</v>
      </c>
      <c r="B8" s="72">
        <v>1024</v>
      </c>
      <c r="C8" s="73" t="s">
        <v>32</v>
      </c>
      <c r="D8" s="74"/>
      <c r="E8" s="37"/>
      <c r="F8" s="39"/>
      <c r="G8" s="75"/>
      <c r="H8" s="76"/>
      <c r="I8" s="46" t="s">
        <v>33</v>
      </c>
      <c r="J8" s="37" t="s">
        <v>34</v>
      </c>
      <c r="K8" s="39"/>
      <c r="L8" s="39">
        <v>24</v>
      </c>
      <c r="M8" s="78"/>
      <c r="N8" s="79">
        <f t="shared" si="1"/>
        <v>0</v>
      </c>
    </row>
    <row r="9" spans="1:46" ht="43.5" x14ac:dyDescent="0.35">
      <c r="A9" s="63" t="s">
        <v>19</v>
      </c>
      <c r="B9" s="72">
        <v>1025</v>
      </c>
      <c r="C9" s="73" t="s">
        <v>35</v>
      </c>
      <c r="D9" s="74" t="s">
        <v>36</v>
      </c>
      <c r="E9" s="37" t="s">
        <v>24</v>
      </c>
      <c r="F9" s="39">
        <v>576.84</v>
      </c>
      <c r="G9" s="75"/>
      <c r="H9" s="76">
        <f t="shared" si="0"/>
        <v>0</v>
      </c>
      <c r="I9" s="46" t="s">
        <v>37</v>
      </c>
      <c r="J9" s="37" t="s">
        <v>24</v>
      </c>
      <c r="K9" s="39">
        <v>1.3</v>
      </c>
      <c r="L9" s="39">
        <f>K9*F9*0.14</f>
        <v>104.98488000000002</v>
      </c>
      <c r="M9" s="78"/>
      <c r="N9" s="79">
        <f t="shared" si="1"/>
        <v>0</v>
      </c>
    </row>
    <row r="10" spans="1:46" x14ac:dyDescent="0.35">
      <c r="A10" s="63" t="s">
        <v>19</v>
      </c>
      <c r="B10" s="72">
        <v>1026</v>
      </c>
      <c r="C10" s="73" t="s">
        <v>38</v>
      </c>
      <c r="D10" s="74"/>
      <c r="E10" s="37"/>
      <c r="F10" s="39"/>
      <c r="G10" s="75"/>
      <c r="H10" s="76"/>
      <c r="I10" s="74" t="s">
        <v>39</v>
      </c>
      <c r="J10" s="37" t="s">
        <v>40</v>
      </c>
      <c r="K10" s="39">
        <v>5.0999999999999997E-2</v>
      </c>
      <c r="L10" s="39">
        <f>ROUNDUP(K10*F9,0)</f>
        <v>30</v>
      </c>
      <c r="M10" s="78"/>
      <c r="N10" s="79">
        <f t="shared" si="1"/>
        <v>0</v>
      </c>
    </row>
    <row r="11" spans="1:46" ht="43.5" x14ac:dyDescent="0.35">
      <c r="A11" s="63" t="s">
        <v>19</v>
      </c>
      <c r="B11" s="72">
        <v>1027</v>
      </c>
      <c r="C11" s="73" t="s">
        <v>41</v>
      </c>
      <c r="D11" s="74" t="s">
        <v>42</v>
      </c>
      <c r="E11" s="37" t="s">
        <v>24</v>
      </c>
      <c r="F11" s="39">
        <v>576.84</v>
      </c>
      <c r="G11" s="75"/>
      <c r="H11" s="76">
        <f t="shared" si="0"/>
        <v>0</v>
      </c>
      <c r="I11" s="46" t="s">
        <v>43</v>
      </c>
      <c r="J11" s="37" t="s">
        <v>17</v>
      </c>
      <c r="K11" s="39">
        <v>1.25</v>
      </c>
      <c r="L11" s="39">
        <f>K11*F11*0.2</f>
        <v>144.21</v>
      </c>
      <c r="M11" s="78"/>
      <c r="N11" s="79">
        <f t="shared" si="1"/>
        <v>0</v>
      </c>
    </row>
    <row r="12" spans="1:46" x14ac:dyDescent="0.35">
      <c r="A12" s="63" t="s">
        <v>19</v>
      </c>
      <c r="B12" s="72">
        <v>1028</v>
      </c>
      <c r="C12" s="73" t="s">
        <v>44</v>
      </c>
      <c r="D12" s="74"/>
      <c r="E12" s="37"/>
      <c r="F12" s="39"/>
      <c r="G12" s="75"/>
      <c r="H12" s="76"/>
      <c r="I12" s="74" t="s">
        <v>39</v>
      </c>
      <c r="J12" s="37" t="s">
        <v>40</v>
      </c>
      <c r="K12" s="39">
        <v>5.0999999999999997E-2</v>
      </c>
      <c r="L12" s="39">
        <f>ROUNDUP(K12*F11,0)</f>
        <v>30</v>
      </c>
      <c r="M12" s="78"/>
      <c r="N12" s="79">
        <f t="shared" si="1"/>
        <v>0</v>
      </c>
    </row>
    <row r="13" spans="1:46" x14ac:dyDescent="0.35">
      <c r="A13" s="63" t="s">
        <v>19</v>
      </c>
      <c r="B13" s="72">
        <v>1029</v>
      </c>
      <c r="C13" s="73" t="s">
        <v>45</v>
      </c>
      <c r="D13" s="74"/>
      <c r="E13" s="37"/>
      <c r="F13" s="39"/>
      <c r="G13" s="75"/>
      <c r="H13" s="76"/>
      <c r="I13" s="74" t="s">
        <v>46</v>
      </c>
      <c r="J13" s="37" t="s">
        <v>34</v>
      </c>
      <c r="K13" s="39"/>
      <c r="L13" s="39">
        <v>8280</v>
      </c>
      <c r="M13" s="78"/>
      <c r="N13" s="79">
        <f t="shared" si="1"/>
        <v>0</v>
      </c>
    </row>
    <row r="14" spans="1:46" ht="29" x14ac:dyDescent="0.35">
      <c r="A14" s="63" t="s">
        <v>19</v>
      </c>
      <c r="B14" s="72">
        <v>1030</v>
      </c>
      <c r="C14" s="73" t="s">
        <v>47</v>
      </c>
      <c r="D14" s="74" t="s">
        <v>48</v>
      </c>
      <c r="E14" s="37" t="s">
        <v>24</v>
      </c>
      <c r="F14" s="39">
        <v>576.84</v>
      </c>
      <c r="G14" s="75"/>
      <c r="H14" s="76">
        <f t="shared" si="0"/>
        <v>0</v>
      </c>
      <c r="I14" s="46" t="s">
        <v>49</v>
      </c>
      <c r="J14" s="37" t="s">
        <v>24</v>
      </c>
      <c r="K14" s="39">
        <v>1.3</v>
      </c>
      <c r="L14" s="39">
        <f>K14*F14</f>
        <v>749.89200000000005</v>
      </c>
      <c r="M14" s="78"/>
      <c r="N14" s="79">
        <f t="shared" si="1"/>
        <v>0</v>
      </c>
    </row>
    <row r="15" spans="1:46" ht="43.5" x14ac:dyDescent="0.35">
      <c r="A15" s="63" t="s">
        <v>19</v>
      </c>
      <c r="B15" s="72">
        <v>1031</v>
      </c>
      <c r="C15" s="73" t="s">
        <v>50</v>
      </c>
      <c r="D15" s="74" t="s">
        <v>51</v>
      </c>
      <c r="E15" s="37" t="s">
        <v>24</v>
      </c>
      <c r="F15" s="39">
        <v>576.84</v>
      </c>
      <c r="G15" s="75"/>
      <c r="H15" s="76">
        <f t="shared" si="0"/>
        <v>0</v>
      </c>
      <c r="I15" s="46" t="s">
        <v>52</v>
      </c>
      <c r="J15" s="37" t="s">
        <v>24</v>
      </c>
      <c r="K15" s="39">
        <v>1.385</v>
      </c>
      <c r="L15" s="39">
        <f>K15*F15</f>
        <v>798.92340000000002</v>
      </c>
      <c r="M15" s="78"/>
      <c r="N15" s="79">
        <f t="shared" si="1"/>
        <v>0</v>
      </c>
    </row>
    <row r="16" spans="1:46" x14ac:dyDescent="0.35">
      <c r="A16" s="63" t="s">
        <v>19</v>
      </c>
      <c r="B16" s="72">
        <v>1032</v>
      </c>
      <c r="C16" s="73" t="s">
        <v>53</v>
      </c>
      <c r="D16" s="74"/>
      <c r="E16" s="37"/>
      <c r="F16" s="39"/>
      <c r="G16" s="75"/>
      <c r="H16" s="76"/>
      <c r="I16" s="74" t="s">
        <v>54</v>
      </c>
      <c r="J16" s="37" t="s">
        <v>34</v>
      </c>
      <c r="K16" s="39"/>
      <c r="L16" s="39">
        <v>13</v>
      </c>
      <c r="M16" s="78"/>
      <c r="N16" s="79">
        <f t="shared" si="1"/>
        <v>0</v>
      </c>
    </row>
    <row r="17" spans="1:14" x14ac:dyDescent="0.35">
      <c r="A17" s="37"/>
      <c r="B17" s="72">
        <v>1033</v>
      </c>
      <c r="C17" s="73" t="s">
        <v>55</v>
      </c>
      <c r="D17" s="80" t="s">
        <v>56</v>
      </c>
      <c r="E17" s="81"/>
      <c r="F17" s="82"/>
      <c r="G17" s="83"/>
      <c r="H17" s="83"/>
      <c r="I17" s="84"/>
      <c r="J17" s="84"/>
      <c r="K17" s="83"/>
      <c r="L17" s="83"/>
      <c r="M17" s="85"/>
      <c r="N17" s="86"/>
    </row>
    <row r="18" spans="1:14" x14ac:dyDescent="0.35">
      <c r="A18" s="37" t="s">
        <v>57</v>
      </c>
      <c r="B18" s="72">
        <v>1034</v>
      </c>
      <c r="C18" s="73" t="s">
        <v>58</v>
      </c>
      <c r="D18" s="74" t="s">
        <v>59</v>
      </c>
      <c r="E18" s="37" t="s">
        <v>24</v>
      </c>
      <c r="F18" s="39">
        <v>185.57</v>
      </c>
      <c r="G18" s="87"/>
      <c r="H18" s="39">
        <f t="shared" si="0"/>
        <v>0</v>
      </c>
      <c r="I18" s="46" t="s">
        <v>60</v>
      </c>
      <c r="J18" s="37" t="s">
        <v>24</v>
      </c>
      <c r="K18" s="39">
        <v>1.25</v>
      </c>
      <c r="L18" s="39">
        <f>K18*F18</f>
        <v>231.96249999999998</v>
      </c>
      <c r="M18" s="78"/>
      <c r="N18" s="79">
        <f t="shared" si="1"/>
        <v>0</v>
      </c>
    </row>
    <row r="19" spans="1:14" x14ac:dyDescent="0.35">
      <c r="A19" s="37" t="s">
        <v>57</v>
      </c>
      <c r="B19" s="72">
        <v>1035</v>
      </c>
      <c r="C19" s="73" t="s">
        <v>61</v>
      </c>
      <c r="D19" s="74" t="s">
        <v>62</v>
      </c>
      <c r="E19" s="37" t="s">
        <v>30</v>
      </c>
      <c r="F19" s="39">
        <f>56.32+7.293</f>
        <v>63.613</v>
      </c>
      <c r="G19" s="87"/>
      <c r="H19" s="39">
        <f t="shared" si="0"/>
        <v>0</v>
      </c>
      <c r="I19" s="46" t="s">
        <v>63</v>
      </c>
      <c r="J19" s="37" t="s">
        <v>30</v>
      </c>
      <c r="K19" s="39">
        <v>1.1000000000000001</v>
      </c>
      <c r="L19" s="39">
        <f>K19*F19</f>
        <v>69.974299999999999</v>
      </c>
      <c r="M19" s="78"/>
      <c r="N19" s="79">
        <f t="shared" si="1"/>
        <v>0</v>
      </c>
    </row>
    <row r="20" spans="1:14" ht="29" x14ac:dyDescent="0.35">
      <c r="A20" s="37" t="s">
        <v>57</v>
      </c>
      <c r="B20" s="72">
        <v>1036</v>
      </c>
      <c r="C20" s="73" t="s">
        <v>64</v>
      </c>
      <c r="D20" s="74"/>
      <c r="E20" s="37"/>
      <c r="F20" s="39"/>
      <c r="G20" s="87"/>
      <c r="H20" s="39"/>
      <c r="I20" s="46" t="s">
        <v>65</v>
      </c>
      <c r="J20" s="37" t="s">
        <v>34</v>
      </c>
      <c r="K20" s="39">
        <v>2</v>
      </c>
      <c r="L20" s="39">
        <f>ROUNDUP(K20*F19,0)</f>
        <v>128</v>
      </c>
      <c r="M20" s="78"/>
      <c r="N20" s="79">
        <f t="shared" si="1"/>
        <v>0</v>
      </c>
    </row>
    <row r="21" spans="1:14" ht="29" x14ac:dyDescent="0.35">
      <c r="A21" s="37" t="s">
        <v>57</v>
      </c>
      <c r="B21" s="72">
        <v>1037</v>
      </c>
      <c r="C21" s="73" t="s">
        <v>66</v>
      </c>
      <c r="D21" s="74" t="s">
        <v>48</v>
      </c>
      <c r="E21" s="37" t="s">
        <v>24</v>
      </c>
      <c r="F21" s="39">
        <v>185.57</v>
      </c>
      <c r="G21" s="87"/>
      <c r="H21" s="39">
        <f t="shared" ref="H21:H29" si="2">G21*F21</f>
        <v>0</v>
      </c>
      <c r="I21" s="46" t="s">
        <v>67</v>
      </c>
      <c r="J21" s="37" t="s">
        <v>24</v>
      </c>
      <c r="K21" s="39">
        <v>2.2000000000000002</v>
      </c>
      <c r="L21" s="39">
        <f>K21*F21</f>
        <v>408.25400000000002</v>
      </c>
      <c r="M21" s="78"/>
      <c r="N21" s="79">
        <f t="shared" si="1"/>
        <v>0</v>
      </c>
    </row>
    <row r="22" spans="1:14" x14ac:dyDescent="0.35">
      <c r="A22" s="37" t="s">
        <v>57</v>
      </c>
      <c r="B22" s="72">
        <v>1038</v>
      </c>
      <c r="C22" s="73" t="s">
        <v>68</v>
      </c>
      <c r="D22" s="74" t="s">
        <v>42</v>
      </c>
      <c r="E22" s="37" t="s">
        <v>24</v>
      </c>
      <c r="F22" s="39">
        <v>185.57</v>
      </c>
      <c r="G22" s="78"/>
      <c r="H22" s="39">
        <f t="shared" si="2"/>
        <v>0</v>
      </c>
      <c r="I22" s="46" t="s">
        <v>69</v>
      </c>
      <c r="J22" s="37" t="s">
        <v>17</v>
      </c>
      <c r="K22" s="39">
        <v>1.25</v>
      </c>
      <c r="L22" s="39">
        <f>K22*F22*0.05</f>
        <v>11.598125</v>
      </c>
      <c r="M22" s="78"/>
      <c r="N22" s="79">
        <f t="shared" si="1"/>
        <v>0</v>
      </c>
    </row>
    <row r="23" spans="1:14" x14ac:dyDescent="0.35">
      <c r="A23" s="37" t="s">
        <v>57</v>
      </c>
      <c r="B23" s="72">
        <v>1039</v>
      </c>
      <c r="C23" s="73" t="s">
        <v>70</v>
      </c>
      <c r="D23" s="74"/>
      <c r="E23" s="37"/>
      <c r="F23" s="39"/>
      <c r="G23" s="87"/>
      <c r="H23" s="39"/>
      <c r="I23" s="74" t="s">
        <v>39</v>
      </c>
      <c r="J23" s="37" t="s">
        <v>40</v>
      </c>
      <c r="K23" s="39">
        <v>5.0999999999999997E-2</v>
      </c>
      <c r="L23" s="39">
        <f>ROUNDUP(K23*F22,0)</f>
        <v>10</v>
      </c>
      <c r="M23" s="78"/>
      <c r="N23" s="79">
        <f t="shared" si="1"/>
        <v>0</v>
      </c>
    </row>
    <row r="24" spans="1:14" x14ac:dyDescent="0.35">
      <c r="A24" s="37" t="s">
        <v>57</v>
      </c>
      <c r="B24" s="72">
        <v>1040</v>
      </c>
      <c r="C24" s="73" t="s">
        <v>71</v>
      </c>
      <c r="D24" s="74"/>
      <c r="E24" s="37"/>
      <c r="F24" s="39"/>
      <c r="G24" s="87"/>
      <c r="H24" s="39"/>
      <c r="I24" s="74" t="s">
        <v>46</v>
      </c>
      <c r="J24" s="37" t="s">
        <v>34</v>
      </c>
      <c r="K24" s="39">
        <v>15</v>
      </c>
      <c r="L24" s="39">
        <v>2785</v>
      </c>
      <c r="M24" s="78"/>
      <c r="N24" s="79">
        <f t="shared" si="1"/>
        <v>0</v>
      </c>
    </row>
    <row r="25" spans="1:14" ht="29" x14ac:dyDescent="0.35">
      <c r="A25" s="37" t="s">
        <v>57</v>
      </c>
      <c r="B25" s="72">
        <v>1041</v>
      </c>
      <c r="C25" s="73" t="s">
        <v>72</v>
      </c>
      <c r="D25" s="74" t="s">
        <v>48</v>
      </c>
      <c r="E25" s="37" t="s">
        <v>24</v>
      </c>
      <c r="F25" s="39">
        <v>185.57</v>
      </c>
      <c r="G25" s="87"/>
      <c r="H25" s="39">
        <f t="shared" ref="H25:H27" si="3">G25*F25</f>
        <v>0</v>
      </c>
      <c r="I25" s="46" t="s">
        <v>67</v>
      </c>
      <c r="J25" s="37" t="s">
        <v>24</v>
      </c>
      <c r="K25" s="39">
        <v>1.1000000000000001</v>
      </c>
      <c r="L25" s="39">
        <f>K25*F25</f>
        <v>204.12700000000001</v>
      </c>
      <c r="M25" s="78"/>
      <c r="N25" s="79">
        <f t="shared" si="1"/>
        <v>0</v>
      </c>
    </row>
    <row r="26" spans="1:14" x14ac:dyDescent="0.35">
      <c r="A26" s="37" t="s">
        <v>57</v>
      </c>
      <c r="B26" s="72">
        <v>1042</v>
      </c>
      <c r="C26" s="73" t="s">
        <v>73</v>
      </c>
      <c r="D26" s="46" t="s">
        <v>74</v>
      </c>
      <c r="E26" s="37" t="s">
        <v>24</v>
      </c>
      <c r="F26" s="39">
        <v>185.57</v>
      </c>
      <c r="G26" s="87"/>
      <c r="H26" s="39">
        <f t="shared" si="3"/>
        <v>0</v>
      </c>
      <c r="I26" s="88" t="s">
        <v>75</v>
      </c>
      <c r="J26" s="37" t="s">
        <v>17</v>
      </c>
      <c r="K26" s="39">
        <v>1.05</v>
      </c>
      <c r="L26" s="39">
        <f>K26*F26*35/1000</f>
        <v>6.8196975000000002</v>
      </c>
      <c r="M26" s="78"/>
      <c r="N26" s="79">
        <f t="shared" si="1"/>
        <v>0</v>
      </c>
    </row>
    <row r="27" spans="1:14" x14ac:dyDescent="0.35">
      <c r="A27" s="37" t="s">
        <v>57</v>
      </c>
      <c r="B27" s="72">
        <v>1043</v>
      </c>
      <c r="C27" s="73" t="s">
        <v>76</v>
      </c>
      <c r="D27" s="47" t="s">
        <v>77</v>
      </c>
      <c r="E27" s="89" t="s">
        <v>24</v>
      </c>
      <c r="F27" s="39">
        <v>185.57</v>
      </c>
      <c r="G27" s="90"/>
      <c r="H27" s="91">
        <f t="shared" si="3"/>
        <v>0</v>
      </c>
      <c r="I27" s="92" t="s">
        <v>78</v>
      </c>
      <c r="J27" s="89" t="s">
        <v>17</v>
      </c>
      <c r="K27" s="91">
        <v>1.05</v>
      </c>
      <c r="L27" s="91">
        <f>K27*F27*30/1000</f>
        <v>5.8454550000000003</v>
      </c>
      <c r="M27" s="93"/>
      <c r="N27" s="94">
        <f t="shared" si="1"/>
        <v>0</v>
      </c>
    </row>
    <row r="28" spans="1:14" ht="43.5" x14ac:dyDescent="0.35">
      <c r="A28" s="37" t="s">
        <v>57</v>
      </c>
      <c r="B28" s="72">
        <v>1044</v>
      </c>
      <c r="C28" s="73" t="s">
        <v>79</v>
      </c>
      <c r="D28" s="46" t="s">
        <v>80</v>
      </c>
      <c r="E28" s="37" t="s">
        <v>24</v>
      </c>
      <c r="F28" s="39">
        <v>185.57</v>
      </c>
      <c r="G28" s="87"/>
      <c r="H28" s="39">
        <f t="shared" si="2"/>
        <v>0</v>
      </c>
      <c r="I28" s="46" t="s">
        <v>81</v>
      </c>
      <c r="J28" s="37" t="s">
        <v>34</v>
      </c>
      <c r="K28" s="39">
        <v>4</v>
      </c>
      <c r="L28" s="39">
        <f>ROUNDUP(K28*F28,0)</f>
        <v>743</v>
      </c>
      <c r="M28" s="78"/>
      <c r="N28" s="79">
        <f t="shared" si="1"/>
        <v>0</v>
      </c>
    </row>
    <row r="29" spans="1:14" x14ac:dyDescent="0.35">
      <c r="A29" s="37" t="s">
        <v>57</v>
      </c>
      <c r="B29" s="72">
        <v>1045</v>
      </c>
      <c r="C29" s="73" t="s">
        <v>82</v>
      </c>
      <c r="D29" s="74" t="s">
        <v>83</v>
      </c>
      <c r="E29" s="37" t="s">
        <v>24</v>
      </c>
      <c r="F29" s="39">
        <v>185.57</v>
      </c>
      <c r="G29" s="87"/>
      <c r="H29" s="39">
        <f t="shared" si="2"/>
        <v>0</v>
      </c>
      <c r="I29" s="46" t="s">
        <v>84</v>
      </c>
      <c r="J29" s="37" t="s">
        <v>24</v>
      </c>
      <c r="K29" s="39">
        <v>1.1000000000000001</v>
      </c>
      <c r="L29" s="39">
        <f>K29*F29</f>
        <v>204.12700000000001</v>
      </c>
      <c r="M29" s="78"/>
      <c r="N29" s="79">
        <f t="shared" si="1"/>
        <v>0</v>
      </c>
    </row>
    <row r="30" spans="1:14" x14ac:dyDescent="0.35">
      <c r="A30" s="37" t="s">
        <v>57</v>
      </c>
      <c r="B30" s="72">
        <v>1046</v>
      </c>
      <c r="C30" s="73" t="s">
        <v>85</v>
      </c>
      <c r="D30" s="74"/>
      <c r="E30" s="37"/>
      <c r="F30" s="39"/>
      <c r="G30" s="39"/>
      <c r="H30" s="39"/>
      <c r="I30" s="46" t="s">
        <v>86</v>
      </c>
      <c r="J30" s="37" t="s">
        <v>87</v>
      </c>
      <c r="K30" s="39">
        <v>5</v>
      </c>
      <c r="L30" s="39">
        <f>K30*F29</f>
        <v>927.84999999999991</v>
      </c>
      <c r="M30" s="78"/>
      <c r="N30" s="79">
        <f t="shared" si="1"/>
        <v>0</v>
      </c>
    </row>
    <row r="31" spans="1:14" x14ac:dyDescent="0.35">
      <c r="A31" s="37" t="s">
        <v>57</v>
      </c>
      <c r="B31" s="72">
        <v>1047</v>
      </c>
      <c r="C31" s="73" t="s">
        <v>88</v>
      </c>
      <c r="D31" s="74"/>
      <c r="E31" s="37"/>
      <c r="F31" s="39"/>
      <c r="G31" s="39"/>
      <c r="H31" s="39"/>
      <c r="I31" s="46" t="s">
        <v>89</v>
      </c>
      <c r="J31" s="37" t="s">
        <v>34</v>
      </c>
      <c r="K31" s="39">
        <v>8</v>
      </c>
      <c r="L31" s="39">
        <f>ROUNDUP(K31*F29,0)</f>
        <v>1485</v>
      </c>
      <c r="M31" s="78"/>
      <c r="N31" s="79">
        <f t="shared" si="1"/>
        <v>0</v>
      </c>
    </row>
    <row r="32" spans="1:14" x14ac:dyDescent="0.35">
      <c r="A32" s="37" t="s">
        <v>57</v>
      </c>
      <c r="B32" s="72">
        <v>1048</v>
      </c>
      <c r="C32" s="73" t="s">
        <v>90</v>
      </c>
      <c r="D32" s="74"/>
      <c r="E32" s="37"/>
      <c r="F32" s="39"/>
      <c r="G32" s="39"/>
      <c r="H32" s="39"/>
      <c r="I32" s="46" t="s">
        <v>91</v>
      </c>
      <c r="J32" s="37" t="s">
        <v>87</v>
      </c>
      <c r="K32" s="39">
        <v>0.2</v>
      </c>
      <c r="L32" s="39">
        <f>K32*F29</f>
        <v>37.113999999999997</v>
      </c>
      <c r="M32" s="78"/>
      <c r="N32" s="79">
        <f t="shared" si="1"/>
        <v>0</v>
      </c>
    </row>
    <row r="33" spans="1:14" x14ac:dyDescent="0.35">
      <c r="A33" s="37"/>
      <c r="B33" s="72">
        <v>1049</v>
      </c>
      <c r="C33" s="73" t="s">
        <v>92</v>
      </c>
      <c r="D33" s="48" t="s">
        <v>93</v>
      </c>
      <c r="E33" s="37"/>
      <c r="F33" s="39"/>
      <c r="G33" s="76"/>
      <c r="H33" s="95">
        <f>SUM(H5:H32)</f>
        <v>0</v>
      </c>
      <c r="I33" s="96"/>
      <c r="J33" s="97"/>
      <c r="K33" s="87"/>
      <c r="L33" s="87"/>
      <c r="M33" s="87"/>
      <c r="N33" s="98">
        <f>SUM(N5:N32)</f>
        <v>0</v>
      </c>
    </row>
    <row r="34" spans="1:14" ht="29" x14ac:dyDescent="0.35">
      <c r="A34" s="63" t="s">
        <v>19</v>
      </c>
      <c r="B34" s="72">
        <v>1050</v>
      </c>
      <c r="C34" s="73" t="s">
        <v>94</v>
      </c>
      <c r="D34" s="49" t="s">
        <v>95</v>
      </c>
      <c r="E34" s="89" t="s">
        <v>34</v>
      </c>
      <c r="F34" s="39">
        <v>3</v>
      </c>
      <c r="G34" s="99"/>
      <c r="H34" s="100">
        <f t="shared" ref="H34:H35" si="4">G34*F34</f>
        <v>0</v>
      </c>
      <c r="I34" s="50" t="s">
        <v>96</v>
      </c>
      <c r="J34" s="101" t="s">
        <v>34</v>
      </c>
      <c r="K34" s="78"/>
      <c r="L34" s="78">
        <v>3</v>
      </c>
      <c r="M34" s="78"/>
      <c r="N34" s="94">
        <f t="shared" ref="N34:N35" si="5">M34*L34</f>
        <v>0</v>
      </c>
    </row>
    <row r="35" spans="1:14" ht="29.5" thickBot="1" x14ac:dyDescent="0.4">
      <c r="A35" s="63" t="s">
        <v>19</v>
      </c>
      <c r="B35" s="72">
        <v>1051</v>
      </c>
      <c r="C35" s="102" t="s">
        <v>97</v>
      </c>
      <c r="D35" s="51" t="s">
        <v>98</v>
      </c>
      <c r="E35" s="89" t="s">
        <v>34</v>
      </c>
      <c r="F35" s="91">
        <v>12</v>
      </c>
      <c r="G35" s="99"/>
      <c r="H35" s="100">
        <f t="shared" si="4"/>
        <v>0</v>
      </c>
      <c r="I35" s="52" t="s">
        <v>99</v>
      </c>
      <c r="J35" s="103" t="s">
        <v>34</v>
      </c>
      <c r="K35" s="93"/>
      <c r="L35" s="93">
        <v>12</v>
      </c>
      <c r="M35" s="93"/>
      <c r="N35" s="94">
        <f t="shared" si="5"/>
        <v>0</v>
      </c>
    </row>
    <row r="36" spans="1:14" ht="19" thickBot="1" x14ac:dyDescent="0.5">
      <c r="A36" s="104"/>
      <c r="B36" s="104">
        <v>1052</v>
      </c>
      <c r="C36" s="105"/>
      <c r="D36" s="106" t="s">
        <v>114</v>
      </c>
      <c r="E36" s="107"/>
      <c r="F36" s="108"/>
      <c r="G36" s="108"/>
      <c r="H36" s="109">
        <f>SUM(H5:H32,H34:H35)</f>
        <v>0</v>
      </c>
      <c r="I36" s="110"/>
      <c r="J36" s="53"/>
      <c r="K36" s="109"/>
      <c r="L36" s="109"/>
      <c r="M36" s="108"/>
      <c r="N36" s="111">
        <f>SUM(N5:N32,N34:N35)</f>
        <v>0</v>
      </c>
    </row>
    <row r="37" spans="1:14" ht="29" thickBot="1" x14ac:dyDescent="0.7">
      <c r="A37" s="112"/>
      <c r="B37" s="112">
        <v>1053</v>
      </c>
      <c r="C37" s="113"/>
      <c r="D37" s="114" t="s">
        <v>100</v>
      </c>
      <c r="E37" s="115"/>
      <c r="F37" s="116"/>
      <c r="G37" s="117"/>
      <c r="H37" s="117">
        <f>H36+N36</f>
        <v>0</v>
      </c>
      <c r="I37" s="54"/>
      <c r="J37" s="54"/>
      <c r="K37" s="118"/>
      <c r="L37" s="118"/>
      <c r="M37" s="116"/>
      <c r="N37" s="119"/>
    </row>
    <row r="38" spans="1:14" x14ac:dyDescent="0.35">
      <c r="A38" s="63" t="s">
        <v>19</v>
      </c>
      <c r="B38" s="72">
        <v>1054</v>
      </c>
      <c r="C38" s="73" t="s">
        <v>118</v>
      </c>
      <c r="D38" s="80" t="s">
        <v>101</v>
      </c>
      <c r="E38" s="81"/>
      <c r="F38" s="82"/>
      <c r="G38" s="83"/>
      <c r="H38" s="83"/>
      <c r="I38" s="84"/>
      <c r="J38" s="84"/>
      <c r="K38" s="83"/>
      <c r="L38" s="83"/>
      <c r="M38" s="85"/>
      <c r="N38" s="86"/>
    </row>
    <row r="39" spans="1:14" x14ac:dyDescent="0.35">
      <c r="A39" s="63" t="s">
        <v>19</v>
      </c>
      <c r="B39" s="37">
        <v>1055</v>
      </c>
      <c r="C39" s="73" t="s">
        <v>119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4" ht="43.5" x14ac:dyDescent="0.35">
      <c r="A40" s="63" t="s">
        <v>19</v>
      </c>
      <c r="B40" s="72">
        <v>1056</v>
      </c>
      <c r="C40" s="73" t="s">
        <v>120</v>
      </c>
      <c r="D40" s="44" t="s">
        <v>107</v>
      </c>
      <c r="E40" s="45" t="s">
        <v>24</v>
      </c>
      <c r="F40" s="45">
        <v>210.96</v>
      </c>
      <c r="G40" s="45"/>
      <c r="H40" s="38">
        <f>G40*F40</f>
        <v>0</v>
      </c>
      <c r="I40" s="120" t="s">
        <v>102</v>
      </c>
      <c r="J40" s="38">
        <v>1.05</v>
      </c>
      <c r="K40" s="38">
        <f>J40*F40</f>
        <v>221.50800000000001</v>
      </c>
      <c r="L40" s="38"/>
      <c r="M40" s="38"/>
      <c r="N40" s="38"/>
    </row>
    <row r="41" spans="1:14" ht="29" x14ac:dyDescent="0.35">
      <c r="A41" s="63" t="s">
        <v>19</v>
      </c>
      <c r="B41" s="37">
        <v>1057</v>
      </c>
      <c r="C41" s="73" t="s">
        <v>121</v>
      </c>
      <c r="D41" s="44" t="s">
        <v>108</v>
      </c>
      <c r="E41" s="45" t="s">
        <v>24</v>
      </c>
      <c r="F41" s="45">
        <v>210.96</v>
      </c>
      <c r="G41" s="45"/>
      <c r="H41" s="38">
        <f t="shared" ref="H41:H46" si="6">G41*F41</f>
        <v>0</v>
      </c>
      <c r="I41" s="120" t="s">
        <v>103</v>
      </c>
      <c r="J41" s="38">
        <v>1.05</v>
      </c>
      <c r="K41" s="38">
        <f>J41*F41</f>
        <v>221.50800000000001</v>
      </c>
      <c r="L41" s="38"/>
      <c r="M41" s="38"/>
      <c r="N41" s="38"/>
    </row>
    <row r="42" spans="1:14" x14ac:dyDescent="0.35">
      <c r="A42" s="63" t="s">
        <v>19</v>
      </c>
      <c r="B42" s="72">
        <v>1058</v>
      </c>
      <c r="C42" s="73" t="s">
        <v>122</v>
      </c>
      <c r="D42" s="44" t="s">
        <v>104</v>
      </c>
      <c r="E42" s="45" t="s">
        <v>24</v>
      </c>
      <c r="F42" s="45">
        <v>210.96</v>
      </c>
      <c r="G42" s="45"/>
      <c r="H42" s="38">
        <f t="shared" si="6"/>
        <v>0</v>
      </c>
      <c r="I42" s="120" t="s">
        <v>110</v>
      </c>
      <c r="J42" s="38">
        <v>450</v>
      </c>
      <c r="K42" s="38">
        <f>J42*F42*0.05</f>
        <v>4746.6000000000004</v>
      </c>
      <c r="L42" s="38"/>
      <c r="M42" s="38"/>
      <c r="N42" s="38"/>
    </row>
    <row r="43" spans="1:14" x14ac:dyDescent="0.35">
      <c r="A43" s="63" t="s">
        <v>19</v>
      </c>
      <c r="B43" s="37">
        <v>1059</v>
      </c>
      <c r="C43" s="73" t="s">
        <v>123</v>
      </c>
      <c r="D43" s="44"/>
      <c r="E43" s="45"/>
      <c r="F43" s="45"/>
      <c r="G43" s="45"/>
      <c r="H43" s="38">
        <f t="shared" si="6"/>
        <v>0</v>
      </c>
      <c r="I43" s="120" t="s">
        <v>109</v>
      </c>
      <c r="J43" s="38">
        <v>1350</v>
      </c>
      <c r="K43" s="38">
        <f>J43*F42*0.05</f>
        <v>14239.800000000001</v>
      </c>
      <c r="L43" s="38"/>
      <c r="M43" s="38"/>
      <c r="N43" s="38"/>
    </row>
    <row r="44" spans="1:14" ht="29" x14ac:dyDescent="0.35">
      <c r="A44" s="63" t="s">
        <v>19</v>
      </c>
      <c r="B44" s="72">
        <v>1060</v>
      </c>
      <c r="C44" s="73" t="s">
        <v>124</v>
      </c>
      <c r="D44" s="44" t="s">
        <v>111</v>
      </c>
      <c r="E44" s="45" t="s">
        <v>24</v>
      </c>
      <c r="F44" s="45">
        <v>210.96</v>
      </c>
      <c r="G44" s="45"/>
      <c r="H44" s="38">
        <f t="shared" si="6"/>
        <v>0</v>
      </c>
      <c r="I44" s="120" t="s">
        <v>105</v>
      </c>
      <c r="J44" s="38">
        <v>1.1499999999999999</v>
      </c>
      <c r="K44" s="38">
        <f>J44*F44</f>
        <v>242.60399999999998</v>
      </c>
      <c r="L44" s="38"/>
      <c r="M44" s="38"/>
      <c r="N44" s="38"/>
    </row>
    <row r="45" spans="1:14" x14ac:dyDescent="0.35">
      <c r="A45" s="63" t="s">
        <v>19</v>
      </c>
      <c r="B45" s="37">
        <v>1061</v>
      </c>
      <c r="C45" s="73" t="s">
        <v>125</v>
      </c>
      <c r="D45" s="44" t="s">
        <v>112</v>
      </c>
      <c r="E45" s="45" t="s">
        <v>24</v>
      </c>
      <c r="F45" s="45">
        <v>210.96</v>
      </c>
      <c r="G45" s="45"/>
      <c r="H45" s="38">
        <f t="shared" si="6"/>
        <v>0</v>
      </c>
      <c r="I45" s="120" t="s">
        <v>106</v>
      </c>
      <c r="J45" s="38">
        <v>1.05</v>
      </c>
      <c r="K45" s="38">
        <f>J45*F45</f>
        <v>221.50800000000001</v>
      </c>
      <c r="L45" s="38"/>
      <c r="M45" s="38"/>
      <c r="N45" s="38"/>
    </row>
    <row r="46" spans="1:14" ht="29.5" thickBot="1" x14ac:dyDescent="0.4">
      <c r="A46" s="63" t="s">
        <v>19</v>
      </c>
      <c r="B46" s="72">
        <v>1062</v>
      </c>
      <c r="C46" s="73" t="s">
        <v>126</v>
      </c>
      <c r="D46" s="44" t="s">
        <v>113</v>
      </c>
      <c r="E46" s="45" t="s">
        <v>24</v>
      </c>
      <c r="F46" s="45">
        <v>210.96</v>
      </c>
      <c r="G46" s="45"/>
      <c r="H46" s="38">
        <f t="shared" si="6"/>
        <v>0</v>
      </c>
      <c r="I46" s="120" t="s">
        <v>103</v>
      </c>
      <c r="J46" s="38">
        <v>1.05</v>
      </c>
      <c r="K46" s="38">
        <f>J46*F46</f>
        <v>221.50800000000001</v>
      </c>
      <c r="L46" s="38"/>
      <c r="M46" s="38"/>
      <c r="N46" s="38"/>
    </row>
    <row r="47" spans="1:14" ht="19" thickBot="1" x14ac:dyDescent="0.5">
      <c r="A47" s="104"/>
      <c r="B47" s="37">
        <v>1063</v>
      </c>
      <c r="C47" s="105"/>
      <c r="D47" s="106" t="s">
        <v>114</v>
      </c>
      <c r="E47" s="107"/>
      <c r="F47" s="108"/>
      <c r="G47" s="108"/>
      <c r="H47" s="109">
        <f>SUM(H40:H46)</f>
        <v>0</v>
      </c>
      <c r="I47" s="110"/>
      <c r="J47" s="53"/>
      <c r="K47" s="109"/>
      <c r="L47" s="109"/>
      <c r="M47" s="108"/>
      <c r="N47" s="109">
        <f>SUM(N40:N46)</f>
        <v>0</v>
      </c>
    </row>
    <row r="48" spans="1:14" ht="29" thickBot="1" x14ac:dyDescent="0.7">
      <c r="A48" s="112"/>
      <c r="B48" s="72">
        <v>1064</v>
      </c>
      <c r="C48" s="113"/>
      <c r="D48" s="114" t="s">
        <v>100</v>
      </c>
      <c r="E48" s="115"/>
      <c r="F48" s="116"/>
      <c r="G48" s="117"/>
      <c r="H48" s="117">
        <f>H47+N47</f>
        <v>0</v>
      </c>
      <c r="I48" s="54"/>
      <c r="J48" s="54"/>
      <c r="K48" s="118"/>
      <c r="L48" s="118"/>
      <c r="M48" s="116"/>
      <c r="N48" s="119"/>
    </row>
    <row r="49" spans="1:14" x14ac:dyDescent="0.35">
      <c r="A49" s="63" t="s">
        <v>19</v>
      </c>
      <c r="B49" s="37">
        <v>1065</v>
      </c>
      <c r="C49" s="73" t="s">
        <v>127</v>
      </c>
      <c r="D49" s="80" t="s">
        <v>115</v>
      </c>
      <c r="E49" s="81"/>
      <c r="F49" s="82"/>
      <c r="G49" s="83"/>
      <c r="H49" s="83"/>
      <c r="I49" s="84"/>
      <c r="J49" s="84"/>
      <c r="K49" s="83"/>
      <c r="L49" s="83"/>
      <c r="M49" s="85"/>
      <c r="N49" s="86"/>
    </row>
    <row r="50" spans="1:14" x14ac:dyDescent="0.35">
      <c r="A50" s="63" t="s">
        <v>19</v>
      </c>
      <c r="B50" s="72">
        <v>1066</v>
      </c>
      <c r="C50" s="37" t="s">
        <v>128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</row>
    <row r="51" spans="1:14" ht="43.5" x14ac:dyDescent="0.35">
      <c r="A51" s="63" t="s">
        <v>19</v>
      </c>
      <c r="B51" s="37">
        <v>1067</v>
      </c>
      <c r="C51" s="73" t="s">
        <v>129</v>
      </c>
      <c r="D51" s="44" t="s">
        <v>107</v>
      </c>
      <c r="E51" s="45" t="s">
        <v>24</v>
      </c>
      <c r="F51" s="45">
        <v>176</v>
      </c>
      <c r="G51" s="45"/>
      <c r="H51" s="38">
        <f>G51*F51</f>
        <v>0</v>
      </c>
      <c r="I51" s="120" t="s">
        <v>102</v>
      </c>
      <c r="J51" s="38">
        <v>1.05</v>
      </c>
      <c r="K51" s="38">
        <f>J51*F51</f>
        <v>184.8</v>
      </c>
      <c r="L51" s="38"/>
      <c r="M51" s="38"/>
      <c r="N51" s="38"/>
    </row>
    <row r="52" spans="1:14" ht="29" x14ac:dyDescent="0.35">
      <c r="A52" s="63" t="s">
        <v>19</v>
      </c>
      <c r="B52" s="72">
        <v>1068</v>
      </c>
      <c r="C52" s="37" t="s">
        <v>130</v>
      </c>
      <c r="D52" s="44" t="s">
        <v>108</v>
      </c>
      <c r="E52" s="45" t="s">
        <v>24</v>
      </c>
      <c r="F52" s="45">
        <v>176</v>
      </c>
      <c r="G52" s="45"/>
      <c r="H52" s="38">
        <f t="shared" ref="H52:H56" si="7">G52*F52</f>
        <v>0</v>
      </c>
      <c r="I52" s="120" t="s">
        <v>103</v>
      </c>
      <c r="J52" s="38">
        <v>1.05</v>
      </c>
      <c r="K52" s="38">
        <f t="shared" ref="K52:K56" si="8">J52*F52</f>
        <v>184.8</v>
      </c>
      <c r="L52" s="38"/>
      <c r="M52" s="38"/>
      <c r="N52" s="38"/>
    </row>
    <row r="53" spans="1:14" ht="29" x14ac:dyDescent="0.35">
      <c r="A53" s="63" t="s">
        <v>19</v>
      </c>
      <c r="B53" s="37">
        <v>1069</v>
      </c>
      <c r="C53" s="73" t="s">
        <v>131</v>
      </c>
      <c r="D53" s="44" t="s">
        <v>111</v>
      </c>
      <c r="E53" s="45" t="s">
        <v>24</v>
      </c>
      <c r="F53" s="45">
        <v>176</v>
      </c>
      <c r="G53" s="45"/>
      <c r="H53" s="38">
        <f t="shared" si="7"/>
        <v>0</v>
      </c>
      <c r="I53" s="120" t="s">
        <v>105</v>
      </c>
      <c r="J53" s="38">
        <v>1.1499999999999999</v>
      </c>
      <c r="K53" s="38">
        <f t="shared" si="8"/>
        <v>202.39999999999998</v>
      </c>
      <c r="L53" s="38"/>
      <c r="M53" s="38"/>
      <c r="N53" s="38"/>
    </row>
    <row r="54" spans="1:14" ht="43.5" x14ac:dyDescent="0.35">
      <c r="A54" s="63" t="s">
        <v>19</v>
      </c>
      <c r="B54" s="72">
        <v>1070</v>
      </c>
      <c r="C54" s="37" t="s">
        <v>132</v>
      </c>
      <c r="D54" s="44" t="s">
        <v>117</v>
      </c>
      <c r="E54" s="45" t="s">
        <v>24</v>
      </c>
      <c r="F54" s="45">
        <v>176</v>
      </c>
      <c r="G54" s="45"/>
      <c r="H54" s="38">
        <f t="shared" ref="H54" si="9">G54*F54</f>
        <v>0</v>
      </c>
      <c r="I54" s="120" t="s">
        <v>116</v>
      </c>
      <c r="J54" s="38">
        <v>1.05</v>
      </c>
      <c r="K54" s="38">
        <f t="shared" si="8"/>
        <v>184.8</v>
      </c>
      <c r="L54" s="38"/>
      <c r="M54" s="38"/>
      <c r="N54" s="38"/>
    </row>
    <row r="55" spans="1:14" x14ac:dyDescent="0.35">
      <c r="A55" s="63" t="s">
        <v>19</v>
      </c>
      <c r="B55" s="37">
        <v>1071</v>
      </c>
      <c r="C55" s="73" t="s">
        <v>133</v>
      </c>
      <c r="D55" s="44" t="s">
        <v>112</v>
      </c>
      <c r="E55" s="45" t="s">
        <v>24</v>
      </c>
      <c r="F55" s="45">
        <v>176</v>
      </c>
      <c r="G55" s="45"/>
      <c r="H55" s="38">
        <f t="shared" si="7"/>
        <v>0</v>
      </c>
      <c r="I55" s="120" t="s">
        <v>106</v>
      </c>
      <c r="J55" s="38">
        <v>1.05</v>
      </c>
      <c r="K55" s="38">
        <f t="shared" si="8"/>
        <v>184.8</v>
      </c>
      <c r="L55" s="38"/>
      <c r="M55" s="38"/>
      <c r="N55" s="38"/>
    </row>
    <row r="56" spans="1:14" ht="29.5" thickBot="1" x14ac:dyDescent="0.4">
      <c r="A56" s="63" t="s">
        <v>19</v>
      </c>
      <c r="B56" s="72">
        <v>1072</v>
      </c>
      <c r="C56" s="37" t="s">
        <v>134</v>
      </c>
      <c r="D56" s="44" t="s">
        <v>113</v>
      </c>
      <c r="E56" s="45" t="s">
        <v>24</v>
      </c>
      <c r="F56" s="45">
        <v>176</v>
      </c>
      <c r="G56" s="45"/>
      <c r="H56" s="38">
        <f t="shared" si="7"/>
        <v>0</v>
      </c>
      <c r="I56" s="120" t="s">
        <v>103</v>
      </c>
      <c r="J56" s="38">
        <v>1.05</v>
      </c>
      <c r="K56" s="38">
        <f t="shared" si="8"/>
        <v>184.8</v>
      </c>
      <c r="L56" s="38"/>
      <c r="M56" s="38"/>
      <c r="N56" s="38"/>
    </row>
    <row r="57" spans="1:14" ht="19" thickBot="1" x14ac:dyDescent="0.5">
      <c r="A57" s="104"/>
      <c r="B57" s="37">
        <v>1073</v>
      </c>
      <c r="C57" s="105"/>
      <c r="D57" s="106" t="s">
        <v>114</v>
      </c>
      <c r="E57" s="107"/>
      <c r="F57" s="108"/>
      <c r="G57" s="108"/>
      <c r="H57" s="109">
        <f>SUM(H51:H56)</f>
        <v>0</v>
      </c>
      <c r="I57" s="110"/>
      <c r="J57" s="53"/>
      <c r="K57" s="109"/>
      <c r="L57" s="109"/>
      <c r="M57" s="108"/>
      <c r="N57" s="109">
        <f>SUM(N51:N56)</f>
        <v>0</v>
      </c>
    </row>
    <row r="58" spans="1:14" ht="29" thickBot="1" x14ac:dyDescent="0.7">
      <c r="A58" s="112"/>
      <c r="B58" s="72">
        <v>1074</v>
      </c>
      <c r="C58" s="113"/>
      <c r="D58" s="114" t="s">
        <v>100</v>
      </c>
      <c r="E58" s="115"/>
      <c r="F58" s="116"/>
      <c r="G58" s="117"/>
      <c r="H58" s="117">
        <f>H57+N57</f>
        <v>0</v>
      </c>
      <c r="I58" s="54"/>
      <c r="J58" s="54"/>
      <c r="K58" s="118"/>
      <c r="L58" s="118"/>
      <c r="M58" s="116"/>
      <c r="N58" s="119"/>
    </row>
  </sheetData>
  <mergeCells count="7">
    <mergeCell ref="I1:I2"/>
    <mergeCell ref="A1:A2"/>
    <mergeCell ref="B1:B2"/>
    <mergeCell ref="C1:C2"/>
    <mergeCell ref="D1:D2"/>
    <mergeCell ref="E1:E2"/>
    <mergeCell ref="F1:F2"/>
  </mergeCells>
  <phoneticPr fontId="18" type="noConversion"/>
  <conditionalFormatting sqref="AG1:AG2 AK1:AK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2026-06-08T12:37:06Z</dcterms:created>
  <dcterms:modified xsi:type="dcterms:W3CDTF">2026-06-08T12:52:41Z</dcterms:modified>
</cp:coreProperties>
</file>