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1775"/>
  </bookViews>
  <sheets>
    <sheet name="Аркуш1" sheetId="1" r:id="rId1"/>
    <sheet name="Аналітика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F6" i="1" s="1"/>
  <c r="E8" i="1"/>
  <c r="F8" i="1" s="1"/>
  <c r="E10" i="1"/>
  <c r="F10" i="1" s="1"/>
  <c r="E12" i="1"/>
  <c r="F12" i="1" s="1"/>
  <c r="E14" i="1"/>
  <c r="F14" i="1" s="1"/>
  <c r="J14" i="1"/>
  <c r="E27" i="1" l="1"/>
  <c r="I23" i="1"/>
  <c r="J33" i="1" l="1"/>
  <c r="J34" i="1"/>
  <c r="J35" i="1"/>
  <c r="J36" i="1"/>
  <c r="J37" i="1"/>
  <c r="J38" i="1"/>
  <c r="J39" i="1"/>
  <c r="J15" i="1"/>
  <c r="F27" i="1"/>
  <c r="F13" i="1"/>
  <c r="E15" i="1"/>
  <c r="F15" i="1" s="1"/>
  <c r="E17" i="1"/>
  <c r="F17" i="1" s="1"/>
  <c r="E19" i="1"/>
  <c r="F19" i="1" s="1"/>
  <c r="E21" i="1"/>
  <c r="F21" i="1" s="1"/>
  <c r="E23" i="1"/>
  <c r="F23" i="1" s="1"/>
  <c r="E26" i="1"/>
  <c r="F26" i="1" s="1"/>
  <c r="E28" i="1"/>
  <c r="F28" i="1" s="1"/>
  <c r="E32" i="1"/>
  <c r="F32" i="1" s="1"/>
  <c r="E34" i="1"/>
  <c r="F34" i="1" s="1"/>
  <c r="E36" i="1"/>
  <c r="F36" i="1" s="1"/>
  <c r="E37" i="1"/>
  <c r="F37" i="1" s="1"/>
  <c r="E5" i="1"/>
  <c r="F5" i="1" s="1"/>
  <c r="E7" i="1"/>
  <c r="F7" i="1" s="1"/>
  <c r="E9" i="1"/>
  <c r="F9" i="1" s="1"/>
  <c r="E11" i="1"/>
  <c r="F11" i="1" s="1"/>
  <c r="E38" i="1" l="1"/>
  <c r="F38" i="1" s="1"/>
  <c r="E24" i="1"/>
  <c r="E31" i="1"/>
  <c r="F31" i="1" s="1"/>
  <c r="E29" i="1"/>
  <c r="E35" i="1"/>
  <c r="F35" i="1" s="1"/>
  <c r="E25" i="1"/>
  <c r="E18" i="1"/>
  <c r="E16" i="1"/>
  <c r="E20" i="1"/>
  <c r="E22" i="1"/>
  <c r="F22" i="1" s="1"/>
  <c r="D29" i="1" l="1"/>
  <c r="D25" i="1"/>
  <c r="D24" i="1"/>
  <c r="D20" i="1"/>
  <c r="D16" i="1"/>
  <c r="D18" i="1"/>
  <c r="I30" i="1"/>
  <c r="E30" i="1" s="1"/>
  <c r="F30" i="1" s="1"/>
  <c r="F24" i="1" l="1"/>
  <c r="F25" i="1"/>
  <c r="F29" i="1"/>
  <c r="F20" i="1"/>
  <c r="F16" i="1"/>
  <c r="F18" i="1"/>
  <c r="B4" i="2" l="1"/>
  <c r="F40" i="1"/>
  <c r="J4" i="1"/>
  <c r="J5" i="1"/>
  <c r="J7" i="1"/>
  <c r="J9" i="1"/>
  <c r="J11" i="1"/>
  <c r="J13" i="1"/>
  <c r="J17" i="1"/>
  <c r="J19" i="1"/>
  <c r="J21" i="1"/>
  <c r="J23" i="1"/>
  <c r="J26" i="1"/>
  <c r="J28" i="1"/>
  <c r="J30" i="1"/>
  <c r="F4" i="2" l="1"/>
  <c r="J40" i="1"/>
  <c r="C4" i="2" s="1"/>
  <c r="D4" i="2" s="1"/>
  <c r="H4" i="2" l="1"/>
  <c r="J4" i="2" s="1"/>
  <c r="K4" i="2" l="1"/>
  <c r="M4" i="2" s="1"/>
  <c r="L4" i="2" s="1"/>
</calcChain>
</file>

<file path=xl/sharedStrings.xml><?xml version="1.0" encoding="utf-8"?>
<sst xmlns="http://schemas.openxmlformats.org/spreadsheetml/2006/main" count="86" uniqueCount="55">
  <si>
    <t>ДЕФЕКТНИЙ АКТ</t>
  </si>
  <si>
    <t>Ремонт навчально-практичного кібербезпекового центру</t>
  </si>
  <si>
    <t>шт</t>
  </si>
  <si>
    <t xml:space="preserve">шт </t>
  </si>
  <si>
    <t>Влаштування штроби для дата кабелю в підлозі 50 на 80мм</t>
  </si>
  <si>
    <t>влаштування штроби під електропроводку  в підлозі        50 на 40мм</t>
  </si>
  <si>
    <t>м.п</t>
  </si>
  <si>
    <t xml:space="preserve">Монтаж штроби під проводку в цегляних стінах </t>
  </si>
  <si>
    <t>м.п.</t>
  </si>
  <si>
    <t xml:space="preserve">Заміна  вхідного щітка </t>
  </si>
  <si>
    <t>Автомат 16А</t>
  </si>
  <si>
    <t>Прокладення  гофротруби  д.16</t>
  </si>
  <si>
    <t>Прокладення кабелю ВВГ 3*2.5</t>
  </si>
  <si>
    <t xml:space="preserve">Прокладення пластикового короба </t>
  </si>
  <si>
    <t>Монтаж розеток в підлозі</t>
  </si>
  <si>
    <t xml:space="preserve">Шт </t>
  </si>
  <si>
    <t>Прокладка кабелю cat 6 в гофре  діаметр  16</t>
  </si>
  <si>
    <t>Монтаж комутатор мережевий TR-Link на 24 пари</t>
  </si>
  <si>
    <t>Заміна  вимикачів 2 клавішних</t>
  </si>
  <si>
    <t>Монтаж кондиціонера на 65м2</t>
  </si>
  <si>
    <t xml:space="preserve">Монтаж зовнішнього  блока </t>
  </si>
  <si>
    <t xml:space="preserve">Влаштування підключення </t>
  </si>
  <si>
    <t xml:space="preserve">Розділ 2.Електрична та дата-інфраструктура </t>
  </si>
  <si>
    <t>Щиток вхідний</t>
  </si>
  <si>
    <t xml:space="preserve">Труба гофрована д.16 мм </t>
  </si>
  <si>
    <t>м</t>
  </si>
  <si>
    <t>Кабель ВВГ 3*2,5</t>
  </si>
  <si>
    <t xml:space="preserve">Короб пластиковий </t>
  </si>
  <si>
    <t xml:space="preserve">Кабель cat 6 </t>
  </si>
  <si>
    <t>Вимикачі 2 клавішні</t>
  </si>
  <si>
    <t>послуга</t>
  </si>
  <si>
    <t xml:space="preserve">Лабораторні випробування (заміри спротиву), звіт </t>
  </si>
  <si>
    <t>Повітропровід спіральний</t>
  </si>
  <si>
    <t xml:space="preserve">Розділ 6 Кондиціювання </t>
  </si>
  <si>
    <t>Круг алмазний</t>
  </si>
  <si>
    <t>Прокладання гофротруби діаметр .16</t>
  </si>
  <si>
    <t>Монтаж автомата 16А</t>
  </si>
  <si>
    <t xml:space="preserve">Підлоговий висувний розетковий блок 
</t>
  </si>
  <si>
    <t>TP-Link TL-SG3428X — Комутатор керований L2 24xLAN GbE 4xSFP+ 128 Гбіт/с</t>
  </si>
  <si>
    <t xml:space="preserve">       м.п</t>
  </si>
  <si>
    <t>Кондиціонер Nordis NDI-А24ONF/ NDO-А24ONF Alfa он/офф до 70 м2</t>
  </si>
  <si>
    <t xml:space="preserve">Разом </t>
  </si>
  <si>
    <t>СОБІВАРТІСТЬ</t>
  </si>
  <si>
    <t>ВИДАТКИ</t>
  </si>
  <si>
    <t>ЕКОНОМІКА</t>
  </si>
  <si>
    <t>материали, с ПДВ</t>
  </si>
  <si>
    <t>ЗП, робота</t>
  </si>
  <si>
    <t>ЗП / % отримання</t>
  </si>
  <si>
    <t>%</t>
  </si>
  <si>
    <t>транспорт</t>
  </si>
  <si>
    <t>непередбачені</t>
  </si>
  <si>
    <t>Итого затраты</t>
  </si>
  <si>
    <t>Сумма тендера</t>
  </si>
  <si>
    <t>Рентабельність</t>
  </si>
  <si>
    <t>Валовий дохід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</si>
</sst>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(#,##0.00\)"/>
  </numFmts>
  <fonts count="18" x14ac:knownFonts="1"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6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9"/>
      <name val="Arial"/>
      <family val="2"/>
      <charset val="204"/>
    </font>
    <font>
      <b/>
      <sz val="16"/>
      <color rgb="FF000000"/>
      <name val="Calibri"/>
      <family val="2"/>
      <charset val="204"/>
    </font>
    <font>
      <b/>
      <sz val="9"/>
      <color rgb="FF7030A0"/>
      <name val="Calibri"/>
      <family val="2"/>
      <charset val="204"/>
    </font>
    <font>
      <b/>
      <sz val="9"/>
      <color rgb="FFFF000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sz val="9"/>
      <color rgb="FFFF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rgb="FFE2EFDA"/>
      </patternFill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rgb="FFD0CECE"/>
      </patternFill>
    </fill>
    <fill>
      <patternFill patternType="solid">
        <fgColor rgb="FFCFE2F3"/>
        <bgColor rgb="FFCFE2F3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57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Border="1"/>
    <xf numFmtId="2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left" vertical="center" wrapText="1" indent="2"/>
    </xf>
    <xf numFmtId="2" fontId="5" fillId="3" borderId="7" xfId="0" applyNumberFormat="1" applyFont="1" applyFill="1" applyBorder="1" applyAlignment="1">
      <alignment horizontal="center" vertical="center"/>
    </xf>
    <xf numFmtId="2" fontId="2" fillId="5" borderId="7" xfId="0" applyNumberFormat="1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/>
    </xf>
    <xf numFmtId="2" fontId="2" fillId="6" borderId="7" xfId="0" applyNumberFormat="1" applyFont="1" applyFill="1" applyBorder="1" applyAlignment="1">
      <alignment horizontal="center" vertical="center" wrapText="1"/>
    </xf>
    <xf numFmtId="2" fontId="5" fillId="6" borderId="6" xfId="0" applyNumberFormat="1" applyFont="1" applyFill="1" applyBorder="1" applyAlignment="1">
      <alignment vertical="center"/>
    </xf>
    <xf numFmtId="2" fontId="5" fillId="6" borderId="7" xfId="0" applyNumberFormat="1" applyFont="1" applyFill="1" applyBorder="1" applyAlignment="1">
      <alignment horizontal="center" vertical="center"/>
    </xf>
    <xf numFmtId="2" fontId="5" fillId="6" borderId="7" xfId="0" applyNumberFormat="1" applyFont="1" applyFill="1" applyBorder="1"/>
    <xf numFmtId="2" fontId="2" fillId="6" borderId="7" xfId="0" applyNumberFormat="1" applyFont="1" applyFill="1" applyBorder="1" applyAlignment="1">
      <alignment horizontal="left" vertical="center" wrapText="1" indent="2"/>
    </xf>
    <xf numFmtId="2" fontId="2" fillId="6" borderId="6" xfId="0" applyNumberFormat="1" applyFont="1" applyFill="1" applyBorder="1" applyAlignment="1">
      <alignment horizontal="center" vertical="center" wrapText="1"/>
    </xf>
    <xf numFmtId="2" fontId="2" fillId="6" borderId="7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2" fontId="0" fillId="0" borderId="0" xfId="0" applyNumberFormat="1" applyAlignment="1">
      <alignment horizontal="left"/>
    </xf>
    <xf numFmtId="2" fontId="0" fillId="5" borderId="0" xfId="0" applyNumberFormat="1" applyFill="1"/>
    <xf numFmtId="2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/>
    <xf numFmtId="0" fontId="9" fillId="0" borderId="0" xfId="1" applyFont="1" applyAlignment="1">
      <alignment horizontal="left"/>
    </xf>
    <xf numFmtId="0" fontId="12" fillId="10" borderId="11" xfId="1" applyFont="1" applyFill="1" applyBorder="1" applyAlignment="1">
      <alignment horizontal="left" wrapText="1"/>
    </xf>
    <xf numFmtId="164" fontId="10" fillId="7" borderId="12" xfId="1" applyNumberFormat="1" applyFont="1" applyFill="1" applyBorder="1" applyAlignment="1">
      <alignment horizontal="center" wrapText="1"/>
    </xf>
    <xf numFmtId="164" fontId="10" fillId="8" borderId="12" xfId="1" applyNumberFormat="1" applyFont="1" applyFill="1" applyBorder="1" applyAlignment="1">
      <alignment horizontal="center" wrapText="1"/>
    </xf>
    <xf numFmtId="0" fontId="10" fillId="8" borderId="12" xfId="1" applyFont="1" applyFill="1" applyBorder="1" applyAlignment="1">
      <alignment horizontal="center" wrapText="1"/>
    </xf>
    <xf numFmtId="164" fontId="13" fillId="9" borderId="12" xfId="1" applyNumberFormat="1" applyFont="1" applyFill="1" applyBorder="1" applyAlignment="1">
      <alignment horizontal="center" wrapText="1"/>
    </xf>
    <xf numFmtId="0" fontId="14" fillId="9" borderId="12" xfId="1" applyFont="1" applyFill="1" applyBorder="1" applyAlignment="1">
      <alignment horizontal="center" wrapText="1"/>
    </xf>
    <xf numFmtId="164" fontId="14" fillId="9" borderId="12" xfId="1" applyNumberFormat="1" applyFont="1" applyFill="1" applyBorder="1" applyAlignment="1">
      <alignment horizontal="center" wrapText="1"/>
    </xf>
    <xf numFmtId="0" fontId="12" fillId="10" borderId="13" xfId="1" applyFont="1" applyFill="1" applyBorder="1" applyAlignment="1">
      <alignment horizontal="left" wrapText="1"/>
    </xf>
    <xf numFmtId="0" fontId="15" fillId="11" borderId="13" xfId="1" applyFont="1" applyFill="1" applyBorder="1" applyAlignment="1">
      <alignment vertical="center" wrapText="1"/>
    </xf>
    <xf numFmtId="164" fontId="16" fillId="7" borderId="12" xfId="1" applyNumberFormat="1" applyFont="1" applyFill="1" applyBorder="1" applyAlignment="1">
      <alignment vertical="center"/>
    </xf>
    <xf numFmtId="164" fontId="10" fillId="7" borderId="12" xfId="1" applyNumberFormat="1" applyFont="1" applyFill="1" applyBorder="1" applyAlignment="1">
      <alignment horizontal="center" vertical="center" wrapText="1"/>
    </xf>
    <xf numFmtId="164" fontId="16" fillId="12" borderId="12" xfId="1" applyNumberFormat="1" applyFont="1" applyFill="1" applyBorder="1" applyAlignment="1">
      <alignment horizontal="center" vertical="center"/>
    </xf>
    <xf numFmtId="10" fontId="15" fillId="0" borderId="12" xfId="1" applyNumberFormat="1" applyFont="1" applyBorder="1" applyAlignment="1">
      <alignment horizontal="right" vertical="center"/>
    </xf>
    <xf numFmtId="164" fontId="16" fillId="8" borderId="12" xfId="1" applyNumberFormat="1" applyFont="1" applyFill="1" applyBorder="1" applyAlignment="1">
      <alignment horizontal="center" vertical="center"/>
    </xf>
    <xf numFmtId="164" fontId="13" fillId="9" borderId="12" xfId="1" applyNumberFormat="1" applyFont="1" applyFill="1" applyBorder="1" applyAlignment="1">
      <alignment vertical="center"/>
    </xf>
    <xf numFmtId="10" fontId="17" fillId="13" borderId="12" xfId="1" applyNumberFormat="1" applyFont="1" applyFill="1" applyBorder="1" applyAlignment="1">
      <alignment horizontal="center" vertical="center"/>
    </xf>
    <xf numFmtId="164" fontId="14" fillId="9" borderId="12" xfId="1" applyNumberFormat="1" applyFont="1" applyFill="1" applyBorder="1" applyAlignment="1">
      <alignment horizontal="center" vertical="center"/>
    </xf>
    <xf numFmtId="2" fontId="3" fillId="5" borderId="7" xfId="0" applyNumberFormat="1" applyFont="1" applyFill="1" applyBorder="1" applyAlignment="1">
      <alignment vertical="center" wrapText="1"/>
    </xf>
    <xf numFmtId="2" fontId="4" fillId="5" borderId="7" xfId="0" applyNumberFormat="1" applyFont="1" applyFill="1" applyBorder="1" applyAlignment="1">
      <alignment vertical="center" wrapText="1"/>
    </xf>
    <xf numFmtId="1" fontId="2" fillId="5" borderId="7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left" vertical="center" wrapText="1"/>
    </xf>
    <xf numFmtId="2" fontId="6" fillId="0" borderId="5" xfId="0" applyNumberFormat="1" applyFont="1" applyBorder="1" applyAlignment="1">
      <alignment horizontal="left" vertical="center" wrapText="1"/>
    </xf>
    <xf numFmtId="2" fontId="6" fillId="0" borderId="6" xfId="0" applyNumberFormat="1" applyFont="1" applyBorder="1" applyAlignment="1">
      <alignment horizontal="left" vertical="center" wrapText="1"/>
    </xf>
    <xf numFmtId="164" fontId="10" fillId="7" borderId="8" xfId="1" applyNumberFormat="1" applyFont="1" applyFill="1" applyBorder="1" applyAlignment="1">
      <alignment horizontal="center"/>
    </xf>
    <xf numFmtId="0" fontId="11" fillId="0" borderId="9" xfId="1" applyFont="1" applyBorder="1"/>
    <xf numFmtId="164" fontId="10" fillId="8" borderId="10" xfId="1" applyNumberFormat="1" applyFont="1" applyFill="1" applyBorder="1" applyAlignment="1">
      <alignment horizontal="center"/>
    </xf>
    <xf numFmtId="0" fontId="11" fillId="0" borderId="10" xfId="1" applyFont="1" applyBorder="1"/>
    <xf numFmtId="164" fontId="10" fillId="9" borderId="10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0"/>
  <sheetViews>
    <sheetView tabSelected="1" topLeftCell="A28" workbookViewId="0">
      <selection activeCell="R39" sqref="R39"/>
    </sheetView>
  </sheetViews>
  <sheetFormatPr defaultColWidth="8.6640625" defaultRowHeight="15" x14ac:dyDescent="0.2"/>
  <cols>
    <col min="1" max="1" width="4.109375" style="22" customWidth="1"/>
    <col min="2" max="2" width="20" style="21" customWidth="1"/>
    <col min="3" max="3" width="8.6640625" style="1"/>
    <col min="4" max="4" width="8.88671875" style="2" bestFit="1" customWidth="1"/>
    <col min="5" max="5" width="0.109375" style="1" customWidth="1"/>
    <col min="6" max="6" width="10.33203125" style="1" hidden="1" customWidth="1"/>
    <col min="7" max="7" width="8.6640625" style="22" hidden="1" customWidth="1"/>
    <col min="8" max="8" width="11.33203125" style="1" hidden="1" customWidth="1"/>
    <col min="9" max="9" width="8.88671875" style="1" bestFit="1" customWidth="1"/>
    <col min="10" max="10" width="13.21875" style="1" customWidth="1"/>
    <col min="11" max="11" width="0.109375" style="1" customWidth="1"/>
    <col min="12" max="12" width="11.109375" style="2" hidden="1" customWidth="1"/>
    <col min="13" max="13" width="10.5546875" style="1" hidden="1" customWidth="1"/>
    <col min="14" max="14" width="8.6640625" style="1" hidden="1" customWidth="1"/>
    <col min="15" max="16384" width="8.6640625" style="1"/>
  </cols>
  <sheetData>
    <row r="2" spans="1:14" ht="15.75" thickBot="1" x14ac:dyDescent="0.25"/>
    <row r="3" spans="1:14" ht="16.5" thickBot="1" x14ac:dyDescent="0.25">
      <c r="A3" s="46" t="s">
        <v>0</v>
      </c>
      <c r="B3" s="47"/>
      <c r="C3" s="47"/>
      <c r="D3" s="47"/>
      <c r="E3" s="47"/>
      <c r="F3" s="47"/>
      <c r="G3" s="48"/>
    </row>
    <row r="4" spans="1:14" ht="19.7" customHeight="1" x14ac:dyDescent="0.2">
      <c r="A4" s="49" t="s">
        <v>22</v>
      </c>
      <c r="B4" s="50"/>
      <c r="C4" s="50"/>
      <c r="D4" s="51"/>
      <c r="E4" s="7"/>
      <c r="F4" s="7"/>
      <c r="G4" s="43"/>
      <c r="H4" s="12"/>
      <c r="I4" s="3"/>
      <c r="J4" s="4">
        <f t="shared" ref="J4:J30" si="0">D4*I4</f>
        <v>0</v>
      </c>
      <c r="K4" s="5"/>
      <c r="L4" s="3"/>
      <c r="M4" s="4"/>
      <c r="N4" s="6"/>
    </row>
    <row r="5" spans="1:14" ht="39.6" customHeight="1" x14ac:dyDescent="0.2">
      <c r="A5" s="45">
        <v>7</v>
      </c>
      <c r="B5" s="20" t="s">
        <v>4</v>
      </c>
      <c r="C5" s="7" t="s">
        <v>6</v>
      </c>
      <c r="D5" s="7">
        <v>110</v>
      </c>
      <c r="E5" s="7">
        <f>H5</f>
        <v>0</v>
      </c>
      <c r="F5" s="7">
        <f>D5*E5</f>
        <v>0</v>
      </c>
      <c r="G5" s="43"/>
      <c r="H5" s="12"/>
      <c r="I5" s="3">
        <v>220</v>
      </c>
      <c r="J5" s="4">
        <f t="shared" si="0"/>
        <v>24200</v>
      </c>
      <c r="K5" s="5"/>
      <c r="L5" s="3"/>
      <c r="M5" s="4"/>
      <c r="N5" s="6"/>
    </row>
    <row r="6" spans="1:14" ht="25.35" customHeight="1" x14ac:dyDescent="0.2">
      <c r="A6" s="45">
        <v>8</v>
      </c>
      <c r="B6" s="19" t="s">
        <v>34</v>
      </c>
      <c r="C6" s="13" t="s">
        <v>2</v>
      </c>
      <c r="D6" s="13">
        <v>4</v>
      </c>
      <c r="E6" s="13">
        <f>K6</f>
        <v>0</v>
      </c>
      <c r="F6" s="13">
        <f>D6*E6</f>
        <v>0</v>
      </c>
      <c r="G6" s="43"/>
      <c r="H6" s="14"/>
      <c r="I6" s="15"/>
      <c r="J6" s="15"/>
      <c r="K6" s="5"/>
      <c r="L6" s="15"/>
      <c r="M6" s="4"/>
      <c r="N6" s="16"/>
    </row>
    <row r="7" spans="1:14" ht="39.6" customHeight="1" x14ac:dyDescent="0.2">
      <c r="A7" s="45">
        <v>9</v>
      </c>
      <c r="B7" s="20" t="s">
        <v>5</v>
      </c>
      <c r="C7" s="7" t="s">
        <v>6</v>
      </c>
      <c r="D7" s="7">
        <v>68</v>
      </c>
      <c r="E7" s="7">
        <f t="shared" ref="E7:E11" si="1">H7</f>
        <v>0</v>
      </c>
      <c r="F7" s="7">
        <f t="shared" ref="F7:F32" si="2">D7*E7</f>
        <v>0</v>
      </c>
      <c r="G7" s="43"/>
      <c r="H7" s="12"/>
      <c r="I7" s="3">
        <v>220</v>
      </c>
      <c r="J7" s="4">
        <f t="shared" si="0"/>
        <v>14960</v>
      </c>
      <c r="K7" s="5"/>
      <c r="L7" s="3"/>
      <c r="M7" s="4"/>
      <c r="N7" s="6"/>
    </row>
    <row r="8" spans="1:14" ht="39.6" customHeight="1" x14ac:dyDescent="0.2">
      <c r="A8" s="45">
        <v>10</v>
      </c>
      <c r="B8" s="19" t="s">
        <v>34</v>
      </c>
      <c r="C8" s="13" t="s">
        <v>2</v>
      </c>
      <c r="D8" s="13">
        <v>2</v>
      </c>
      <c r="E8" s="13">
        <f>K8</f>
        <v>0</v>
      </c>
      <c r="F8" s="7">
        <f t="shared" si="2"/>
        <v>0</v>
      </c>
      <c r="G8" s="43"/>
      <c r="H8" s="14"/>
      <c r="I8" s="15"/>
      <c r="J8" s="15"/>
      <c r="K8" s="5"/>
      <c r="L8" s="15"/>
      <c r="M8" s="4"/>
      <c r="N8" s="16"/>
    </row>
    <row r="9" spans="1:14" ht="39.6" customHeight="1" x14ac:dyDescent="0.2">
      <c r="A9" s="45">
        <v>11</v>
      </c>
      <c r="B9" s="20" t="s">
        <v>7</v>
      </c>
      <c r="C9" s="7" t="s">
        <v>8</v>
      </c>
      <c r="D9" s="7">
        <v>3.2</v>
      </c>
      <c r="E9" s="7">
        <f t="shared" si="1"/>
        <v>0</v>
      </c>
      <c r="F9" s="7">
        <f t="shared" si="2"/>
        <v>0</v>
      </c>
      <c r="G9" s="43"/>
      <c r="H9" s="12"/>
      <c r="I9" s="3">
        <v>170</v>
      </c>
      <c r="J9" s="4">
        <f t="shared" si="0"/>
        <v>544</v>
      </c>
      <c r="K9" s="5"/>
      <c r="L9" s="3"/>
      <c r="M9" s="4"/>
      <c r="N9" s="6"/>
    </row>
    <row r="10" spans="1:14" ht="39.6" customHeight="1" x14ac:dyDescent="0.2">
      <c r="A10" s="45">
        <v>10</v>
      </c>
      <c r="B10" s="19" t="s">
        <v>34</v>
      </c>
      <c r="C10" s="13" t="s">
        <v>2</v>
      </c>
      <c r="D10" s="13">
        <v>0.25</v>
      </c>
      <c r="E10" s="13">
        <f>K10</f>
        <v>0</v>
      </c>
      <c r="F10" s="7">
        <f t="shared" ref="F10" si="3">D10*E10</f>
        <v>0</v>
      </c>
      <c r="G10" s="43"/>
      <c r="H10" s="14"/>
      <c r="I10" s="15"/>
      <c r="J10" s="15"/>
      <c r="K10" s="5"/>
      <c r="L10" s="15"/>
      <c r="M10" s="4"/>
      <c r="N10" s="16"/>
    </row>
    <row r="11" spans="1:14" x14ac:dyDescent="0.2">
      <c r="A11" s="45">
        <v>12</v>
      </c>
      <c r="B11" s="20" t="s">
        <v>9</v>
      </c>
      <c r="C11" s="7" t="s">
        <v>2</v>
      </c>
      <c r="D11" s="10">
        <v>1</v>
      </c>
      <c r="E11" s="7">
        <f t="shared" si="1"/>
        <v>0</v>
      </c>
      <c r="F11" s="7">
        <f t="shared" si="2"/>
        <v>0</v>
      </c>
      <c r="G11" s="44"/>
      <c r="H11" s="12"/>
      <c r="I11" s="3">
        <v>750</v>
      </c>
      <c r="J11" s="4">
        <f t="shared" si="0"/>
        <v>750</v>
      </c>
      <c r="K11" s="5"/>
      <c r="L11" s="3"/>
      <c r="M11" s="4"/>
      <c r="N11" s="6"/>
    </row>
    <row r="12" spans="1:14" x14ac:dyDescent="0.2">
      <c r="A12" s="45">
        <v>13</v>
      </c>
      <c r="B12" s="19" t="s">
        <v>23</v>
      </c>
      <c r="C12" s="13" t="s">
        <v>2</v>
      </c>
      <c r="D12" s="13">
        <v>1</v>
      </c>
      <c r="E12" s="13">
        <f>K12</f>
        <v>0</v>
      </c>
      <c r="F12" s="13">
        <f t="shared" si="2"/>
        <v>0</v>
      </c>
      <c r="G12" s="44"/>
      <c r="H12" s="14"/>
      <c r="I12" s="15"/>
      <c r="J12" s="15"/>
      <c r="K12" s="5"/>
      <c r="L12" s="15"/>
      <c r="M12" s="4"/>
      <c r="N12" s="16"/>
    </row>
    <row r="13" spans="1:14" x14ac:dyDescent="0.2">
      <c r="A13" s="45">
        <v>14</v>
      </c>
      <c r="B13" s="20" t="s">
        <v>36</v>
      </c>
      <c r="C13" s="7" t="s">
        <v>2</v>
      </c>
      <c r="D13" s="10">
        <v>2</v>
      </c>
      <c r="E13" s="7"/>
      <c r="F13" s="7">
        <f t="shared" si="2"/>
        <v>0</v>
      </c>
      <c r="G13" s="44"/>
      <c r="H13" s="12"/>
      <c r="I13" s="3">
        <v>220</v>
      </c>
      <c r="J13" s="4">
        <f t="shared" si="0"/>
        <v>440</v>
      </c>
      <c r="K13" s="5"/>
      <c r="L13" s="3"/>
      <c r="M13" s="4"/>
      <c r="N13" s="6"/>
    </row>
    <row r="14" spans="1:14" x14ac:dyDescent="0.2">
      <c r="A14" s="45">
        <v>15</v>
      </c>
      <c r="B14" s="19" t="s">
        <v>10</v>
      </c>
      <c r="C14" s="13" t="s">
        <v>2</v>
      </c>
      <c r="D14" s="13">
        <v>2</v>
      </c>
      <c r="E14" s="13">
        <f>K14</f>
        <v>0</v>
      </c>
      <c r="F14" s="13">
        <f t="shared" si="2"/>
        <v>0</v>
      </c>
      <c r="G14" s="44"/>
      <c r="H14" s="14"/>
      <c r="I14" s="15"/>
      <c r="J14" s="15">
        <f t="shared" si="0"/>
        <v>0</v>
      </c>
      <c r="K14" s="5"/>
      <c r="L14" s="15"/>
      <c r="M14" s="4"/>
      <c r="N14" s="16"/>
    </row>
    <row r="15" spans="1:14" ht="26.45" customHeight="1" x14ac:dyDescent="0.2">
      <c r="A15" s="45">
        <v>16</v>
      </c>
      <c r="B15" s="20" t="s">
        <v>11</v>
      </c>
      <c r="C15" s="7" t="s">
        <v>6</v>
      </c>
      <c r="D15" s="7">
        <v>80</v>
      </c>
      <c r="E15" s="7">
        <f>H15</f>
        <v>0</v>
      </c>
      <c r="F15" s="7">
        <f t="shared" si="2"/>
        <v>0</v>
      </c>
      <c r="G15" s="43"/>
      <c r="H15" s="12"/>
      <c r="I15" s="9">
        <v>35</v>
      </c>
      <c r="J15" s="4">
        <f>D15*I15</f>
        <v>2800</v>
      </c>
      <c r="K15" s="5"/>
      <c r="L15" s="3"/>
      <c r="M15" s="4"/>
      <c r="N15" s="6"/>
    </row>
    <row r="16" spans="1:14" ht="26.45" customHeight="1" x14ac:dyDescent="0.2">
      <c r="A16" s="45">
        <v>17</v>
      </c>
      <c r="B16" s="19" t="s">
        <v>24</v>
      </c>
      <c r="C16" s="13" t="s">
        <v>25</v>
      </c>
      <c r="D16" s="13">
        <f>D15*1.05</f>
        <v>84</v>
      </c>
      <c r="E16" s="13">
        <f>K16</f>
        <v>0</v>
      </c>
      <c r="F16" s="13">
        <f t="shared" si="2"/>
        <v>0</v>
      </c>
      <c r="G16" s="43"/>
      <c r="H16" s="14"/>
      <c r="I16" s="15"/>
      <c r="J16" s="15"/>
      <c r="K16" s="5"/>
      <c r="L16" s="15"/>
      <c r="M16" s="4"/>
      <c r="N16" s="16"/>
    </row>
    <row r="17" spans="1:14" ht="26.45" customHeight="1" x14ac:dyDescent="0.2">
      <c r="A17" s="45">
        <v>18</v>
      </c>
      <c r="B17" s="20" t="s">
        <v>12</v>
      </c>
      <c r="C17" s="7" t="s">
        <v>6</v>
      </c>
      <c r="D17" s="7">
        <v>80</v>
      </c>
      <c r="E17" s="7">
        <f>H17</f>
        <v>0</v>
      </c>
      <c r="F17" s="7">
        <f t="shared" si="2"/>
        <v>0</v>
      </c>
      <c r="G17" s="43"/>
      <c r="H17" s="12"/>
      <c r="I17" s="9">
        <v>35</v>
      </c>
      <c r="J17" s="4">
        <f t="shared" si="0"/>
        <v>2800</v>
      </c>
      <c r="K17" s="5"/>
      <c r="L17" s="3"/>
      <c r="M17" s="4"/>
      <c r="N17" s="6"/>
    </row>
    <row r="18" spans="1:14" ht="26.45" customHeight="1" x14ac:dyDescent="0.2">
      <c r="A18" s="45">
        <v>19</v>
      </c>
      <c r="B18" s="19" t="s">
        <v>26</v>
      </c>
      <c r="C18" s="13" t="s">
        <v>25</v>
      </c>
      <c r="D18" s="13">
        <f>D17*1.05</f>
        <v>84</v>
      </c>
      <c r="E18" s="13">
        <f>K18</f>
        <v>0</v>
      </c>
      <c r="F18" s="13">
        <f t="shared" si="2"/>
        <v>0</v>
      </c>
      <c r="G18" s="43"/>
      <c r="H18" s="14"/>
      <c r="I18" s="15"/>
      <c r="J18" s="15"/>
      <c r="K18" s="5"/>
      <c r="L18" s="15"/>
      <c r="M18" s="4"/>
      <c r="N18" s="16"/>
    </row>
    <row r="19" spans="1:14" ht="26.45" customHeight="1" x14ac:dyDescent="0.2">
      <c r="A19" s="45">
        <v>20</v>
      </c>
      <c r="B19" s="20" t="s">
        <v>13</v>
      </c>
      <c r="C19" s="7" t="s">
        <v>6</v>
      </c>
      <c r="D19" s="7">
        <v>3.2</v>
      </c>
      <c r="E19" s="7">
        <f>H19</f>
        <v>0</v>
      </c>
      <c r="F19" s="7">
        <f t="shared" si="2"/>
        <v>0</v>
      </c>
      <c r="G19" s="43"/>
      <c r="H19" s="12"/>
      <c r="I19" s="3">
        <v>60</v>
      </c>
      <c r="J19" s="4">
        <f t="shared" si="0"/>
        <v>192</v>
      </c>
      <c r="K19" s="5"/>
      <c r="L19" s="3"/>
      <c r="M19" s="4"/>
      <c r="N19" s="6"/>
    </row>
    <row r="20" spans="1:14" ht="26.45" customHeight="1" x14ac:dyDescent="0.2">
      <c r="A20" s="45">
        <v>21</v>
      </c>
      <c r="B20" s="19" t="s">
        <v>27</v>
      </c>
      <c r="C20" s="13" t="s">
        <v>25</v>
      </c>
      <c r="D20" s="13">
        <f>D19*1.05</f>
        <v>3.3600000000000003</v>
      </c>
      <c r="E20" s="13">
        <f>K20</f>
        <v>0</v>
      </c>
      <c r="F20" s="13">
        <f t="shared" si="2"/>
        <v>0</v>
      </c>
      <c r="G20" s="43"/>
      <c r="H20" s="14"/>
      <c r="I20" s="15"/>
      <c r="J20" s="15"/>
      <c r="K20" s="5"/>
      <c r="L20" s="15"/>
      <c r="M20" s="4"/>
      <c r="N20" s="16"/>
    </row>
    <row r="21" spans="1:14" ht="26.45" customHeight="1" x14ac:dyDescent="0.2">
      <c r="A21" s="45">
        <v>22</v>
      </c>
      <c r="B21" s="20" t="s">
        <v>14</v>
      </c>
      <c r="C21" s="7" t="s">
        <v>15</v>
      </c>
      <c r="D21" s="7">
        <v>20</v>
      </c>
      <c r="E21" s="7">
        <f>H21</f>
        <v>0</v>
      </c>
      <c r="F21" s="7">
        <f t="shared" si="2"/>
        <v>0</v>
      </c>
      <c r="G21" s="43"/>
      <c r="H21" s="12"/>
      <c r="I21" s="3">
        <v>300</v>
      </c>
      <c r="J21" s="4">
        <f t="shared" si="0"/>
        <v>6000</v>
      </c>
      <c r="K21" s="5"/>
      <c r="L21" s="3"/>
      <c r="M21" s="4"/>
      <c r="N21" s="6"/>
    </row>
    <row r="22" spans="1:14" ht="42" customHeight="1" x14ac:dyDescent="0.2">
      <c r="A22" s="45">
        <v>23</v>
      </c>
      <c r="B22" s="19" t="s">
        <v>37</v>
      </c>
      <c r="C22" s="13" t="s">
        <v>2</v>
      </c>
      <c r="D22" s="13">
        <v>20</v>
      </c>
      <c r="E22" s="13">
        <f>K22</f>
        <v>0</v>
      </c>
      <c r="F22" s="13">
        <f>D22*E22</f>
        <v>0</v>
      </c>
      <c r="G22" s="43"/>
      <c r="H22" s="14"/>
      <c r="I22" s="15"/>
      <c r="J22" s="15"/>
      <c r="K22" s="5"/>
      <c r="L22" s="15"/>
      <c r="M22" s="4"/>
      <c r="N22" s="16"/>
    </row>
    <row r="23" spans="1:14" ht="26.45" customHeight="1" x14ac:dyDescent="0.2">
      <c r="A23" s="45">
        <v>25</v>
      </c>
      <c r="B23" s="20" t="s">
        <v>16</v>
      </c>
      <c r="C23" s="7" t="s">
        <v>6</v>
      </c>
      <c r="D23" s="7">
        <v>290</v>
      </c>
      <c r="E23" s="7">
        <f>H23</f>
        <v>0</v>
      </c>
      <c r="F23" s="7">
        <f t="shared" si="2"/>
        <v>0</v>
      </c>
      <c r="G23" s="43"/>
      <c r="H23" s="12"/>
      <c r="I23" s="3">
        <f>35+60</f>
        <v>95</v>
      </c>
      <c r="J23" s="4">
        <f t="shared" si="0"/>
        <v>27550</v>
      </c>
      <c r="K23" s="5"/>
      <c r="L23" s="3"/>
      <c r="M23" s="4"/>
      <c r="N23" s="6"/>
    </row>
    <row r="24" spans="1:14" ht="26.45" customHeight="1" x14ac:dyDescent="0.2">
      <c r="A24" s="45">
        <v>26</v>
      </c>
      <c r="B24" s="19" t="s">
        <v>24</v>
      </c>
      <c r="C24" s="13" t="s">
        <v>25</v>
      </c>
      <c r="D24" s="13">
        <f>290*1.05</f>
        <v>304.5</v>
      </c>
      <c r="E24" s="13">
        <f>K24</f>
        <v>0</v>
      </c>
      <c r="F24" s="13">
        <f t="shared" si="2"/>
        <v>0</v>
      </c>
      <c r="G24" s="43"/>
      <c r="H24" s="14"/>
      <c r="I24" s="15"/>
      <c r="J24" s="15"/>
      <c r="K24" s="5"/>
      <c r="L24" s="15"/>
      <c r="M24" s="4"/>
      <c r="N24" s="16"/>
    </row>
    <row r="25" spans="1:14" ht="26.45" customHeight="1" x14ac:dyDescent="0.2">
      <c r="A25" s="45">
        <v>27</v>
      </c>
      <c r="B25" s="19" t="s">
        <v>28</v>
      </c>
      <c r="C25" s="13" t="s">
        <v>25</v>
      </c>
      <c r="D25" s="13">
        <f>D23*1.05</f>
        <v>304.5</v>
      </c>
      <c r="E25" s="13">
        <f>K25</f>
        <v>0</v>
      </c>
      <c r="F25" s="13">
        <f t="shared" si="2"/>
        <v>0</v>
      </c>
      <c r="G25" s="43"/>
      <c r="H25" s="14"/>
      <c r="I25" s="15"/>
      <c r="J25" s="15"/>
      <c r="K25" s="5"/>
      <c r="L25" s="15"/>
      <c r="M25" s="4"/>
      <c r="N25" s="16"/>
    </row>
    <row r="26" spans="1:14" ht="39.6" customHeight="1" x14ac:dyDescent="0.2">
      <c r="A26" s="45">
        <v>28</v>
      </c>
      <c r="B26" s="20" t="s">
        <v>17</v>
      </c>
      <c r="C26" s="7" t="s">
        <v>3</v>
      </c>
      <c r="D26" s="7">
        <v>1</v>
      </c>
      <c r="E26" s="8">
        <f>H26</f>
        <v>0</v>
      </c>
      <c r="F26" s="7">
        <f t="shared" si="2"/>
        <v>0</v>
      </c>
      <c r="G26" s="44"/>
      <c r="H26" s="12"/>
      <c r="I26" s="9">
        <v>200</v>
      </c>
      <c r="J26" s="4">
        <f t="shared" si="0"/>
        <v>200</v>
      </c>
      <c r="K26" s="5"/>
      <c r="L26" s="3"/>
      <c r="M26" s="4"/>
      <c r="N26" s="6"/>
    </row>
    <row r="27" spans="1:14" ht="60.6" customHeight="1" x14ac:dyDescent="0.2">
      <c r="A27" s="45">
        <v>29</v>
      </c>
      <c r="B27" s="19" t="s">
        <v>38</v>
      </c>
      <c r="C27" s="13" t="s">
        <v>2</v>
      </c>
      <c r="D27" s="13">
        <v>1</v>
      </c>
      <c r="E27" s="17">
        <f>K27</f>
        <v>0</v>
      </c>
      <c r="F27" s="13">
        <f t="shared" si="2"/>
        <v>0</v>
      </c>
      <c r="G27" s="44"/>
      <c r="H27" s="14"/>
      <c r="I27" s="15"/>
      <c r="J27" s="15"/>
      <c r="K27" s="5"/>
      <c r="L27" s="15"/>
      <c r="M27" s="4"/>
      <c r="N27" s="16"/>
    </row>
    <row r="28" spans="1:14" ht="26.45" customHeight="1" x14ac:dyDescent="0.2">
      <c r="A28" s="45">
        <v>30</v>
      </c>
      <c r="B28" s="20" t="s">
        <v>35</v>
      </c>
      <c r="C28" s="7" t="s">
        <v>6</v>
      </c>
      <c r="D28" s="11">
        <v>110</v>
      </c>
      <c r="E28" s="7">
        <f>H28</f>
        <v>0</v>
      </c>
      <c r="F28" s="7">
        <f t="shared" si="2"/>
        <v>0</v>
      </c>
      <c r="G28" s="43"/>
      <c r="H28" s="12"/>
      <c r="I28" s="9">
        <v>35</v>
      </c>
      <c r="J28" s="4">
        <f t="shared" si="0"/>
        <v>3850</v>
      </c>
      <c r="K28" s="5"/>
      <c r="L28" s="3"/>
      <c r="M28" s="4"/>
      <c r="N28" s="6"/>
    </row>
    <row r="29" spans="1:14" ht="26.45" customHeight="1" x14ac:dyDescent="0.2">
      <c r="A29" s="45">
        <v>31</v>
      </c>
      <c r="B29" s="19" t="s">
        <v>24</v>
      </c>
      <c r="C29" s="13" t="s">
        <v>25</v>
      </c>
      <c r="D29" s="13">
        <f>D28*1.05</f>
        <v>115.5</v>
      </c>
      <c r="E29" s="13">
        <f>K29</f>
        <v>0</v>
      </c>
      <c r="F29" s="13">
        <f t="shared" si="2"/>
        <v>0</v>
      </c>
      <c r="G29" s="43"/>
      <c r="H29" s="14"/>
      <c r="I29" s="15"/>
      <c r="J29" s="15"/>
      <c r="K29" s="5"/>
      <c r="L29" s="15"/>
      <c r="M29" s="4"/>
      <c r="N29" s="16"/>
    </row>
    <row r="30" spans="1:14" ht="26.45" customHeight="1" x14ac:dyDescent="0.2">
      <c r="A30" s="45">
        <v>32</v>
      </c>
      <c r="B30" s="20" t="s">
        <v>18</v>
      </c>
      <c r="C30" s="7" t="s">
        <v>2</v>
      </c>
      <c r="D30" s="7">
        <v>3</v>
      </c>
      <c r="E30" s="7">
        <f>H30</f>
        <v>0</v>
      </c>
      <c r="F30" s="7">
        <f t="shared" si="2"/>
        <v>0</v>
      </c>
      <c r="G30" s="43"/>
      <c r="H30" s="12"/>
      <c r="I30" s="3">
        <f>50+100</f>
        <v>150</v>
      </c>
      <c r="J30" s="4">
        <f t="shared" si="0"/>
        <v>450</v>
      </c>
      <c r="K30" s="5"/>
      <c r="L30" s="3"/>
      <c r="M30" s="4"/>
      <c r="N30" s="6"/>
    </row>
    <row r="31" spans="1:14" ht="26.45" customHeight="1" x14ac:dyDescent="0.2">
      <c r="A31" s="45">
        <v>33</v>
      </c>
      <c r="B31" s="19" t="s">
        <v>29</v>
      </c>
      <c r="C31" s="13" t="s">
        <v>2</v>
      </c>
      <c r="D31" s="13">
        <v>3</v>
      </c>
      <c r="E31" s="13">
        <f>K31</f>
        <v>0</v>
      </c>
      <c r="F31" s="13">
        <f t="shared" si="2"/>
        <v>0</v>
      </c>
      <c r="G31" s="43"/>
      <c r="H31" s="14"/>
      <c r="I31" s="15"/>
      <c r="J31" s="15"/>
      <c r="K31" s="5"/>
      <c r="L31" s="15"/>
      <c r="M31" s="4"/>
      <c r="N31" s="16"/>
    </row>
    <row r="32" spans="1:14" ht="26.45" customHeight="1" x14ac:dyDescent="0.2">
      <c r="A32" s="45">
        <v>34</v>
      </c>
      <c r="B32" s="20" t="s">
        <v>31</v>
      </c>
      <c r="C32" s="7" t="s">
        <v>30</v>
      </c>
      <c r="D32" s="7">
        <v>1</v>
      </c>
      <c r="E32" s="7">
        <f>H32</f>
        <v>0</v>
      </c>
      <c r="F32" s="7">
        <f t="shared" si="2"/>
        <v>0</v>
      </c>
      <c r="G32" s="43"/>
      <c r="H32" s="12"/>
      <c r="I32" s="3">
        <v>0</v>
      </c>
      <c r="J32" s="4"/>
      <c r="K32" s="5"/>
      <c r="L32" s="3"/>
      <c r="M32" s="4"/>
      <c r="N32" s="6"/>
    </row>
    <row r="33" spans="1:14" ht="28.7" customHeight="1" x14ac:dyDescent="0.2">
      <c r="A33" s="49" t="s">
        <v>33</v>
      </c>
      <c r="B33" s="50"/>
      <c r="C33" s="50"/>
      <c r="D33" s="51"/>
      <c r="E33" s="7"/>
      <c r="F33" s="7"/>
      <c r="G33" s="43"/>
      <c r="H33" s="12"/>
      <c r="I33" s="3"/>
      <c r="J33" s="4">
        <f t="shared" ref="J33:J39" si="4">D33*I33</f>
        <v>0</v>
      </c>
      <c r="K33" s="5"/>
      <c r="L33" s="3"/>
      <c r="M33" s="4"/>
      <c r="N33" s="6"/>
    </row>
    <row r="34" spans="1:14" ht="40.35" customHeight="1" x14ac:dyDescent="0.2">
      <c r="A34" s="45">
        <v>59</v>
      </c>
      <c r="B34" s="20" t="s">
        <v>19</v>
      </c>
      <c r="C34" s="7" t="s">
        <v>2</v>
      </c>
      <c r="D34" s="7">
        <v>1</v>
      </c>
      <c r="E34" s="7">
        <f>H34</f>
        <v>0</v>
      </c>
      <c r="F34" s="7">
        <f>D34*E34</f>
        <v>0</v>
      </c>
      <c r="G34" s="43"/>
      <c r="H34" s="12"/>
      <c r="I34" s="3">
        <v>2000</v>
      </c>
      <c r="J34" s="4">
        <f t="shared" si="4"/>
        <v>2000</v>
      </c>
      <c r="K34" s="5"/>
      <c r="L34" s="3"/>
      <c r="M34" s="4"/>
      <c r="N34" s="6"/>
    </row>
    <row r="35" spans="1:14" ht="40.35" customHeight="1" x14ac:dyDescent="0.2">
      <c r="A35" s="45">
        <v>60</v>
      </c>
      <c r="B35" s="19" t="s">
        <v>40</v>
      </c>
      <c r="C35" s="13" t="s">
        <v>2</v>
      </c>
      <c r="D35" s="13">
        <v>1</v>
      </c>
      <c r="E35" s="13">
        <f>K35</f>
        <v>0</v>
      </c>
      <c r="F35" s="13">
        <f t="shared" ref="F35:F38" si="5">D35*E35</f>
        <v>0</v>
      </c>
      <c r="G35" s="43"/>
      <c r="H35" s="14"/>
      <c r="I35" s="15"/>
      <c r="J35" s="15">
        <f t="shared" si="4"/>
        <v>0</v>
      </c>
      <c r="K35" s="5"/>
      <c r="L35" s="15"/>
      <c r="M35" s="15"/>
      <c r="N35" s="16"/>
    </row>
    <row r="36" spans="1:14" ht="54.6" customHeight="1" x14ac:dyDescent="0.2">
      <c r="A36" s="45">
        <v>61</v>
      </c>
      <c r="B36" s="20" t="s">
        <v>20</v>
      </c>
      <c r="C36" s="7" t="s">
        <v>2</v>
      </c>
      <c r="D36" s="7">
        <v>1</v>
      </c>
      <c r="E36" s="7">
        <f>H36</f>
        <v>0</v>
      </c>
      <c r="F36" s="7">
        <f t="shared" si="5"/>
        <v>0</v>
      </c>
      <c r="G36" s="43"/>
      <c r="H36" s="12"/>
      <c r="I36" s="9">
        <v>3500</v>
      </c>
      <c r="J36" s="4">
        <f t="shared" si="4"/>
        <v>3500</v>
      </c>
      <c r="K36" s="5"/>
      <c r="L36" s="3"/>
      <c r="M36" s="4"/>
      <c r="N36" s="6"/>
    </row>
    <row r="37" spans="1:14" ht="27" customHeight="1" x14ac:dyDescent="0.2">
      <c r="A37" s="45">
        <v>62</v>
      </c>
      <c r="B37" s="20" t="s">
        <v>21</v>
      </c>
      <c r="C37" s="7" t="s">
        <v>39</v>
      </c>
      <c r="D37" s="7">
        <v>7</v>
      </c>
      <c r="E37" s="7">
        <f>H37</f>
        <v>0</v>
      </c>
      <c r="F37" s="7">
        <f t="shared" si="5"/>
        <v>0</v>
      </c>
      <c r="G37" s="43"/>
      <c r="H37" s="12"/>
      <c r="I37" s="9">
        <v>500</v>
      </c>
      <c r="J37" s="4">
        <f t="shared" si="4"/>
        <v>3500</v>
      </c>
      <c r="K37" s="5"/>
      <c r="L37" s="3"/>
      <c r="M37" s="4"/>
      <c r="N37" s="6"/>
    </row>
    <row r="38" spans="1:14" ht="27" customHeight="1" x14ac:dyDescent="0.2">
      <c r="A38" s="45">
        <v>63</v>
      </c>
      <c r="B38" s="19" t="s">
        <v>32</v>
      </c>
      <c r="C38" s="13" t="s">
        <v>25</v>
      </c>
      <c r="D38" s="18">
        <v>7</v>
      </c>
      <c r="E38" s="13">
        <f>K38</f>
        <v>0</v>
      </c>
      <c r="F38" s="13">
        <f t="shared" si="5"/>
        <v>0</v>
      </c>
      <c r="G38" s="43"/>
      <c r="H38" s="14"/>
      <c r="I38" s="15">
        <v>452.09</v>
      </c>
      <c r="J38" s="15">
        <f t="shared" si="4"/>
        <v>3164.6299999999997</v>
      </c>
      <c r="K38" s="5"/>
      <c r="L38" s="15"/>
      <c r="M38" s="15"/>
      <c r="N38" s="16"/>
    </row>
    <row r="39" spans="1:14" ht="25.7" customHeight="1" x14ac:dyDescent="0.2">
      <c r="A39" s="49"/>
      <c r="B39" s="50"/>
      <c r="C39" s="50"/>
      <c r="D39" s="51"/>
      <c r="E39" s="7"/>
      <c r="F39" s="7"/>
      <c r="G39" s="43"/>
      <c r="H39" s="12"/>
      <c r="I39" s="3"/>
      <c r="J39" s="4">
        <f t="shared" si="4"/>
        <v>0</v>
      </c>
      <c r="K39" s="5"/>
      <c r="L39" s="3"/>
      <c r="M39" s="4"/>
      <c r="N39" s="6"/>
    </row>
    <row r="40" spans="1:14" x14ac:dyDescent="0.2">
      <c r="A40" s="45"/>
      <c r="B40" s="20" t="s">
        <v>41</v>
      </c>
      <c r="C40" s="7"/>
      <c r="D40" s="7"/>
      <c r="E40" s="7"/>
      <c r="F40" s="7">
        <f>SUM(F4:F39)</f>
        <v>0</v>
      </c>
      <c r="G40" s="43"/>
      <c r="H40" s="12"/>
      <c r="I40" s="3"/>
      <c r="J40" s="23">
        <f>SUM(J4:J39)</f>
        <v>96900.63</v>
      </c>
      <c r="K40" s="5"/>
      <c r="L40" s="3"/>
      <c r="M40" s="4"/>
      <c r="N40" s="24"/>
    </row>
  </sheetData>
  <mergeCells count="4">
    <mergeCell ref="A4:D4"/>
    <mergeCell ref="A33:D33"/>
    <mergeCell ref="A39:D39"/>
    <mergeCell ref="A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J9" sqref="J9"/>
    </sheetView>
  </sheetViews>
  <sheetFormatPr defaultRowHeight="15" x14ac:dyDescent="0.2"/>
  <cols>
    <col min="1" max="1" width="17.44140625" customWidth="1"/>
  </cols>
  <sheetData>
    <row r="1" spans="1:13" ht="21" x14ac:dyDescent="0.35">
      <c r="A1" s="25"/>
      <c r="B1" s="52" t="s">
        <v>42</v>
      </c>
      <c r="C1" s="53"/>
      <c r="D1" s="54" t="s">
        <v>43</v>
      </c>
      <c r="E1" s="55"/>
      <c r="F1" s="55"/>
      <c r="G1" s="55"/>
      <c r="H1" s="55"/>
      <c r="I1" s="55"/>
      <c r="J1" s="53"/>
      <c r="K1" s="56" t="s">
        <v>44</v>
      </c>
      <c r="L1" s="55"/>
      <c r="M1" s="53"/>
    </row>
    <row r="2" spans="1:13" ht="26.25" x14ac:dyDescent="0.35">
      <c r="A2" s="26"/>
      <c r="B2" s="27" t="s">
        <v>45</v>
      </c>
      <c r="C2" s="27" t="s">
        <v>46</v>
      </c>
      <c r="D2" s="28" t="s">
        <v>47</v>
      </c>
      <c r="E2" s="29" t="s">
        <v>48</v>
      </c>
      <c r="F2" s="28" t="s">
        <v>49</v>
      </c>
      <c r="G2" s="29" t="s">
        <v>48</v>
      </c>
      <c r="H2" s="28" t="s">
        <v>50</v>
      </c>
      <c r="I2" s="29" t="s">
        <v>48</v>
      </c>
      <c r="J2" s="28" t="s">
        <v>51</v>
      </c>
      <c r="K2" s="30" t="s">
        <v>52</v>
      </c>
      <c r="L2" s="31" t="s">
        <v>53</v>
      </c>
      <c r="M2" s="32" t="s">
        <v>54</v>
      </c>
    </row>
    <row r="3" spans="1:13" ht="21" x14ac:dyDescent="0.35">
      <c r="A3" s="33"/>
      <c r="B3" s="27">
        <v>0.15</v>
      </c>
      <c r="C3" s="27"/>
      <c r="D3" s="28"/>
      <c r="E3" s="29"/>
      <c r="F3" s="28"/>
      <c r="G3" s="29"/>
      <c r="H3" s="28"/>
      <c r="I3" s="29"/>
      <c r="J3" s="28"/>
      <c r="K3" s="30"/>
      <c r="L3" s="31"/>
      <c r="M3" s="32"/>
    </row>
    <row r="4" spans="1:13" ht="78.599999999999994" customHeight="1" x14ac:dyDescent="0.2">
      <c r="A4" s="34" t="s">
        <v>1</v>
      </c>
      <c r="B4" s="35">
        <f>Аркуш1!N40*1.2</f>
        <v>0</v>
      </c>
      <c r="C4" s="36">
        <f>Аркуш1!J40</f>
        <v>96900.63</v>
      </c>
      <c r="D4" s="37">
        <f>C4*E4</f>
        <v>14535.094500000001</v>
      </c>
      <c r="E4" s="38">
        <v>0.15</v>
      </c>
      <c r="F4" s="39">
        <f>B4*G4</f>
        <v>0</v>
      </c>
      <c r="G4" s="38">
        <v>0.02</v>
      </c>
      <c r="H4" s="39">
        <f>(B4+C4)*I4</f>
        <v>1938.0126</v>
      </c>
      <c r="I4" s="38">
        <v>0.02</v>
      </c>
      <c r="J4" s="39">
        <f>B4+C4+D4+F4+H4</f>
        <v>113373.73710000001</v>
      </c>
      <c r="K4" s="40" t="e">
        <f>Аркуш1!#REF!</f>
        <v>#REF!</v>
      </c>
      <c r="L4" s="41" t="e">
        <f>M4/K4</f>
        <v>#REF!</v>
      </c>
      <c r="M4" s="42" t="e">
        <f>K4-J4</f>
        <v>#REF!</v>
      </c>
    </row>
  </sheetData>
  <mergeCells count="3">
    <mergeCell ref="B1:C1"/>
    <mergeCell ref="D1:J1"/>
    <mergeCell ref="K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Аркуш1</vt:lpstr>
      <vt:lpstr>Аналітика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Могиленец</dc:creator>
  <cp:lastModifiedBy>User</cp:lastModifiedBy>
  <cp:lastPrinted>2026-07-22T09:35:57Z</cp:lastPrinted>
  <dcterms:created xsi:type="dcterms:W3CDTF">2026-05-18T06:53:17Z</dcterms:created>
  <dcterms:modified xsi:type="dcterms:W3CDTF">2026-07-23T13:51:36Z</dcterms:modified>
</cp:coreProperties>
</file>