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15B0B8CC-F586-4753-81A2-369368CF2EE2}" xr6:coauthVersionLast="47" xr6:coauthVersionMax="47" xr10:uidLastSave="{00000000-0000-0000-0000-000000000000}"/>
  <bookViews>
    <workbookView xWindow="-28920" yWindow="-90" windowWidth="29040" windowHeight="15720" tabRatio="912" activeTab="1" xr2:uid="{00000000-000D-0000-FFFF-FFFF00000000}"/>
  </bookViews>
  <sheets>
    <sheet name="ЗВК. К1" sheetId="6" r:id="rId1"/>
    <sheet name="К2" sheetId="14" r:id="rId2"/>
  </sheets>
  <definedNames>
    <definedName name="_xlnm._FilterDatabase" localSheetId="0" hidden="1">'ЗВК. К1'!$A$2:$I$21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6" i="14" l="1"/>
  <c r="G22" i="14"/>
  <c r="H22" i="14"/>
  <c r="I22" i="14" s="1"/>
  <c r="D53" i="6"/>
  <c r="D114" i="6"/>
  <c r="F114" i="6" s="1"/>
  <c r="D113" i="6"/>
  <c r="F112" i="6"/>
  <c r="K111" i="6"/>
  <c r="K110" i="6"/>
  <c r="F110" i="6"/>
  <c r="K108" i="6"/>
  <c r="F108" i="6"/>
  <c r="K107" i="6"/>
  <c r="F107" i="6"/>
  <c r="K106" i="6"/>
  <c r="F106" i="6"/>
  <c r="K105" i="6"/>
  <c r="F105" i="6"/>
  <c r="K104" i="6"/>
  <c r="F104" i="6"/>
  <c r="K103" i="6"/>
  <c r="F103" i="6"/>
  <c r="K102" i="6"/>
  <c r="F102" i="6"/>
  <c r="K100" i="6"/>
  <c r="F100" i="6"/>
  <c r="K99" i="6"/>
  <c r="F99" i="6"/>
  <c r="K98" i="6"/>
  <c r="F98" i="6"/>
  <c r="K97" i="6"/>
  <c r="F97" i="6"/>
  <c r="K96" i="6"/>
  <c r="F96" i="6"/>
  <c r="K95" i="6"/>
  <c r="F95" i="6"/>
  <c r="K94" i="6"/>
  <c r="F94" i="6"/>
  <c r="K93" i="6"/>
  <c r="F93" i="6"/>
  <c r="K92" i="6"/>
  <c r="F92" i="6"/>
  <c r="K91" i="6"/>
  <c r="F91" i="6"/>
  <c r="K90" i="6"/>
  <c r="F90" i="6"/>
  <c r="K89" i="6"/>
  <c r="F89" i="6"/>
  <c r="K88" i="6"/>
  <c r="F88" i="6"/>
  <c r="K87" i="6"/>
  <c r="F87" i="6"/>
  <c r="K86" i="6"/>
  <c r="F86" i="6"/>
  <c r="D85" i="6"/>
  <c r="K84" i="6"/>
  <c r="F84" i="6"/>
  <c r="K83" i="6"/>
  <c r="F83" i="6"/>
  <c r="K82" i="6"/>
  <c r="F82" i="6"/>
  <c r="K81" i="6"/>
  <c r="F81" i="6"/>
  <c r="K80" i="6"/>
  <c r="F80" i="6"/>
  <c r="K79" i="6"/>
  <c r="F79" i="6"/>
  <c r="K78" i="6"/>
  <c r="F78" i="6"/>
  <c r="K76" i="6"/>
  <c r="F76" i="6"/>
  <c r="K75" i="6"/>
  <c r="F75" i="6"/>
  <c r="K74" i="6"/>
  <c r="F74" i="6"/>
  <c r="K73" i="6"/>
  <c r="F73" i="6"/>
  <c r="K72" i="6"/>
  <c r="F72" i="6"/>
  <c r="K71" i="6"/>
  <c r="F71" i="6"/>
  <c r="K70" i="6"/>
  <c r="F70" i="6"/>
  <c r="D69" i="6"/>
  <c r="K68" i="6"/>
  <c r="F68" i="6"/>
  <c r="K67" i="6"/>
  <c r="F67" i="6"/>
  <c r="K66" i="6"/>
  <c r="F66" i="6"/>
  <c r="K65" i="6"/>
  <c r="F65" i="6"/>
  <c r="K64" i="6"/>
  <c r="F64" i="6"/>
  <c r="K63" i="6"/>
  <c r="F63" i="6"/>
  <c r="K62" i="6"/>
  <c r="F62" i="6"/>
  <c r="D61" i="6"/>
  <c r="K60" i="6"/>
  <c r="F60" i="6"/>
  <c r="K59" i="6"/>
  <c r="F59" i="6"/>
  <c r="K58" i="6"/>
  <c r="F58" i="6"/>
  <c r="K57" i="6"/>
  <c r="F57" i="6"/>
  <c r="K56" i="6"/>
  <c r="F56" i="6"/>
  <c r="K55" i="6"/>
  <c r="F55" i="6"/>
  <c r="K54" i="6"/>
  <c r="F54" i="6"/>
  <c r="K52" i="6"/>
  <c r="F52" i="6"/>
  <c r="K51" i="6"/>
  <c r="F51" i="6"/>
  <c r="K50" i="6"/>
  <c r="F50" i="6"/>
  <c r="K49" i="6"/>
  <c r="F49" i="6"/>
  <c r="K48" i="6"/>
  <c r="F48" i="6"/>
  <c r="K47" i="6"/>
  <c r="F47" i="6"/>
  <c r="K46" i="6"/>
  <c r="F46" i="6"/>
  <c r="K45" i="6"/>
  <c r="F45" i="6"/>
  <c r="D44" i="6"/>
  <c r="K43" i="6"/>
  <c r="F43" i="6"/>
  <c r="K42" i="6"/>
  <c r="F42" i="6"/>
  <c r="K41" i="6"/>
  <c r="F41" i="6"/>
  <c r="K40" i="6"/>
  <c r="F40" i="6"/>
  <c r="K39" i="6"/>
  <c r="F39" i="6"/>
  <c r="K38" i="6"/>
  <c r="F38" i="6"/>
  <c r="K37" i="6"/>
  <c r="F37" i="6"/>
  <c r="D36" i="6"/>
  <c r="K35" i="6"/>
  <c r="F35" i="6"/>
  <c r="K34" i="6"/>
  <c r="F34" i="6"/>
  <c r="K33" i="6"/>
  <c r="F33" i="6"/>
  <c r="K32" i="6"/>
  <c r="F32" i="6"/>
  <c r="K31" i="6"/>
  <c r="F31" i="6"/>
  <c r="K30" i="6"/>
  <c r="F30" i="6"/>
  <c r="K29" i="6"/>
  <c r="F29" i="6"/>
  <c r="K28" i="6"/>
  <c r="F28" i="6"/>
  <c r="K27" i="6"/>
  <c r="F27" i="6"/>
  <c r="K26" i="6"/>
  <c r="K25" i="6"/>
  <c r="F25" i="6"/>
  <c r="K24" i="6"/>
  <c r="F24" i="6"/>
  <c r="I44" i="6" l="1"/>
  <c r="K44" i="6" s="1"/>
  <c r="F44" i="6"/>
  <c r="I101" i="6"/>
  <c r="K101" i="6" s="1"/>
  <c r="F101" i="6"/>
  <c r="F113" i="6"/>
  <c r="D115" i="6"/>
  <c r="F115" i="6" s="1"/>
  <c r="I109" i="6"/>
  <c r="K109" i="6" s="1"/>
  <c r="F109" i="6"/>
  <c r="F85" i="6"/>
  <c r="I85" i="6"/>
  <c r="K85" i="6" s="1"/>
  <c r="F77" i="6"/>
  <c r="I77" i="6"/>
  <c r="K77" i="6" s="1"/>
  <c r="F69" i="6"/>
  <c r="I69" i="6"/>
  <c r="K69" i="6" s="1"/>
  <c r="I61" i="6"/>
  <c r="K61" i="6" s="1"/>
  <c r="F61" i="6"/>
  <c r="I53" i="6"/>
  <c r="K53" i="6" s="1"/>
  <c r="F53" i="6"/>
  <c r="F36" i="6"/>
  <c r="I36" i="6"/>
  <c r="K36" i="6" s="1"/>
  <c r="F116" i="6" l="1"/>
  <c r="F117" i="6" s="1"/>
  <c r="K120" i="6"/>
  <c r="K122" i="6" s="1"/>
  <c r="K116" i="6" l="1"/>
  <c r="K117" i="6" s="1"/>
  <c r="K118" i="6" l="1"/>
  <c r="K123" i="6" s="1"/>
  <c r="K125" i="6" s="1"/>
  <c r="G127" i="6" s="1"/>
  <c r="H14" i="14" l="1"/>
  <c r="G14" i="14"/>
  <c r="D24" i="14"/>
  <c r="G9" i="14"/>
  <c r="H9" i="14"/>
  <c r="G10" i="14"/>
  <c r="H10" i="14"/>
  <c r="G11" i="14"/>
  <c r="H11" i="14"/>
  <c r="G12" i="14"/>
  <c r="H12" i="14"/>
  <c r="G13" i="14"/>
  <c r="H13" i="14"/>
  <c r="G15" i="14"/>
  <c r="H15" i="14"/>
  <c r="G16" i="14"/>
  <c r="H16" i="14"/>
  <c r="G17" i="14"/>
  <c r="H17" i="14"/>
  <c r="G18" i="14"/>
  <c r="H18" i="14"/>
  <c r="G19" i="14"/>
  <c r="H19" i="14"/>
  <c r="G20" i="14"/>
  <c r="H20" i="14"/>
  <c r="I20" i="14" s="1"/>
  <c r="G21" i="14"/>
  <c r="H21" i="14"/>
  <c r="H7" i="14"/>
  <c r="G7" i="14"/>
  <c r="D4" i="14"/>
  <c r="E4" i="14" s="1"/>
  <c r="F4" i="14" s="1"/>
  <c r="G4" i="14" s="1"/>
  <c r="H4" i="14" s="1"/>
  <c r="I4" i="14" s="1"/>
  <c r="B4" i="14"/>
  <c r="I14" i="14" l="1"/>
  <c r="I10" i="14"/>
  <c r="I15" i="14"/>
  <c r="I17" i="14"/>
  <c r="I13" i="14"/>
  <c r="H27" i="14"/>
  <c r="G27" i="14"/>
  <c r="G26" i="14"/>
  <c r="D25" i="14"/>
  <c r="G25" i="14" s="1"/>
  <c r="G24" i="14"/>
  <c r="G23" i="14"/>
  <c r="H23" i="14"/>
  <c r="I21" i="14"/>
  <c r="H24" i="14"/>
  <c r="I19" i="14"/>
  <c r="I11" i="14"/>
  <c r="H26" i="14"/>
  <c r="I9" i="14"/>
  <c r="I18" i="14"/>
  <c r="I12" i="14"/>
  <c r="I16" i="14"/>
  <c r="I7" i="14"/>
  <c r="I26" i="14" l="1"/>
  <c r="H25" i="14"/>
  <c r="I25" i="14" s="1"/>
  <c r="I23" i="14"/>
  <c r="I27" i="14"/>
  <c r="I24" i="14"/>
  <c r="G28" i="14"/>
  <c r="H28" i="14"/>
  <c r="I28" i="14" l="1"/>
  <c r="G5" i="14"/>
  <c r="G29" i="14" s="1"/>
  <c r="H5" i="14"/>
  <c r="H29" i="14" s="1"/>
  <c r="I5" i="14" l="1"/>
  <c r="I29" i="14" s="1"/>
</calcChain>
</file>

<file path=xl/sharedStrings.xml><?xml version="1.0" encoding="utf-8"?>
<sst xmlns="http://schemas.openxmlformats.org/spreadsheetml/2006/main" count="350" uniqueCount="120">
  <si>
    <t>№</t>
  </si>
  <si>
    <t xml:space="preserve">Найменування </t>
  </si>
  <si>
    <t>шт</t>
  </si>
  <si>
    <t>м</t>
  </si>
  <si>
    <t>компл.</t>
  </si>
  <si>
    <t>Од.
вим.</t>
  </si>
  <si>
    <t>Витратні матеріали</t>
  </si>
  <si>
    <t>м3</t>
  </si>
  <si>
    <t>Зворотня засипка з пошаровим ущільненням існуючим грунтом</t>
  </si>
  <si>
    <t>ПП 10</t>
  </si>
  <si>
    <t>КС 10-6</t>
  </si>
  <si>
    <t>КС 10-9</t>
  </si>
  <si>
    <t>ПН 10</t>
  </si>
  <si>
    <t>КО 6</t>
  </si>
  <si>
    <t>Гідроізоляція обмазувальна</t>
  </si>
  <si>
    <t>кг</t>
  </si>
  <si>
    <t>Цемент</t>
  </si>
  <si>
    <t>Пісок</t>
  </si>
  <si>
    <t>т</t>
  </si>
  <si>
    <t>Труба ПВХ SN8 Д=160мм2</t>
  </si>
  <si>
    <t>Вивезення грунту</t>
  </si>
  <si>
    <t>Перевантаження і доставка залізобетону до обєкту з нижньої локації.</t>
  </si>
  <si>
    <t>посл.</t>
  </si>
  <si>
    <t>Переміщення залізобетоних віробів по территорії об'єкту до місця монтажу.</t>
  </si>
  <si>
    <t>люд/дн</t>
  </si>
  <si>
    <t>Каналізаційні колодязі</t>
  </si>
  <si>
    <t>Зворотня засипка піском з пошаровим ущільненням  та улаштуванням основи</t>
  </si>
  <si>
    <t>Витратні матеріали, кріплення</t>
  </si>
  <si>
    <t>ЩПС</t>
  </si>
  <si>
    <t>Розробка грунту під трубопроводи</t>
  </si>
  <si>
    <t>Розробка грунту під колодязі</t>
  </si>
  <si>
    <t>Собівартість робіт</t>
  </si>
  <si>
    <t>Собівартість одиниці</t>
  </si>
  <si>
    <t>маш</t>
  </si>
  <si>
    <t>Доставкаматеріалів</t>
  </si>
  <si>
    <t>Кіл-сть, факт</t>
  </si>
  <si>
    <t>Ціна за одиницю робі</t>
  </si>
  <si>
    <t>Ціна за одиницю матеріали</t>
  </si>
  <si>
    <t xml:space="preserve">Собівартість матеріалів, </t>
  </si>
  <si>
    <t>ВСЬОГО</t>
  </si>
  <si>
    <t>м.п.</t>
  </si>
  <si>
    <t>Од. вим.</t>
  </si>
  <si>
    <t>компл</t>
  </si>
  <si>
    <t>пос</t>
  </si>
  <si>
    <t>м2</t>
  </si>
  <si>
    <t>Готель . К2</t>
  </si>
  <si>
    <t>ІНЖЕНЕРНІ МЕРЕЖІ. К2</t>
  </si>
  <si>
    <t>К2. -0,0000</t>
  </si>
  <si>
    <t>Доборний елемент на колодязь</t>
  </si>
  <si>
    <t xml:space="preserve">Додаток №1 до Договору № від </t>
  </si>
  <si>
    <t>Об'єм робіт</t>
  </si>
  <si>
    <t>Об'єкт:"Нове будівництво апартготелю в с-щі Ворохта, Надвірнянський район,Івано-Франківська обл., вул. Говерлянська»</t>
  </si>
  <si>
    <t>Найменування робіт і витрат.</t>
  </si>
  <si>
    <t>Кількість.</t>
  </si>
  <si>
    <t>Варт. од. грн.</t>
  </si>
  <si>
    <t>Варт. всьго  грн.</t>
  </si>
  <si>
    <t>Найменування матеріалів.</t>
  </si>
  <si>
    <t>Разом по розділу</t>
  </si>
  <si>
    <t>Разом по розділах.</t>
  </si>
  <si>
    <t>Всього по розділах</t>
  </si>
  <si>
    <t xml:space="preserve">Непередбачені витрати на роботи що виконуються в зимовий період. </t>
  </si>
  <si>
    <t>%</t>
  </si>
  <si>
    <t>Витрати на роботу генераторів.</t>
  </si>
  <si>
    <t>дн.</t>
  </si>
  <si>
    <t xml:space="preserve">Загальновиробничі витрати </t>
  </si>
  <si>
    <t>Разом по розділу.</t>
  </si>
  <si>
    <t>Всього по розділах без ПДВ.</t>
  </si>
  <si>
    <t xml:space="preserve">ПДВ - 20%. </t>
  </si>
  <si>
    <t>Всього по кошторису.</t>
  </si>
  <si>
    <t>Разом по кошторису.</t>
  </si>
  <si>
    <t>Примітка:</t>
  </si>
  <si>
    <t>Договірна ціна не враховує витрати на проживання роборих та ІТР. Забезпечення матеріалами, механізмами, водопостачання та електроенергією покладається на Замовника.</t>
  </si>
  <si>
    <t>Термін виконання робіт: Згідно графіку виконання робіт на об'єкті. Графік може бути подовжено із за змін та коригувань проекту. Графік може бути подовжено із несприятливих умов погоди в даній місцевості. Форсмажорні обставини в воєнний стан.</t>
  </si>
  <si>
    <t>ЗАМОВНИК:</t>
  </si>
  <si>
    <t>ПІДРЯДНИК</t>
  </si>
  <si>
    <t>ТОВ "КРИВОПІЛЛЯ ІНВЕСТ"</t>
  </si>
  <si>
    <t xml:space="preserve">Директор </t>
  </si>
  <si>
    <r>
      <rPr>
        <sz val="8"/>
        <rFont val="Times New Roman"/>
        <family val="1"/>
        <charset val="204"/>
      </rPr>
      <t>Фарберов І.В.</t>
    </r>
    <r>
      <rPr>
        <b/>
        <sz val="8"/>
        <rFont val="Times New Roman"/>
        <family val="1"/>
        <charset val="204"/>
      </rPr>
      <t>____________________м.п.</t>
    </r>
  </si>
  <si>
    <t>Прокладання трубопроводу</t>
  </si>
  <si>
    <t>Роботи по ЗВК по готелю в вісях 1-20/А-Г з відм. - 3,400 до + 9,000.</t>
  </si>
  <si>
    <t>Креслення: Видані ТОВ "Мергель Трейд". 25052023-Уліс-ЗВК.С 04.2026</t>
  </si>
  <si>
    <t>Розробка траншеї під трубопровід</t>
  </si>
  <si>
    <t>Розробка котловану під колодязь</t>
  </si>
  <si>
    <t>Земляні роботи в ручну</t>
  </si>
  <si>
    <t>Комплекс робіт по влаштуванню ЗВК К1 Готель по  готелю в вісях 1-20/А-Г з відм. - 3,400  до + 9,000.(специфікація 17.12.2024)</t>
  </si>
  <si>
    <t>Господарчо-побутова каналізація -К1(готель)</t>
  </si>
  <si>
    <t>Труба каналізаційна НПВХ д -160мм 5N8</t>
  </si>
  <si>
    <t>Труба каналізаційна НПВХ д -355мм 5N8</t>
  </si>
  <si>
    <t>Хомут з нержавійочої сталі для кріплення стояка DN355</t>
  </si>
  <si>
    <t>Жировловлювач потужністю 2л/с</t>
  </si>
  <si>
    <t>Встановлення жировловлювача</t>
  </si>
  <si>
    <t>ПН10</t>
  </si>
  <si>
    <t>КС10.6</t>
  </si>
  <si>
    <t>КС10.9</t>
  </si>
  <si>
    <t>ПП10</t>
  </si>
  <si>
    <t>КО-6</t>
  </si>
  <si>
    <t>Люк Т</t>
  </si>
  <si>
    <t>Скоба ходова ГОСТ 5781</t>
  </si>
  <si>
    <t>Гідроізоляція</t>
  </si>
  <si>
    <t>Бетон</t>
  </si>
  <si>
    <t>Заливання лотку</t>
  </si>
  <si>
    <r>
      <t xml:space="preserve">Влаштування колодязя </t>
    </r>
    <r>
      <rPr>
        <b/>
        <sz val="8"/>
        <rFont val="Arial"/>
        <family val="2"/>
        <charset val="204"/>
      </rPr>
      <t>№37</t>
    </r>
  </si>
  <si>
    <t>Влаштування гідроізоляції в два шари</t>
  </si>
  <si>
    <r>
      <t xml:space="preserve">Влаштування колодязя </t>
    </r>
    <r>
      <rPr>
        <b/>
        <sz val="8"/>
        <rFont val="Arial"/>
        <family val="2"/>
        <charset val="204"/>
      </rPr>
      <t>№37а</t>
    </r>
  </si>
  <si>
    <t>Люк Л</t>
  </si>
  <si>
    <r>
      <t xml:space="preserve">Влаштування колодязя </t>
    </r>
    <r>
      <rPr>
        <b/>
        <sz val="8"/>
        <rFont val="Arial"/>
        <family val="2"/>
        <charset val="204"/>
      </rPr>
      <t>№38</t>
    </r>
  </si>
  <si>
    <t>ПН15</t>
  </si>
  <si>
    <t>КС15.6</t>
  </si>
  <si>
    <t>КС15.9</t>
  </si>
  <si>
    <t>ПП15</t>
  </si>
  <si>
    <r>
      <t xml:space="preserve">Влаштування колодязя </t>
    </r>
    <r>
      <rPr>
        <b/>
        <sz val="8"/>
        <rFont val="Arial"/>
        <family val="2"/>
        <charset val="204"/>
      </rPr>
      <t>№39</t>
    </r>
  </si>
  <si>
    <r>
      <t xml:space="preserve">Влаштування колодязя </t>
    </r>
    <r>
      <rPr>
        <b/>
        <sz val="8"/>
        <rFont val="Arial"/>
        <family val="2"/>
        <charset val="204"/>
      </rPr>
      <t>№40</t>
    </r>
  </si>
  <si>
    <r>
      <t xml:space="preserve">Влаштування колодязя </t>
    </r>
    <r>
      <rPr>
        <b/>
        <sz val="8"/>
        <rFont val="Arial"/>
        <family val="2"/>
        <charset val="204"/>
      </rPr>
      <t>№41</t>
    </r>
  </si>
  <si>
    <r>
      <t xml:space="preserve">Влаштування колодязя </t>
    </r>
    <r>
      <rPr>
        <b/>
        <sz val="8"/>
        <rFont val="Arial"/>
        <family val="2"/>
        <charset val="204"/>
      </rPr>
      <t>№42</t>
    </r>
  </si>
  <si>
    <r>
      <t xml:space="preserve">Влаштування колодязя </t>
    </r>
    <r>
      <rPr>
        <b/>
        <sz val="8"/>
        <rFont val="Arial"/>
        <family val="2"/>
        <charset val="204"/>
      </rPr>
      <t>№43</t>
    </r>
  </si>
  <si>
    <r>
      <t xml:space="preserve">Влаштування колодязя </t>
    </r>
    <r>
      <rPr>
        <b/>
        <sz val="8"/>
        <rFont val="Arial"/>
        <family val="2"/>
        <charset val="204"/>
      </rPr>
      <t>№44</t>
    </r>
  </si>
  <si>
    <r>
      <t xml:space="preserve">Влаштування колодязя </t>
    </r>
    <r>
      <rPr>
        <b/>
        <sz val="8"/>
        <rFont val="Arial"/>
        <family val="2"/>
        <charset val="204"/>
      </rPr>
      <t>№45</t>
    </r>
  </si>
  <si>
    <t xml:space="preserve">Влаштування підготовки </t>
  </si>
  <si>
    <t>Зворотня засипка з трамбуванням</t>
  </si>
  <si>
    <t>Підключення до існуючого лотка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</si>
</sst>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₴_-;\-* #,##0.00\ _₴_-;_-* &quot;-&quot;??\ _₴_-;_-@_-"/>
    <numFmt numFmtId="165" formatCode="_-* #,##0.00\ _₽_-;\-* #,##0.00\ _₽_-;_-* &quot;-&quot;??\ _₽_-;_-@_-"/>
    <numFmt numFmtId="166" formatCode="#,##0.00;\-#,##0.00;\ \-\ "/>
    <numFmt numFmtId="167" formatCode="#,##0.0;\-#,##0.0;\ \-\ 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charset val="1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  <charset val="204"/>
    </font>
    <font>
      <b/>
      <sz val="12"/>
      <color theme="1"/>
      <name val="Times New Roman"/>
      <family val="1"/>
      <charset val="204"/>
    </font>
    <font>
      <sz val="12"/>
      <name val="Calibri"/>
      <family val="2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name val="Arial"/>
      <family val="2"/>
      <charset val="204"/>
    </font>
    <font>
      <b/>
      <sz val="8"/>
      <color rgb="FF1F3864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10"/>
      <name val="Calibri"/>
      <family val="2"/>
      <charset val="204"/>
      <scheme val="minor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9"/>
      <name val="Calibri"/>
      <family val="2"/>
      <charset val="204"/>
      <scheme val="minor"/>
    </font>
    <font>
      <b/>
      <sz val="9"/>
      <name val="Arial"/>
      <family val="2"/>
      <charset val="204"/>
    </font>
    <font>
      <sz val="8"/>
      <color indexed="8"/>
      <name val="Arial"/>
      <family val="2"/>
      <charset val="204"/>
    </font>
    <font>
      <b/>
      <sz val="9"/>
      <color indexed="8"/>
      <name val="Arial"/>
      <family val="2"/>
      <charset val="204"/>
    </font>
    <font>
      <sz val="9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10"/>
      <color rgb="FF00B050"/>
      <name val="Arial Cyr"/>
      <charset val="204"/>
    </font>
    <font>
      <sz val="10"/>
      <name val="Arial Cyr"/>
      <family val="2"/>
      <charset val="204"/>
    </font>
    <font>
      <i/>
      <sz val="8"/>
      <name val="Arial"/>
      <family val="2"/>
      <charset val="204"/>
    </font>
    <font>
      <b/>
      <i/>
      <sz val="8"/>
      <name val="Arial"/>
      <family val="2"/>
      <charset val="204"/>
    </font>
    <font>
      <b/>
      <sz val="8"/>
      <name val="Times New Roman"/>
      <family val="1"/>
      <charset val="204"/>
    </font>
    <font>
      <i/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9">
    <xf numFmtId="0" fontId="0" fillId="0" borderId="0"/>
    <xf numFmtId="165" fontId="10" fillId="0" borderId="0" applyFont="0" applyFill="0" applyBorder="0" applyAlignment="0" applyProtection="0"/>
    <xf numFmtId="0" fontId="14" fillId="0" borderId="0"/>
    <xf numFmtId="164" fontId="14" fillId="0" borderId="0" applyFont="0" applyFill="0" applyBorder="0" applyAlignment="0" applyProtection="0"/>
    <xf numFmtId="0" fontId="15" fillId="0" borderId="0"/>
    <xf numFmtId="0" fontId="7" fillId="0" borderId="0"/>
    <xf numFmtId="0" fontId="16" fillId="0" borderId="0"/>
    <xf numFmtId="0" fontId="17" fillId="0" borderId="0"/>
    <xf numFmtId="164" fontId="14" fillId="0" borderId="0" applyFont="0" applyFill="0" applyBorder="0" applyAlignment="0" applyProtection="0"/>
    <xf numFmtId="0" fontId="5" fillId="0" borderId="0"/>
    <xf numFmtId="164" fontId="14" fillId="0" borderId="0" applyFont="0" applyFill="0" applyBorder="0" applyAlignment="0" applyProtection="0"/>
    <xf numFmtId="0" fontId="4" fillId="0" borderId="0"/>
    <xf numFmtId="164" fontId="14" fillId="0" borderId="0" applyFont="0" applyFill="0" applyBorder="0" applyAlignment="0" applyProtection="0"/>
    <xf numFmtId="0" fontId="3" fillId="0" borderId="0"/>
    <xf numFmtId="164" fontId="14" fillId="0" borderId="0" applyFont="0" applyFill="0" applyBorder="0" applyAlignment="0" applyProtection="0"/>
    <xf numFmtId="0" fontId="3" fillId="0" borderId="0"/>
    <xf numFmtId="165" fontId="10" fillId="0" borderId="0" applyFont="0" applyFill="0" applyBorder="0" applyAlignment="0" applyProtection="0"/>
    <xf numFmtId="0" fontId="37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30">
    <xf numFmtId="0" fontId="0" fillId="0" borderId="0" xfId="0"/>
    <xf numFmtId="0" fontId="11" fillId="0" borderId="6" xfId="0" applyFont="1" applyBorder="1" applyAlignment="1">
      <alignment horizontal="center" vertical="center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0" fontId="13" fillId="2" borderId="1" xfId="0" applyFont="1" applyFill="1" applyBorder="1" applyAlignment="1">
      <alignment horizontal="center" vertical="center" wrapText="1"/>
    </xf>
    <xf numFmtId="49" fontId="13" fillId="2" borderId="7" xfId="0" applyNumberFormat="1" applyFont="1" applyFill="1" applyBorder="1" applyAlignment="1">
      <alignment horizontal="center" wrapText="1"/>
    </xf>
    <xf numFmtId="0" fontId="9" fillId="0" borderId="9" xfId="0" applyFont="1" applyBorder="1" applyAlignment="1">
      <alignment wrapText="1"/>
    </xf>
    <xf numFmtId="0" fontId="6" fillId="0" borderId="0" xfId="0" applyFont="1"/>
    <xf numFmtId="4" fontId="12" fillId="2" borderId="1" xfId="0" applyNumberFormat="1" applyFont="1" applyFill="1" applyBorder="1" applyAlignment="1">
      <alignment horizontal="center" vertical="center"/>
    </xf>
    <xf numFmtId="4" fontId="11" fillId="0" borderId="7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/>
    </xf>
    <xf numFmtId="4" fontId="8" fillId="4" borderId="1" xfId="0" applyNumberFormat="1" applyFont="1" applyFill="1" applyBorder="1" applyAlignment="1">
      <alignment horizontal="center" vertical="center"/>
    </xf>
    <xf numFmtId="0" fontId="9" fillId="0" borderId="8" xfId="0" applyFont="1" applyBorder="1" applyAlignment="1">
      <alignment wrapText="1"/>
    </xf>
    <xf numFmtId="4" fontId="9" fillId="0" borderId="9" xfId="0" applyNumberFormat="1" applyFont="1" applyBorder="1" applyAlignment="1">
      <alignment horizontal="center" vertical="center" wrapText="1"/>
    </xf>
    <xf numFmtId="0" fontId="11" fillId="0" borderId="1" xfId="2" applyFont="1" applyBorder="1" applyAlignment="1">
      <alignment horizontal="right" wrapText="1"/>
    </xf>
    <xf numFmtId="0" fontId="12" fillId="0" borderId="1" xfId="0" applyFont="1" applyBorder="1" applyAlignment="1">
      <alignment horizontal="center" vertical="center"/>
    </xf>
    <xf numFmtId="0" fontId="11" fillId="0" borderId="7" xfId="2" applyFont="1" applyBorder="1" applyAlignment="1">
      <alignment horizontal="right" wrapText="1"/>
    </xf>
    <xf numFmtId="0" fontId="8" fillId="0" borderId="1" xfId="2" applyFont="1" applyBorder="1" applyAlignment="1">
      <alignment horizontal="left" wrapText="1"/>
    </xf>
    <xf numFmtId="0" fontId="18" fillId="0" borderId="1" xfId="0" applyFont="1" applyBorder="1" applyAlignment="1">
      <alignment horizontal="center"/>
    </xf>
    <xf numFmtId="0" fontId="11" fillId="0" borderId="2" xfId="2" applyFont="1" applyBorder="1" applyAlignment="1">
      <alignment horizontal="right" wrapText="1"/>
    </xf>
    <xf numFmtId="0" fontId="12" fillId="0" borderId="2" xfId="0" applyFont="1" applyBorder="1" applyAlignment="1">
      <alignment horizontal="center" vertical="center"/>
    </xf>
    <xf numFmtId="4" fontId="12" fillId="3" borderId="5" xfId="0" applyNumberFormat="1" applyFont="1" applyFill="1" applyBorder="1" applyAlignment="1">
      <alignment horizontal="center" vertical="center"/>
    </xf>
    <xf numFmtId="4" fontId="12" fillId="3" borderId="10" xfId="0" applyNumberFormat="1" applyFont="1" applyFill="1" applyBorder="1" applyAlignment="1">
      <alignment horizontal="center" vertical="center"/>
    </xf>
    <xf numFmtId="2" fontId="8" fillId="4" borderId="2" xfId="0" applyNumberFormat="1" applyFont="1" applyFill="1" applyBorder="1" applyAlignment="1">
      <alignment horizontal="center" vertical="center" wrapText="1"/>
    </xf>
    <xf numFmtId="2" fontId="8" fillId="4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justify" wrapText="1"/>
    </xf>
    <xf numFmtId="0" fontId="8" fillId="2" borderId="2" xfId="0" applyFont="1" applyFill="1" applyBorder="1" applyAlignment="1">
      <alignment horizontal="center" vertical="justify" wrapText="1"/>
    </xf>
    <xf numFmtId="0" fontId="11" fillId="6" borderId="8" xfId="0" applyFont="1" applyFill="1" applyBorder="1" applyAlignment="1">
      <alignment horizontal="center" vertical="center"/>
    </xf>
    <xf numFmtId="0" fontId="8" fillId="6" borderId="14" xfId="0" applyFont="1" applyFill="1" applyBorder="1" applyAlignment="1">
      <alignment horizontal="center" vertical="justify"/>
    </xf>
    <xf numFmtId="4" fontId="13" fillId="6" borderId="15" xfId="0" applyNumberFormat="1" applyFont="1" applyFill="1" applyBorder="1" applyAlignment="1">
      <alignment horizontal="center" vertical="center" wrapText="1"/>
    </xf>
    <xf numFmtId="2" fontId="8" fillId="6" borderId="9" xfId="0" applyNumberFormat="1" applyFont="1" applyFill="1" applyBorder="1" applyAlignment="1">
      <alignment horizontal="center" vertical="center"/>
    </xf>
    <xf numFmtId="4" fontId="8" fillId="6" borderId="9" xfId="0" applyNumberFormat="1" applyFont="1" applyFill="1" applyBorder="1" applyAlignment="1">
      <alignment horizontal="center" vertical="center"/>
    </xf>
    <xf numFmtId="167" fontId="21" fillId="4" borderId="1" xfId="0" applyNumberFormat="1" applyFont="1" applyFill="1" applyBorder="1" applyAlignment="1">
      <alignment horizontal="center" vertical="center" wrapText="1"/>
    </xf>
    <xf numFmtId="166" fontId="21" fillId="4" borderId="1" xfId="0" applyNumberFormat="1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/>
    </xf>
    <xf numFmtId="0" fontId="20" fillId="4" borderId="11" xfId="0" applyFont="1" applyFill="1" applyBorder="1" applyAlignment="1">
      <alignment horizontal="center" wrapText="1"/>
    </xf>
    <xf numFmtId="4" fontId="12" fillId="0" borderId="5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2" fontId="19" fillId="7" borderId="12" xfId="0" applyNumberFormat="1" applyFont="1" applyFill="1" applyBorder="1" applyAlignment="1">
      <alignment horizontal="center" vertical="center" wrapText="1"/>
    </xf>
    <xf numFmtId="4" fontId="22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vertical="top" wrapText="1"/>
    </xf>
    <xf numFmtId="0" fontId="26" fillId="0" borderId="0" xfId="0" applyFont="1"/>
    <xf numFmtId="0" fontId="22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30" fillId="9" borderId="18" xfId="0" applyFont="1" applyFill="1" applyBorder="1" applyAlignment="1">
      <alignment horizontal="center" vertical="center"/>
    </xf>
    <xf numFmtId="0" fontId="31" fillId="9" borderId="19" xfId="0" applyFont="1" applyFill="1" applyBorder="1" applyAlignment="1">
      <alignment horizontal="center" vertical="center" wrapText="1"/>
    </xf>
    <xf numFmtId="0" fontId="31" fillId="9" borderId="16" xfId="0" applyFont="1" applyFill="1" applyBorder="1" applyAlignment="1">
      <alignment horizontal="center" vertical="center" wrapText="1"/>
    </xf>
    <xf numFmtId="2" fontId="31" fillId="9" borderId="16" xfId="0" applyNumberFormat="1" applyFont="1" applyFill="1" applyBorder="1" applyAlignment="1">
      <alignment horizontal="center" vertical="center" wrapText="1"/>
    </xf>
    <xf numFmtId="4" fontId="31" fillId="9" borderId="16" xfId="0" applyNumberFormat="1" applyFont="1" applyFill="1" applyBorder="1" applyAlignment="1">
      <alignment horizontal="center" vertical="center" wrapText="1"/>
    </xf>
    <xf numFmtId="4" fontId="31" fillId="9" borderId="20" xfId="0" applyNumberFormat="1" applyFont="1" applyFill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/>
    </xf>
    <xf numFmtId="0" fontId="32" fillId="0" borderId="22" xfId="0" applyFont="1" applyBorder="1" applyAlignment="1">
      <alignment horizontal="left" vertical="center" wrapText="1"/>
    </xf>
    <xf numFmtId="0" fontId="25" fillId="10" borderId="1" xfId="0" applyFont="1" applyFill="1" applyBorder="1" applyAlignment="1">
      <alignment horizontal="center" vertical="center" wrapText="1"/>
    </xf>
    <xf numFmtId="4" fontId="25" fillId="10" borderId="2" xfId="0" applyNumberFormat="1" applyFont="1" applyFill="1" applyBorder="1" applyAlignment="1">
      <alignment horizontal="center" vertical="center" wrapText="1"/>
    </xf>
    <xf numFmtId="4" fontId="25" fillId="10" borderId="13" xfId="0" applyNumberFormat="1" applyFont="1" applyFill="1" applyBorder="1" applyAlignment="1">
      <alignment horizontal="center" vertical="center" wrapText="1"/>
    </xf>
    <xf numFmtId="4" fontId="32" fillId="10" borderId="23" xfId="0" applyNumberFormat="1" applyFont="1" applyFill="1" applyBorder="1" applyAlignment="1">
      <alignment horizontal="center" vertical="center" wrapText="1"/>
    </xf>
    <xf numFmtId="0" fontId="25" fillId="10" borderId="23" xfId="0" applyFont="1" applyFill="1" applyBorder="1" applyAlignment="1">
      <alignment horizontal="left" vertical="center" wrapText="1"/>
    </xf>
    <xf numFmtId="0" fontId="25" fillId="0" borderId="23" xfId="0" applyFont="1" applyBorder="1" applyAlignment="1">
      <alignment horizontal="center" vertical="center" wrapText="1"/>
    </xf>
    <xf numFmtId="4" fontId="25" fillId="0" borderId="23" xfId="0" applyNumberFormat="1" applyFont="1" applyBorder="1" applyAlignment="1">
      <alignment horizontal="center" vertical="center" wrapText="1"/>
    </xf>
    <xf numFmtId="4" fontId="32" fillId="0" borderId="24" xfId="0" applyNumberFormat="1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/>
    </xf>
    <xf numFmtId="0" fontId="32" fillId="0" borderId="6" xfId="0" applyFont="1" applyBorder="1" applyAlignment="1">
      <alignment horizontal="left" vertical="center" wrapText="1"/>
    </xf>
    <xf numFmtId="0" fontId="25" fillId="10" borderId="2" xfId="0" applyFont="1" applyFill="1" applyBorder="1" applyAlignment="1">
      <alignment horizontal="center" vertical="center" wrapText="1"/>
    </xf>
    <xf numFmtId="4" fontId="32" fillId="10" borderId="1" xfId="0" applyNumberFormat="1" applyFont="1" applyFill="1" applyBorder="1" applyAlignment="1">
      <alignment horizontal="center" vertical="center" wrapText="1"/>
    </xf>
    <xf numFmtId="0" fontId="25" fillId="10" borderId="1" xfId="0" applyFont="1" applyFill="1" applyBorder="1" applyAlignment="1">
      <alignment horizontal="left" vertical="center" wrapText="1"/>
    </xf>
    <xf numFmtId="0" fontId="25" fillId="0" borderId="1" xfId="0" applyFont="1" applyBorder="1" applyAlignment="1">
      <alignment horizontal="center" vertical="center" wrapText="1"/>
    </xf>
    <xf numFmtId="4" fontId="25" fillId="0" borderId="1" xfId="0" applyNumberFormat="1" applyFont="1" applyBorder="1" applyAlignment="1">
      <alignment horizontal="center" vertical="center" wrapText="1"/>
    </xf>
    <xf numFmtId="4" fontId="32" fillId="0" borderId="26" xfId="0" applyNumberFormat="1" applyFont="1" applyBorder="1" applyAlignment="1">
      <alignment horizontal="center" vertical="center" wrapText="1"/>
    </xf>
    <xf numFmtId="2" fontId="25" fillId="10" borderId="1" xfId="0" applyNumberFormat="1" applyFont="1" applyFill="1" applyBorder="1" applyAlignment="1">
      <alignment horizontal="center" vertical="center" wrapText="1"/>
    </xf>
    <xf numFmtId="4" fontId="25" fillId="10" borderId="1" xfId="0" applyNumberFormat="1" applyFont="1" applyFill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/>
    </xf>
    <xf numFmtId="0" fontId="32" fillId="10" borderId="28" xfId="0" applyFont="1" applyFill="1" applyBorder="1" applyAlignment="1">
      <alignment horizontal="left" vertical="center" wrapText="1"/>
    </xf>
    <xf numFmtId="4" fontId="32" fillId="0" borderId="2" xfId="0" applyNumberFormat="1" applyFont="1" applyBorder="1" applyAlignment="1">
      <alignment horizontal="center" vertical="center" wrapText="1"/>
    </xf>
    <xf numFmtId="0" fontId="25" fillId="0" borderId="2" xfId="0" applyFont="1" applyBorder="1" applyAlignment="1">
      <alignment horizontal="left" vertical="center" wrapText="1"/>
    </xf>
    <xf numFmtId="0" fontId="25" fillId="0" borderId="2" xfId="0" applyFont="1" applyBorder="1" applyAlignment="1">
      <alignment horizontal="center" vertical="center" wrapText="1"/>
    </xf>
    <xf numFmtId="4" fontId="25" fillId="0" borderId="2" xfId="0" applyNumberFormat="1" applyFont="1" applyBorder="1" applyAlignment="1">
      <alignment horizontal="center" vertical="center" wrapText="1"/>
    </xf>
    <xf numFmtId="4" fontId="32" fillId="0" borderId="29" xfId="0" applyNumberFormat="1" applyFont="1" applyBorder="1" applyAlignment="1">
      <alignment horizontal="center" vertical="center" wrapText="1"/>
    </xf>
    <xf numFmtId="0" fontId="31" fillId="8" borderId="18" xfId="0" applyFont="1" applyFill="1" applyBorder="1" applyAlignment="1">
      <alignment horizontal="center" vertical="center"/>
    </xf>
    <xf numFmtId="4" fontId="31" fillId="8" borderId="18" xfId="0" applyNumberFormat="1" applyFont="1" applyFill="1" applyBorder="1" applyAlignment="1">
      <alignment horizontal="center" vertical="center" wrapText="1"/>
    </xf>
    <xf numFmtId="0" fontId="31" fillId="8" borderId="30" xfId="0" applyFont="1" applyFill="1" applyBorder="1" applyAlignment="1">
      <alignment vertical="center"/>
    </xf>
    <xf numFmtId="0" fontId="34" fillId="8" borderId="30" xfId="0" applyFont="1" applyFill="1" applyBorder="1" applyAlignment="1">
      <alignment horizontal="center" vertical="center" wrapText="1"/>
    </xf>
    <xf numFmtId="4" fontId="34" fillId="8" borderId="30" xfId="0" applyNumberFormat="1" applyFont="1" applyFill="1" applyBorder="1" applyAlignment="1">
      <alignment horizontal="center" vertical="center" wrapText="1"/>
    </xf>
    <xf numFmtId="2" fontId="34" fillId="8" borderId="30" xfId="0" applyNumberFormat="1" applyFont="1" applyFill="1" applyBorder="1" applyAlignment="1">
      <alignment horizontal="center" vertical="center" wrapText="1"/>
    </xf>
    <xf numFmtId="4" fontId="24" fillId="8" borderId="18" xfId="0" applyNumberFormat="1" applyFont="1" applyFill="1" applyBorder="1" applyAlignment="1">
      <alignment horizontal="center" vertical="center" wrapText="1"/>
    </xf>
    <xf numFmtId="0" fontId="24" fillId="8" borderId="30" xfId="0" applyFont="1" applyFill="1" applyBorder="1" applyAlignment="1">
      <alignment vertical="center"/>
    </xf>
    <xf numFmtId="0" fontId="25" fillId="8" borderId="30" xfId="0" applyFont="1" applyFill="1" applyBorder="1" applyAlignment="1">
      <alignment horizontal="center" vertical="center" wrapText="1"/>
    </xf>
    <xf numFmtId="4" fontId="25" fillId="8" borderId="30" xfId="0" applyNumberFormat="1" applyFont="1" applyFill="1" applyBorder="1" applyAlignment="1">
      <alignment horizontal="center" vertical="center" wrapText="1"/>
    </xf>
    <xf numFmtId="2" fontId="25" fillId="8" borderId="30" xfId="0" applyNumberFormat="1" applyFont="1" applyFill="1" applyBorder="1" applyAlignment="1">
      <alignment horizontal="center" vertical="center" wrapText="1"/>
    </xf>
    <xf numFmtId="0" fontId="24" fillId="9" borderId="18" xfId="0" applyFont="1" applyFill="1" applyBorder="1" applyAlignment="1">
      <alignment horizontal="center" vertical="center"/>
    </xf>
    <xf numFmtId="4" fontId="24" fillId="9" borderId="18" xfId="0" applyNumberFormat="1" applyFont="1" applyFill="1" applyBorder="1" applyAlignment="1">
      <alignment horizontal="center" vertical="center" wrapText="1"/>
    </xf>
    <xf numFmtId="0" fontId="24" fillId="9" borderId="34" xfId="0" applyFont="1" applyFill="1" applyBorder="1" applyAlignment="1">
      <alignment horizontal="center" vertical="center"/>
    </xf>
    <xf numFmtId="0" fontId="24" fillId="9" borderId="1" xfId="0" applyFont="1" applyFill="1" applyBorder="1" applyAlignment="1">
      <alignment horizontal="center" vertical="center" wrapText="1"/>
    </xf>
    <xf numFmtId="4" fontId="24" fillId="9" borderId="1" xfId="0" applyNumberFormat="1" applyFont="1" applyFill="1" applyBorder="1" applyAlignment="1">
      <alignment horizontal="center" vertical="center" wrapText="1"/>
    </xf>
    <xf numFmtId="2" fontId="25" fillId="9" borderId="13" xfId="0" applyNumberFormat="1" applyFont="1" applyFill="1" applyBorder="1" applyAlignment="1">
      <alignment horizontal="center" vertical="center" wrapText="1"/>
    </xf>
    <xf numFmtId="4" fontId="24" fillId="9" borderId="35" xfId="0" applyNumberFormat="1" applyFont="1" applyFill="1" applyBorder="1" applyAlignment="1">
      <alignment horizontal="center" vertical="center" wrapText="1"/>
    </xf>
    <xf numFmtId="0" fontId="36" fillId="0" borderId="0" xfId="0" applyFont="1"/>
    <xf numFmtId="0" fontId="24" fillId="9" borderId="4" xfId="0" applyFont="1" applyFill="1" applyBorder="1" applyAlignment="1">
      <alignment horizontal="left" vertical="center" wrapText="1"/>
    </xf>
    <xf numFmtId="0" fontId="25" fillId="9" borderId="4" xfId="0" applyFont="1" applyFill="1" applyBorder="1" applyAlignment="1">
      <alignment horizontal="left" vertical="center" wrapText="1"/>
    </xf>
    <xf numFmtId="0" fontId="25" fillId="9" borderId="4" xfId="0" applyFont="1" applyFill="1" applyBorder="1" applyAlignment="1">
      <alignment horizontal="center" vertical="center" wrapText="1"/>
    </xf>
    <xf numFmtId="0" fontId="25" fillId="9" borderId="5" xfId="0" applyFont="1" applyFill="1" applyBorder="1" applyAlignment="1">
      <alignment horizontal="left" vertical="center" wrapText="1"/>
    </xf>
    <xf numFmtId="0" fontId="25" fillId="0" borderId="0" xfId="0" applyFont="1"/>
    <xf numFmtId="0" fontId="35" fillId="10" borderId="0" xfId="0" applyFont="1" applyFill="1" applyAlignment="1">
      <alignment horizontal="left" vertical="center" wrapText="1"/>
    </xf>
    <xf numFmtId="0" fontId="25" fillId="10" borderId="0" xfId="0" applyFont="1" applyFill="1" applyAlignment="1">
      <alignment horizontal="center" vertical="center" wrapText="1"/>
    </xf>
    <xf numFmtId="2" fontId="25" fillId="10" borderId="0" xfId="0" applyNumberFormat="1" applyFont="1" applyFill="1" applyAlignment="1">
      <alignment horizontal="center" vertical="center" wrapText="1"/>
    </xf>
    <xf numFmtId="4" fontId="24" fillId="10" borderId="0" xfId="0" applyNumberFormat="1" applyFont="1" applyFill="1" applyAlignment="1">
      <alignment horizontal="center" vertical="center" wrapText="1"/>
    </xf>
    <xf numFmtId="0" fontId="24" fillId="10" borderId="0" xfId="0" applyFont="1" applyFill="1" applyAlignment="1">
      <alignment horizontal="left" vertical="center" wrapText="1"/>
    </xf>
    <xf numFmtId="0" fontId="24" fillId="10" borderId="0" xfId="0" applyFont="1" applyFill="1" applyAlignment="1">
      <alignment horizontal="center" vertical="center" wrapText="1"/>
    </xf>
    <xf numFmtId="2" fontId="24" fillId="10" borderId="0" xfId="0" applyNumberFormat="1" applyFont="1" applyFill="1" applyAlignment="1">
      <alignment horizontal="center" vertical="center" wrapText="1"/>
    </xf>
    <xf numFmtId="4" fontId="24" fillId="9" borderId="32" xfId="0" applyNumberFormat="1" applyFont="1" applyFill="1" applyBorder="1" applyAlignment="1">
      <alignment horizontal="center" vertical="center" wrapText="1"/>
    </xf>
    <xf numFmtId="0" fontId="25" fillId="10" borderId="0" xfId="0" applyFont="1" applyFill="1" applyAlignment="1">
      <alignment horizontal="center" vertical="center"/>
    </xf>
    <xf numFmtId="4" fontId="25" fillId="10" borderId="0" xfId="0" applyNumberFormat="1" applyFont="1" applyFill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6" fillId="10" borderId="0" xfId="0" applyFont="1" applyFill="1" applyAlignment="1">
      <alignment horizontal="center" vertical="center"/>
    </xf>
    <xf numFmtId="4" fontId="16" fillId="10" borderId="0" xfId="0" applyNumberFormat="1" applyFont="1" applyFill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center" vertical="center" wrapText="1"/>
    </xf>
    <xf numFmtId="4" fontId="39" fillId="0" borderId="0" xfId="17" applyNumberFormat="1" applyFont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4" fontId="25" fillId="0" borderId="0" xfId="0" applyNumberFormat="1" applyFont="1" applyAlignment="1">
      <alignment horizontal="center" vertical="center"/>
    </xf>
    <xf numFmtId="4" fontId="24" fillId="10" borderId="0" xfId="0" applyNumberFormat="1" applyFont="1" applyFill="1" applyAlignment="1">
      <alignment horizontal="center" vertical="center"/>
    </xf>
    <xf numFmtId="0" fontId="40" fillId="0" borderId="0" xfId="0" applyFont="1" applyAlignment="1">
      <alignment horizontal="left" vertical="center" wrapText="1"/>
    </xf>
    <xf numFmtId="0" fontId="41" fillId="0" borderId="0" xfId="17" applyFont="1" applyAlignment="1">
      <alignment horizontal="center" vertical="center" wrapText="1"/>
    </xf>
    <xf numFmtId="4" fontId="42" fillId="0" borderId="0" xfId="17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4" fontId="16" fillId="0" borderId="0" xfId="0" applyNumberFormat="1" applyFont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0" fontId="43" fillId="0" borderId="0" xfId="17" applyFont="1" applyAlignment="1">
      <alignment horizontal="center" vertical="center" wrapText="1"/>
    </xf>
    <xf numFmtId="2" fontId="43" fillId="0" borderId="0" xfId="17" applyNumberFormat="1" applyFont="1" applyAlignment="1">
      <alignment horizontal="center" vertical="center" wrapText="1"/>
    </xf>
    <xf numFmtId="4" fontId="40" fillId="0" borderId="0" xfId="17" applyNumberFormat="1" applyFont="1" applyAlignment="1">
      <alignment horizontal="center" vertical="center" wrapText="1"/>
    </xf>
    <xf numFmtId="0" fontId="43" fillId="0" borderId="0" xfId="0" applyFont="1" applyAlignment="1">
      <alignment horizontal="left" vertical="center" wrapText="1"/>
    </xf>
    <xf numFmtId="0" fontId="40" fillId="0" borderId="0" xfId="0" applyFont="1" applyAlignment="1">
      <alignment horizontal="left" wrapText="1"/>
    </xf>
    <xf numFmtId="0" fontId="43" fillId="0" borderId="0" xfId="0" applyFont="1" applyAlignment="1">
      <alignment horizontal="center"/>
    </xf>
    <xf numFmtId="2" fontId="43" fillId="0" borderId="0" xfId="0" applyNumberFormat="1" applyFont="1" applyAlignment="1">
      <alignment horizontal="center" vertical="center"/>
    </xf>
    <xf numFmtId="4" fontId="43" fillId="0" borderId="0" xfId="0" applyNumberFormat="1" applyFont="1" applyAlignment="1">
      <alignment horizontal="center" vertical="center"/>
    </xf>
    <xf numFmtId="0" fontId="43" fillId="0" borderId="0" xfId="0" applyFont="1" applyAlignment="1">
      <alignment horizontal="left" wrapText="1"/>
    </xf>
    <xf numFmtId="0" fontId="43" fillId="0" borderId="0" xfId="0" applyFont="1" applyAlignment="1">
      <alignment horizontal="left"/>
    </xf>
    <xf numFmtId="0" fontId="43" fillId="0" borderId="0" xfId="0" applyFont="1"/>
    <xf numFmtId="0" fontId="43" fillId="0" borderId="0" xfId="0" applyFont="1" applyAlignment="1">
      <alignment horizontal="center" vertical="center"/>
    </xf>
    <xf numFmtId="0" fontId="0" fillId="10" borderId="0" xfId="0" applyFill="1"/>
    <xf numFmtId="0" fontId="25" fillId="0" borderId="1" xfId="0" applyFont="1" applyBorder="1" applyAlignment="1">
      <alignment horizontal="left" wrapText="1"/>
    </xf>
    <xf numFmtId="0" fontId="24" fillId="8" borderId="38" xfId="0" applyFont="1" applyFill="1" applyBorder="1" applyAlignment="1">
      <alignment horizontal="center" vertical="center"/>
    </xf>
    <xf numFmtId="0" fontId="25" fillId="0" borderId="33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5" fillId="0" borderId="23" xfId="0" applyFont="1" applyBorder="1" applyAlignment="1">
      <alignment horizontal="left" wrapText="1"/>
    </xf>
    <xf numFmtId="0" fontId="25" fillId="0" borderId="23" xfId="0" applyFont="1" applyBorder="1" applyAlignment="1">
      <alignment horizontal="center" wrapText="1"/>
    </xf>
    <xf numFmtId="4" fontId="25" fillId="0" borderId="23" xfId="0" applyNumberFormat="1" applyFont="1" applyBorder="1" applyAlignment="1">
      <alignment horizontal="center" wrapText="1"/>
    </xf>
    <xf numFmtId="4" fontId="32" fillId="0" borderId="24" xfId="0" applyNumberFormat="1" applyFont="1" applyBorder="1" applyAlignment="1">
      <alignment horizontal="center" wrapText="1"/>
    </xf>
    <xf numFmtId="0" fontId="25" fillId="10" borderId="6" xfId="0" applyFont="1" applyFill="1" applyBorder="1" applyAlignment="1">
      <alignment horizontal="left" wrapText="1"/>
    </xf>
    <xf numFmtId="0" fontId="25" fillId="10" borderId="1" xfId="0" applyFont="1" applyFill="1" applyBorder="1" applyAlignment="1">
      <alignment horizontal="center" wrapText="1"/>
    </xf>
    <xf numFmtId="2" fontId="25" fillId="10" borderId="1" xfId="0" applyNumberFormat="1" applyFont="1" applyFill="1" applyBorder="1" applyAlignment="1">
      <alignment horizontal="center" wrapText="1"/>
    </xf>
    <xf numFmtId="4" fontId="25" fillId="10" borderId="1" xfId="0" applyNumberFormat="1" applyFont="1" applyFill="1" applyBorder="1" applyAlignment="1">
      <alignment horizontal="center" wrapText="1"/>
    </xf>
    <xf numFmtId="0" fontId="25" fillId="0" borderId="1" xfId="0" applyFont="1" applyBorder="1" applyAlignment="1">
      <alignment horizontal="center" wrapText="1"/>
    </xf>
    <xf numFmtId="4" fontId="25" fillId="0" borderId="1" xfId="0" applyNumberFormat="1" applyFont="1" applyBorder="1" applyAlignment="1">
      <alignment horizontal="center" wrapText="1"/>
    </xf>
    <xf numFmtId="4" fontId="32" fillId="0" borderId="26" xfId="0" applyNumberFormat="1" applyFont="1" applyBorder="1" applyAlignment="1">
      <alignment horizontal="center" wrapText="1"/>
    </xf>
    <xf numFmtId="0" fontId="25" fillId="0" borderId="36" xfId="0" applyFont="1" applyBorder="1" applyAlignment="1">
      <alignment horizontal="center" wrapText="1"/>
    </xf>
    <xf numFmtId="4" fontId="25" fillId="0" borderId="36" xfId="0" applyNumberFormat="1" applyFont="1" applyBorder="1" applyAlignment="1">
      <alignment horizontal="center" wrapText="1"/>
    </xf>
    <xf numFmtId="4" fontId="32" fillId="0" borderId="37" xfId="0" applyNumberFormat="1" applyFont="1" applyBorder="1" applyAlignment="1">
      <alignment horizontal="center" wrapText="1"/>
    </xf>
    <xf numFmtId="0" fontId="25" fillId="0" borderId="36" xfId="0" applyFont="1" applyBorder="1" applyAlignment="1">
      <alignment horizontal="left" wrapText="1"/>
    </xf>
    <xf numFmtId="0" fontId="25" fillId="10" borderId="1" xfId="0" applyFont="1" applyFill="1" applyBorder="1" applyAlignment="1">
      <alignment horizontal="left" wrapText="1"/>
    </xf>
    <xf numFmtId="4" fontId="25" fillId="5" borderId="1" xfId="0" applyNumberFormat="1" applyFont="1" applyFill="1" applyBorder="1" applyAlignment="1">
      <alignment horizontal="center" wrapText="1"/>
    </xf>
    <xf numFmtId="0" fontId="24" fillId="9" borderId="38" xfId="0" applyFont="1" applyFill="1" applyBorder="1" applyAlignment="1">
      <alignment horizontal="center" vertical="center"/>
    </xf>
    <xf numFmtId="4" fontId="24" fillId="9" borderId="38" xfId="0" applyNumberFormat="1" applyFont="1" applyFill="1" applyBorder="1" applyAlignment="1">
      <alignment horizontal="center" vertical="center" wrapText="1"/>
    </xf>
    <xf numFmtId="0" fontId="24" fillId="9" borderId="17" xfId="0" applyFont="1" applyFill="1" applyBorder="1" applyAlignment="1">
      <alignment vertical="center"/>
    </xf>
    <xf numFmtId="0" fontId="25" fillId="9" borderId="17" xfId="0" applyFont="1" applyFill="1" applyBorder="1" applyAlignment="1">
      <alignment horizontal="center" vertical="center" wrapText="1"/>
    </xf>
    <xf numFmtId="4" fontId="25" fillId="9" borderId="17" xfId="0" applyNumberFormat="1" applyFont="1" applyFill="1" applyBorder="1" applyAlignment="1">
      <alignment horizontal="center" vertical="center" wrapText="1"/>
    </xf>
    <xf numFmtId="2" fontId="25" fillId="9" borderId="17" xfId="0" applyNumberFormat="1" applyFont="1" applyFill="1" applyBorder="1" applyAlignment="1">
      <alignment horizontal="center" vertical="center" wrapText="1"/>
    </xf>
    <xf numFmtId="0" fontId="38" fillId="0" borderId="22" xfId="0" applyFont="1" applyBorder="1" applyAlignment="1">
      <alignment horizontal="left" wrapText="1"/>
    </xf>
    <xf numFmtId="2" fontId="25" fillId="0" borderId="23" xfId="0" applyNumberFormat="1" applyFont="1" applyBorder="1" applyAlignment="1">
      <alignment horizontal="center" wrapText="1"/>
    </xf>
    <xf numFmtId="0" fontId="25" fillId="0" borderId="6" xfId="0" applyFont="1" applyBorder="1" applyAlignment="1">
      <alignment horizontal="left" wrapText="1"/>
    </xf>
    <xf numFmtId="0" fontId="25" fillId="10" borderId="36" xfId="0" applyFont="1" applyFill="1" applyBorder="1" applyAlignment="1">
      <alignment horizontal="center" wrapText="1"/>
    </xf>
    <xf numFmtId="2" fontId="25" fillId="10" borderId="36" xfId="0" applyNumberFormat="1" applyFont="1" applyFill="1" applyBorder="1" applyAlignment="1">
      <alignment horizontal="center" wrapText="1"/>
    </xf>
    <xf numFmtId="0" fontId="0" fillId="10" borderId="0" xfId="0" applyFill="1" applyAlignment="1">
      <alignment horizontal="center"/>
    </xf>
    <xf numFmtId="4" fontId="25" fillId="7" borderId="1" xfId="0" applyNumberFormat="1" applyFont="1" applyFill="1" applyBorder="1" applyAlignment="1">
      <alignment horizontal="center" wrapText="1"/>
    </xf>
    <xf numFmtId="165" fontId="0" fillId="10" borderId="0" xfId="1" applyFont="1" applyFill="1" applyBorder="1" applyAlignment="1">
      <alignment horizontal="center"/>
    </xf>
    <xf numFmtId="0" fontId="9" fillId="10" borderId="0" xfId="0" applyFont="1" applyFill="1" applyAlignment="1">
      <alignment horizontal="right"/>
    </xf>
    <xf numFmtId="165" fontId="9" fillId="10" borderId="0" xfId="1" applyFont="1" applyFill="1" applyBorder="1"/>
    <xf numFmtId="2" fontId="12" fillId="5" borderId="7" xfId="1" applyNumberFormat="1" applyFont="1" applyFill="1" applyBorder="1" applyAlignment="1">
      <alignment horizontal="center" vertical="center" wrapText="1"/>
    </xf>
    <xf numFmtId="2" fontId="12" fillId="7" borderId="7" xfId="1" applyNumberFormat="1" applyFont="1" applyFill="1" applyBorder="1" applyAlignment="1">
      <alignment horizontal="center" vertical="center" wrapText="1"/>
    </xf>
    <xf numFmtId="2" fontId="13" fillId="5" borderId="1" xfId="1" applyNumberFormat="1" applyFont="1" applyFill="1" applyBorder="1" applyAlignment="1">
      <alignment horizontal="center" vertical="center" wrapText="1"/>
    </xf>
    <xf numFmtId="2" fontId="13" fillId="7" borderId="1" xfId="1" applyNumberFormat="1" applyFont="1" applyFill="1" applyBorder="1" applyAlignment="1">
      <alignment horizontal="center" vertical="center" wrapText="1"/>
    </xf>
    <xf numFmtId="2" fontId="12" fillId="5" borderId="1" xfId="1" applyNumberFormat="1" applyFont="1" applyFill="1" applyBorder="1" applyAlignment="1">
      <alignment horizontal="center" vertical="center" wrapText="1"/>
    </xf>
    <xf numFmtId="2" fontId="12" fillId="5" borderId="2" xfId="1" applyNumberFormat="1" applyFont="1" applyFill="1" applyBorder="1" applyAlignment="1">
      <alignment horizontal="center" vertical="center" wrapText="1"/>
    </xf>
    <xf numFmtId="4" fontId="11" fillId="5" borderId="1" xfId="0" applyNumberFormat="1" applyFont="1" applyFill="1" applyBorder="1" applyAlignment="1">
      <alignment horizontal="center" vertical="center"/>
    </xf>
    <xf numFmtId="4" fontId="11" fillId="5" borderId="2" xfId="0" applyNumberFormat="1" applyFont="1" applyFill="1" applyBorder="1" applyAlignment="1">
      <alignment horizontal="center" vertical="center"/>
    </xf>
    <xf numFmtId="0" fontId="38" fillId="0" borderId="0" xfId="17" applyFont="1" applyAlignment="1">
      <alignment horizontal="center" vertical="center" wrapText="1"/>
    </xf>
    <xf numFmtId="0" fontId="9" fillId="10" borderId="0" xfId="0" applyFont="1" applyFill="1" applyAlignment="1">
      <alignment horizontal="center"/>
    </xf>
    <xf numFmtId="0" fontId="24" fillId="9" borderId="30" xfId="0" applyFont="1" applyFill="1" applyBorder="1" applyAlignment="1">
      <alignment horizontal="left" vertical="center" wrapText="1"/>
    </xf>
    <xf numFmtId="0" fontId="25" fillId="9" borderId="30" xfId="0" applyFont="1" applyFill="1" applyBorder="1" applyAlignment="1">
      <alignment horizontal="left" vertical="center" wrapText="1"/>
    </xf>
    <xf numFmtId="0" fontId="25" fillId="9" borderId="32" xfId="0" applyFont="1" applyFill="1" applyBorder="1" applyAlignment="1">
      <alignment horizontal="left" vertical="center" wrapText="1"/>
    </xf>
    <xf numFmtId="0" fontId="35" fillId="9" borderId="30" xfId="0" applyFont="1" applyFill="1" applyBorder="1" applyAlignment="1">
      <alignment horizontal="left" vertical="center" wrapText="1"/>
    </xf>
    <xf numFmtId="0" fontId="25" fillId="9" borderId="30" xfId="0" applyFont="1" applyFill="1" applyBorder="1" applyAlignment="1">
      <alignment horizontal="left" vertical="center"/>
    </xf>
    <xf numFmtId="0" fontId="25" fillId="9" borderId="32" xfId="0" applyFont="1" applyFill="1" applyBorder="1" applyAlignment="1">
      <alignment horizontal="left" vertical="center"/>
    </xf>
    <xf numFmtId="0" fontId="24" fillId="9" borderId="31" xfId="0" applyFont="1" applyFill="1" applyBorder="1" applyAlignment="1">
      <alignment horizontal="left" vertical="center" wrapText="1"/>
    </xf>
    <xf numFmtId="0" fontId="25" fillId="9" borderId="15" xfId="0" applyFont="1" applyFill="1" applyBorder="1" applyAlignment="1">
      <alignment horizontal="left" vertical="center" wrapText="1"/>
    </xf>
    <xf numFmtId="0" fontId="24" fillId="0" borderId="0" xfId="0" applyFont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24" fillId="9" borderId="4" xfId="0" applyFont="1" applyFill="1" applyBorder="1" applyAlignment="1">
      <alignment horizontal="left" vertical="center" wrapText="1"/>
    </xf>
    <xf numFmtId="0" fontId="25" fillId="9" borderId="4" xfId="0" applyFont="1" applyFill="1" applyBorder="1" applyAlignment="1">
      <alignment horizontal="left" vertical="center" wrapText="1"/>
    </xf>
    <xf numFmtId="0" fontId="25" fillId="9" borderId="5" xfId="0" applyFont="1" applyFill="1" applyBorder="1" applyAlignment="1">
      <alignment horizontal="left" vertical="center" wrapText="1"/>
    </xf>
    <xf numFmtId="0" fontId="35" fillId="9" borderId="17" xfId="0" applyFont="1" applyFill="1" applyBorder="1" applyAlignment="1">
      <alignment horizontal="left" vertical="center" wrapText="1"/>
    </xf>
    <xf numFmtId="0" fontId="25" fillId="9" borderId="17" xfId="0" applyFont="1" applyFill="1" applyBorder="1" applyAlignment="1">
      <alignment horizontal="left" vertical="center" wrapText="1"/>
    </xf>
    <xf numFmtId="0" fontId="23" fillId="0" borderId="0" xfId="0" applyFont="1" applyAlignment="1">
      <alignment horizontal="center" vertical="top" wrapText="1"/>
    </xf>
    <xf numFmtId="0" fontId="24" fillId="0" borderId="0" xfId="0" applyFont="1" applyAlignment="1">
      <alignment vertical="top" wrapText="1"/>
    </xf>
    <xf numFmtId="0" fontId="25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16" fillId="0" borderId="0" xfId="0" applyFont="1" applyAlignment="1">
      <alignment horizontal="center" wrapText="1"/>
    </xf>
    <xf numFmtId="0" fontId="22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29" fillId="0" borderId="17" xfId="0" applyFont="1" applyBorder="1" applyAlignment="1">
      <alignment horizontal="left" vertical="center" wrapText="1"/>
    </xf>
    <xf numFmtId="0" fontId="33" fillId="8" borderId="30" xfId="0" applyFont="1" applyFill="1" applyBorder="1" applyAlignment="1">
      <alignment horizontal="left" vertical="center" wrapText="1"/>
    </xf>
    <xf numFmtId="0" fontId="34" fillId="0" borderId="30" xfId="0" applyFont="1" applyBorder="1" applyAlignment="1">
      <alignment horizontal="left" vertical="center" wrapText="1"/>
    </xf>
    <xf numFmtId="0" fontId="24" fillId="8" borderId="31" xfId="0" applyFont="1" applyFill="1" applyBorder="1" applyAlignment="1">
      <alignment horizontal="center" vertical="center" wrapText="1"/>
    </xf>
    <xf numFmtId="0" fontId="24" fillId="8" borderId="30" xfId="0" applyFont="1" applyFill="1" applyBorder="1" applyAlignment="1">
      <alignment horizontal="center" vertical="center" wrapText="1"/>
    </xf>
    <xf numFmtId="0" fontId="24" fillId="8" borderId="32" xfId="0" applyFont="1" applyFill="1" applyBorder="1" applyAlignment="1">
      <alignment horizontal="center" vertical="center" wrapText="1"/>
    </xf>
    <xf numFmtId="0" fontId="35" fillId="8" borderId="30" xfId="0" applyFont="1" applyFill="1" applyBorder="1" applyAlignment="1">
      <alignment horizontal="left" vertical="center" wrapText="1"/>
    </xf>
    <xf numFmtId="0" fontId="25" fillId="0" borderId="30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wrapText="1"/>
    </xf>
    <xf numFmtId="4" fontId="13" fillId="3" borderId="1" xfId="0" applyNumberFormat="1" applyFont="1" applyFill="1" applyBorder="1" applyAlignment="1">
      <alignment horizontal="center" vertical="center"/>
    </xf>
    <xf numFmtId="4" fontId="12" fillId="3" borderId="1" xfId="0" applyNumberFormat="1" applyFont="1" applyFill="1" applyBorder="1" applyAlignment="1">
      <alignment horizontal="center" vertical="center"/>
    </xf>
    <xf numFmtId="4" fontId="12" fillId="3" borderId="2" xfId="0" applyNumberFormat="1" applyFont="1" applyFill="1" applyBorder="1" applyAlignment="1">
      <alignment horizontal="center" vertical="center"/>
    </xf>
  </cellXfs>
  <cellStyles count="29">
    <cellStyle name="0,0_x000d__x000a_NA_x000d__x000a_" xfId="6" xr:uid="{00000000-0005-0000-0000-000000000000}"/>
    <cellStyle name="Звичайний" xfId="0" builtinId="0"/>
    <cellStyle name="Звичайний 4" xfId="18" xr:uid="{32D31681-C618-4AC5-9D52-9340D31EF7E5}"/>
    <cellStyle name="Обычный 2" xfId="4" xr:uid="{00000000-0005-0000-0000-000003000000}"/>
    <cellStyle name="Обычный 3" xfId="5" xr:uid="{00000000-0005-0000-0000-000004000000}"/>
    <cellStyle name="Обычный 3 2" xfId="9" xr:uid="{00000000-0005-0000-0000-000005000000}"/>
    <cellStyle name="Обычный 3 2 2" xfId="15" xr:uid="{00000000-0005-0000-0000-000006000000}"/>
    <cellStyle name="Обычный 3 2 2 2" xfId="23" xr:uid="{B71C9C3E-23AF-4036-AA51-D154FBBA78DE}"/>
    <cellStyle name="Обычный 3 2 2 3" xfId="28" xr:uid="{84ACADCE-D97B-4E0C-9256-68173CC6B768}"/>
    <cellStyle name="Обычный 3 2 3" xfId="20" xr:uid="{1DE19E90-F6BF-43C8-ADAF-432D1C27E28B}"/>
    <cellStyle name="Обычный 3 2 4" xfId="25" xr:uid="{FFDE4CE3-C873-4F4B-98E2-9B60DB186848}"/>
    <cellStyle name="Обычный 3 3" xfId="11" xr:uid="{00000000-0005-0000-0000-000007000000}"/>
    <cellStyle name="Обычный 3 3 2" xfId="21" xr:uid="{C30F0503-48EA-444A-84BB-96301B104DBC}"/>
    <cellStyle name="Обычный 3 3 3" xfId="26" xr:uid="{CCAAA7C3-8504-45DB-AA31-386413413F8A}"/>
    <cellStyle name="Обычный 3 4" xfId="13" xr:uid="{00000000-0005-0000-0000-000008000000}"/>
    <cellStyle name="Обычный 3 4 2" xfId="22" xr:uid="{8FD4F36C-FFE6-4FB5-8FDD-EFA5F4A4192E}"/>
    <cellStyle name="Обычный 3 4 3" xfId="27" xr:uid="{976E387B-6472-477C-8DBB-8D1A98719C2E}"/>
    <cellStyle name="Обычный 3 5" xfId="19" xr:uid="{BE1BDC17-1578-44C1-911E-FA86429364CD}"/>
    <cellStyle name="Обычный 3 6" xfId="24" xr:uid="{695FA8CF-99E7-467B-88FF-8B3D033CB91E}"/>
    <cellStyle name="Обычный 4" xfId="2" xr:uid="{00000000-0005-0000-0000-000009000000}"/>
    <cellStyle name="Обычный_Голосеевская" xfId="17" xr:uid="{16029A4E-762A-4D2D-81FE-0D868B7261D6}"/>
    <cellStyle name="Стиль 1" xfId="7" xr:uid="{00000000-0005-0000-0000-00000A000000}"/>
    <cellStyle name="Финансовый 2" xfId="3" xr:uid="{00000000-0005-0000-0000-00000C000000}"/>
    <cellStyle name="Финансовый 2 2" xfId="8" xr:uid="{00000000-0005-0000-0000-00000D000000}"/>
    <cellStyle name="Финансовый 2 2 2" xfId="14" xr:uid="{00000000-0005-0000-0000-00000E000000}"/>
    <cellStyle name="Финансовый 2 3" xfId="10" xr:uid="{00000000-0005-0000-0000-00000F000000}"/>
    <cellStyle name="Финансовый 2 4" xfId="12" xr:uid="{00000000-0005-0000-0000-000010000000}"/>
    <cellStyle name="Финансовый 3" xfId="16" xr:uid="{00000000-0005-0000-0000-000011000000}"/>
    <cellStyle name="Фінансовий" xfId="1" builtinId="3"/>
  </cellStyles>
  <dxfs count="0"/>
  <tableStyles count="0" defaultTableStyle="TableStyleMedium2" defaultPivotStyle="PivotStyleMedium9"/>
  <colors>
    <mruColors>
      <color rgb="FF39F5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8"/>
  <sheetViews>
    <sheetView zoomScale="85" zoomScaleNormal="85" workbookViewId="0">
      <pane xSplit="3" ySplit="3" topLeftCell="D4" activePane="bottomRight" state="frozen"/>
      <selection pane="topRight" activeCell="D1" sqref="D1"/>
      <selection pane="bottomLeft" activeCell="A6" sqref="A6"/>
      <selection pane="bottomRight" activeCell="L11" sqref="L11"/>
    </sheetView>
  </sheetViews>
  <sheetFormatPr defaultRowHeight="14.4" x14ac:dyDescent="0.3"/>
  <cols>
    <col min="1" max="1" width="3.21875" customWidth="1"/>
    <col min="2" max="2" width="36" style="40" customWidth="1"/>
    <col min="3" max="3" width="7.109375" customWidth="1"/>
    <col min="4" max="4" width="9.21875" style="41" customWidth="1"/>
    <col min="5" max="5" width="9.5546875" style="41" customWidth="1"/>
    <col min="6" max="6" width="12.77734375" style="41" customWidth="1"/>
    <col min="7" max="7" width="32.44140625" customWidth="1"/>
    <col min="8" max="8" width="7.21875" style="41" customWidth="1"/>
    <col min="9" max="9" width="9.109375" style="41" customWidth="1"/>
    <col min="10" max="10" width="9.5546875" style="41" customWidth="1"/>
    <col min="11" max="11" width="12.77734375" style="41" customWidth="1"/>
    <col min="12" max="12" width="61.88671875" customWidth="1"/>
    <col min="13" max="13" width="31.5546875" customWidth="1"/>
    <col min="14" max="14" width="11.77734375" bestFit="1" customWidth="1"/>
    <col min="257" max="257" width="3.21875" customWidth="1"/>
    <col min="258" max="258" width="36" customWidth="1"/>
    <col min="259" max="259" width="7.109375" customWidth="1"/>
    <col min="260" max="260" width="8.77734375" customWidth="1"/>
    <col min="261" max="261" width="9.5546875" customWidth="1"/>
    <col min="262" max="262" width="12.77734375" customWidth="1"/>
    <col min="263" max="263" width="27.5546875" customWidth="1"/>
    <col min="264" max="264" width="7.21875" customWidth="1"/>
    <col min="265" max="265" width="8.44140625" customWidth="1"/>
    <col min="266" max="266" width="9.5546875" customWidth="1"/>
    <col min="267" max="267" width="12.77734375" customWidth="1"/>
    <col min="270" max="270" width="11.77734375" bestFit="1" customWidth="1"/>
    <col min="513" max="513" width="3.21875" customWidth="1"/>
    <col min="514" max="514" width="36" customWidth="1"/>
    <col min="515" max="515" width="7.109375" customWidth="1"/>
    <col min="516" max="516" width="8.77734375" customWidth="1"/>
    <col min="517" max="517" width="9.5546875" customWidth="1"/>
    <col min="518" max="518" width="12.77734375" customWidth="1"/>
    <col min="519" max="519" width="27.5546875" customWidth="1"/>
    <col min="520" max="520" width="7.21875" customWidth="1"/>
    <col min="521" max="521" width="8.44140625" customWidth="1"/>
    <col min="522" max="522" width="9.5546875" customWidth="1"/>
    <col min="523" max="523" width="12.77734375" customWidth="1"/>
    <col min="526" max="526" width="11.77734375" bestFit="1" customWidth="1"/>
    <col min="769" max="769" width="3.21875" customWidth="1"/>
    <col min="770" max="770" width="36" customWidth="1"/>
    <col min="771" max="771" width="7.109375" customWidth="1"/>
    <col min="772" max="772" width="8.77734375" customWidth="1"/>
    <col min="773" max="773" width="9.5546875" customWidth="1"/>
    <col min="774" max="774" width="12.77734375" customWidth="1"/>
    <col min="775" max="775" width="27.5546875" customWidth="1"/>
    <col min="776" max="776" width="7.21875" customWidth="1"/>
    <col min="777" max="777" width="8.44140625" customWidth="1"/>
    <col min="778" max="778" width="9.5546875" customWidth="1"/>
    <col min="779" max="779" width="12.77734375" customWidth="1"/>
    <col min="782" max="782" width="11.77734375" bestFit="1" customWidth="1"/>
    <col min="1025" max="1025" width="3.21875" customWidth="1"/>
    <col min="1026" max="1026" width="36" customWidth="1"/>
    <col min="1027" max="1027" width="7.109375" customWidth="1"/>
    <col min="1028" max="1028" width="8.77734375" customWidth="1"/>
    <col min="1029" max="1029" width="9.5546875" customWidth="1"/>
    <col min="1030" max="1030" width="12.77734375" customWidth="1"/>
    <col min="1031" max="1031" width="27.5546875" customWidth="1"/>
    <col min="1032" max="1032" width="7.21875" customWidth="1"/>
    <col min="1033" max="1033" width="8.44140625" customWidth="1"/>
    <col min="1034" max="1034" width="9.5546875" customWidth="1"/>
    <col min="1035" max="1035" width="12.77734375" customWidth="1"/>
    <col min="1038" max="1038" width="11.77734375" bestFit="1" customWidth="1"/>
    <col min="1281" max="1281" width="3.21875" customWidth="1"/>
    <col min="1282" max="1282" width="36" customWidth="1"/>
    <col min="1283" max="1283" width="7.109375" customWidth="1"/>
    <col min="1284" max="1284" width="8.77734375" customWidth="1"/>
    <col min="1285" max="1285" width="9.5546875" customWidth="1"/>
    <col min="1286" max="1286" width="12.77734375" customWidth="1"/>
    <col min="1287" max="1287" width="27.5546875" customWidth="1"/>
    <col min="1288" max="1288" width="7.21875" customWidth="1"/>
    <col min="1289" max="1289" width="8.44140625" customWidth="1"/>
    <col min="1290" max="1290" width="9.5546875" customWidth="1"/>
    <col min="1291" max="1291" width="12.77734375" customWidth="1"/>
    <col min="1294" max="1294" width="11.77734375" bestFit="1" customWidth="1"/>
    <col min="1537" max="1537" width="3.21875" customWidth="1"/>
    <col min="1538" max="1538" width="36" customWidth="1"/>
    <col min="1539" max="1539" width="7.109375" customWidth="1"/>
    <col min="1540" max="1540" width="8.77734375" customWidth="1"/>
    <col min="1541" max="1541" width="9.5546875" customWidth="1"/>
    <col min="1542" max="1542" width="12.77734375" customWidth="1"/>
    <col min="1543" max="1543" width="27.5546875" customWidth="1"/>
    <col min="1544" max="1544" width="7.21875" customWidth="1"/>
    <col min="1545" max="1545" width="8.44140625" customWidth="1"/>
    <col min="1546" max="1546" width="9.5546875" customWidth="1"/>
    <col min="1547" max="1547" width="12.77734375" customWidth="1"/>
    <col min="1550" max="1550" width="11.77734375" bestFit="1" customWidth="1"/>
    <col min="1793" max="1793" width="3.21875" customWidth="1"/>
    <col min="1794" max="1794" width="36" customWidth="1"/>
    <col min="1795" max="1795" width="7.109375" customWidth="1"/>
    <col min="1796" max="1796" width="8.77734375" customWidth="1"/>
    <col min="1797" max="1797" width="9.5546875" customWidth="1"/>
    <col min="1798" max="1798" width="12.77734375" customWidth="1"/>
    <col min="1799" max="1799" width="27.5546875" customWidth="1"/>
    <col min="1800" max="1800" width="7.21875" customWidth="1"/>
    <col min="1801" max="1801" width="8.44140625" customWidth="1"/>
    <col min="1802" max="1802" width="9.5546875" customWidth="1"/>
    <col min="1803" max="1803" width="12.77734375" customWidth="1"/>
    <col min="1806" max="1806" width="11.77734375" bestFit="1" customWidth="1"/>
    <col min="2049" max="2049" width="3.21875" customWidth="1"/>
    <col min="2050" max="2050" width="36" customWidth="1"/>
    <col min="2051" max="2051" width="7.109375" customWidth="1"/>
    <col min="2052" max="2052" width="8.77734375" customWidth="1"/>
    <col min="2053" max="2053" width="9.5546875" customWidth="1"/>
    <col min="2054" max="2054" width="12.77734375" customWidth="1"/>
    <col min="2055" max="2055" width="27.5546875" customWidth="1"/>
    <col min="2056" max="2056" width="7.21875" customWidth="1"/>
    <col min="2057" max="2057" width="8.44140625" customWidth="1"/>
    <col min="2058" max="2058" width="9.5546875" customWidth="1"/>
    <col min="2059" max="2059" width="12.77734375" customWidth="1"/>
    <col min="2062" max="2062" width="11.77734375" bestFit="1" customWidth="1"/>
    <col min="2305" max="2305" width="3.21875" customWidth="1"/>
    <col min="2306" max="2306" width="36" customWidth="1"/>
    <col min="2307" max="2307" width="7.109375" customWidth="1"/>
    <col min="2308" max="2308" width="8.77734375" customWidth="1"/>
    <col min="2309" max="2309" width="9.5546875" customWidth="1"/>
    <col min="2310" max="2310" width="12.77734375" customWidth="1"/>
    <col min="2311" max="2311" width="27.5546875" customWidth="1"/>
    <col min="2312" max="2312" width="7.21875" customWidth="1"/>
    <col min="2313" max="2313" width="8.44140625" customWidth="1"/>
    <col min="2314" max="2314" width="9.5546875" customWidth="1"/>
    <col min="2315" max="2315" width="12.77734375" customWidth="1"/>
    <col min="2318" max="2318" width="11.77734375" bestFit="1" customWidth="1"/>
    <col min="2561" max="2561" width="3.21875" customWidth="1"/>
    <col min="2562" max="2562" width="36" customWidth="1"/>
    <col min="2563" max="2563" width="7.109375" customWidth="1"/>
    <col min="2564" max="2564" width="8.77734375" customWidth="1"/>
    <col min="2565" max="2565" width="9.5546875" customWidth="1"/>
    <col min="2566" max="2566" width="12.77734375" customWidth="1"/>
    <col min="2567" max="2567" width="27.5546875" customWidth="1"/>
    <col min="2568" max="2568" width="7.21875" customWidth="1"/>
    <col min="2569" max="2569" width="8.44140625" customWidth="1"/>
    <col min="2570" max="2570" width="9.5546875" customWidth="1"/>
    <col min="2571" max="2571" width="12.77734375" customWidth="1"/>
    <col min="2574" max="2574" width="11.77734375" bestFit="1" customWidth="1"/>
    <col min="2817" max="2817" width="3.21875" customWidth="1"/>
    <col min="2818" max="2818" width="36" customWidth="1"/>
    <col min="2819" max="2819" width="7.109375" customWidth="1"/>
    <col min="2820" max="2820" width="8.77734375" customWidth="1"/>
    <col min="2821" max="2821" width="9.5546875" customWidth="1"/>
    <col min="2822" max="2822" width="12.77734375" customWidth="1"/>
    <col min="2823" max="2823" width="27.5546875" customWidth="1"/>
    <col min="2824" max="2824" width="7.21875" customWidth="1"/>
    <col min="2825" max="2825" width="8.44140625" customWidth="1"/>
    <col min="2826" max="2826" width="9.5546875" customWidth="1"/>
    <col min="2827" max="2827" width="12.77734375" customWidth="1"/>
    <col min="2830" max="2830" width="11.77734375" bestFit="1" customWidth="1"/>
    <col min="3073" max="3073" width="3.21875" customWidth="1"/>
    <col min="3074" max="3074" width="36" customWidth="1"/>
    <col min="3075" max="3075" width="7.109375" customWidth="1"/>
    <col min="3076" max="3076" width="8.77734375" customWidth="1"/>
    <col min="3077" max="3077" width="9.5546875" customWidth="1"/>
    <col min="3078" max="3078" width="12.77734375" customWidth="1"/>
    <col min="3079" max="3079" width="27.5546875" customWidth="1"/>
    <col min="3080" max="3080" width="7.21875" customWidth="1"/>
    <col min="3081" max="3081" width="8.44140625" customWidth="1"/>
    <col min="3082" max="3082" width="9.5546875" customWidth="1"/>
    <col min="3083" max="3083" width="12.77734375" customWidth="1"/>
    <col min="3086" max="3086" width="11.77734375" bestFit="1" customWidth="1"/>
    <col min="3329" max="3329" width="3.21875" customWidth="1"/>
    <col min="3330" max="3330" width="36" customWidth="1"/>
    <col min="3331" max="3331" width="7.109375" customWidth="1"/>
    <col min="3332" max="3332" width="8.77734375" customWidth="1"/>
    <col min="3333" max="3333" width="9.5546875" customWidth="1"/>
    <col min="3334" max="3334" width="12.77734375" customWidth="1"/>
    <col min="3335" max="3335" width="27.5546875" customWidth="1"/>
    <col min="3336" max="3336" width="7.21875" customWidth="1"/>
    <col min="3337" max="3337" width="8.44140625" customWidth="1"/>
    <col min="3338" max="3338" width="9.5546875" customWidth="1"/>
    <col min="3339" max="3339" width="12.77734375" customWidth="1"/>
    <col min="3342" max="3342" width="11.77734375" bestFit="1" customWidth="1"/>
    <col min="3585" max="3585" width="3.21875" customWidth="1"/>
    <col min="3586" max="3586" width="36" customWidth="1"/>
    <col min="3587" max="3587" width="7.109375" customWidth="1"/>
    <col min="3588" max="3588" width="8.77734375" customWidth="1"/>
    <col min="3589" max="3589" width="9.5546875" customWidth="1"/>
    <col min="3590" max="3590" width="12.77734375" customWidth="1"/>
    <col min="3591" max="3591" width="27.5546875" customWidth="1"/>
    <col min="3592" max="3592" width="7.21875" customWidth="1"/>
    <col min="3593" max="3593" width="8.44140625" customWidth="1"/>
    <col min="3594" max="3594" width="9.5546875" customWidth="1"/>
    <col min="3595" max="3595" width="12.77734375" customWidth="1"/>
    <col min="3598" max="3598" width="11.77734375" bestFit="1" customWidth="1"/>
    <col min="3841" max="3841" width="3.21875" customWidth="1"/>
    <col min="3842" max="3842" width="36" customWidth="1"/>
    <col min="3843" max="3843" width="7.109375" customWidth="1"/>
    <col min="3844" max="3844" width="8.77734375" customWidth="1"/>
    <col min="3845" max="3845" width="9.5546875" customWidth="1"/>
    <col min="3846" max="3846" width="12.77734375" customWidth="1"/>
    <col min="3847" max="3847" width="27.5546875" customWidth="1"/>
    <col min="3848" max="3848" width="7.21875" customWidth="1"/>
    <col min="3849" max="3849" width="8.44140625" customWidth="1"/>
    <col min="3850" max="3850" width="9.5546875" customWidth="1"/>
    <col min="3851" max="3851" width="12.77734375" customWidth="1"/>
    <col min="3854" max="3854" width="11.77734375" bestFit="1" customWidth="1"/>
    <col min="4097" max="4097" width="3.21875" customWidth="1"/>
    <col min="4098" max="4098" width="36" customWidth="1"/>
    <col min="4099" max="4099" width="7.109375" customWidth="1"/>
    <col min="4100" max="4100" width="8.77734375" customWidth="1"/>
    <col min="4101" max="4101" width="9.5546875" customWidth="1"/>
    <col min="4102" max="4102" width="12.77734375" customWidth="1"/>
    <col min="4103" max="4103" width="27.5546875" customWidth="1"/>
    <col min="4104" max="4104" width="7.21875" customWidth="1"/>
    <col min="4105" max="4105" width="8.44140625" customWidth="1"/>
    <col min="4106" max="4106" width="9.5546875" customWidth="1"/>
    <col min="4107" max="4107" width="12.77734375" customWidth="1"/>
    <col min="4110" max="4110" width="11.77734375" bestFit="1" customWidth="1"/>
    <col min="4353" max="4353" width="3.21875" customWidth="1"/>
    <col min="4354" max="4354" width="36" customWidth="1"/>
    <col min="4355" max="4355" width="7.109375" customWidth="1"/>
    <col min="4356" max="4356" width="8.77734375" customWidth="1"/>
    <col min="4357" max="4357" width="9.5546875" customWidth="1"/>
    <col min="4358" max="4358" width="12.77734375" customWidth="1"/>
    <col min="4359" max="4359" width="27.5546875" customWidth="1"/>
    <col min="4360" max="4360" width="7.21875" customWidth="1"/>
    <col min="4361" max="4361" width="8.44140625" customWidth="1"/>
    <col min="4362" max="4362" width="9.5546875" customWidth="1"/>
    <col min="4363" max="4363" width="12.77734375" customWidth="1"/>
    <col min="4366" max="4366" width="11.77734375" bestFit="1" customWidth="1"/>
    <col min="4609" max="4609" width="3.21875" customWidth="1"/>
    <col min="4610" max="4610" width="36" customWidth="1"/>
    <col min="4611" max="4611" width="7.109375" customWidth="1"/>
    <col min="4612" max="4612" width="8.77734375" customWidth="1"/>
    <col min="4613" max="4613" width="9.5546875" customWidth="1"/>
    <col min="4614" max="4614" width="12.77734375" customWidth="1"/>
    <col min="4615" max="4615" width="27.5546875" customWidth="1"/>
    <col min="4616" max="4616" width="7.21875" customWidth="1"/>
    <col min="4617" max="4617" width="8.44140625" customWidth="1"/>
    <col min="4618" max="4618" width="9.5546875" customWidth="1"/>
    <col min="4619" max="4619" width="12.77734375" customWidth="1"/>
    <col min="4622" max="4622" width="11.77734375" bestFit="1" customWidth="1"/>
    <col min="4865" max="4865" width="3.21875" customWidth="1"/>
    <col min="4866" max="4866" width="36" customWidth="1"/>
    <col min="4867" max="4867" width="7.109375" customWidth="1"/>
    <col min="4868" max="4868" width="8.77734375" customWidth="1"/>
    <col min="4869" max="4869" width="9.5546875" customWidth="1"/>
    <col min="4870" max="4870" width="12.77734375" customWidth="1"/>
    <col min="4871" max="4871" width="27.5546875" customWidth="1"/>
    <col min="4872" max="4872" width="7.21875" customWidth="1"/>
    <col min="4873" max="4873" width="8.44140625" customWidth="1"/>
    <col min="4874" max="4874" width="9.5546875" customWidth="1"/>
    <col min="4875" max="4875" width="12.77734375" customWidth="1"/>
    <col min="4878" max="4878" width="11.77734375" bestFit="1" customWidth="1"/>
    <col min="5121" max="5121" width="3.21875" customWidth="1"/>
    <col min="5122" max="5122" width="36" customWidth="1"/>
    <col min="5123" max="5123" width="7.109375" customWidth="1"/>
    <col min="5124" max="5124" width="8.77734375" customWidth="1"/>
    <col min="5125" max="5125" width="9.5546875" customWidth="1"/>
    <col min="5126" max="5126" width="12.77734375" customWidth="1"/>
    <col min="5127" max="5127" width="27.5546875" customWidth="1"/>
    <col min="5128" max="5128" width="7.21875" customWidth="1"/>
    <col min="5129" max="5129" width="8.44140625" customWidth="1"/>
    <col min="5130" max="5130" width="9.5546875" customWidth="1"/>
    <col min="5131" max="5131" width="12.77734375" customWidth="1"/>
    <col min="5134" max="5134" width="11.77734375" bestFit="1" customWidth="1"/>
    <col min="5377" max="5377" width="3.21875" customWidth="1"/>
    <col min="5378" max="5378" width="36" customWidth="1"/>
    <col min="5379" max="5379" width="7.109375" customWidth="1"/>
    <col min="5380" max="5380" width="8.77734375" customWidth="1"/>
    <col min="5381" max="5381" width="9.5546875" customWidth="1"/>
    <col min="5382" max="5382" width="12.77734375" customWidth="1"/>
    <col min="5383" max="5383" width="27.5546875" customWidth="1"/>
    <col min="5384" max="5384" width="7.21875" customWidth="1"/>
    <col min="5385" max="5385" width="8.44140625" customWidth="1"/>
    <col min="5386" max="5386" width="9.5546875" customWidth="1"/>
    <col min="5387" max="5387" width="12.77734375" customWidth="1"/>
    <col min="5390" max="5390" width="11.77734375" bestFit="1" customWidth="1"/>
    <col min="5633" max="5633" width="3.21875" customWidth="1"/>
    <col min="5634" max="5634" width="36" customWidth="1"/>
    <col min="5635" max="5635" width="7.109375" customWidth="1"/>
    <col min="5636" max="5636" width="8.77734375" customWidth="1"/>
    <col min="5637" max="5637" width="9.5546875" customWidth="1"/>
    <col min="5638" max="5638" width="12.77734375" customWidth="1"/>
    <col min="5639" max="5639" width="27.5546875" customWidth="1"/>
    <col min="5640" max="5640" width="7.21875" customWidth="1"/>
    <col min="5641" max="5641" width="8.44140625" customWidth="1"/>
    <col min="5642" max="5642" width="9.5546875" customWidth="1"/>
    <col min="5643" max="5643" width="12.77734375" customWidth="1"/>
    <col min="5646" max="5646" width="11.77734375" bestFit="1" customWidth="1"/>
    <col min="5889" max="5889" width="3.21875" customWidth="1"/>
    <col min="5890" max="5890" width="36" customWidth="1"/>
    <col min="5891" max="5891" width="7.109375" customWidth="1"/>
    <col min="5892" max="5892" width="8.77734375" customWidth="1"/>
    <col min="5893" max="5893" width="9.5546875" customWidth="1"/>
    <col min="5894" max="5894" width="12.77734375" customWidth="1"/>
    <col min="5895" max="5895" width="27.5546875" customWidth="1"/>
    <col min="5896" max="5896" width="7.21875" customWidth="1"/>
    <col min="5897" max="5897" width="8.44140625" customWidth="1"/>
    <col min="5898" max="5898" width="9.5546875" customWidth="1"/>
    <col min="5899" max="5899" width="12.77734375" customWidth="1"/>
    <col min="5902" max="5902" width="11.77734375" bestFit="1" customWidth="1"/>
    <col min="6145" max="6145" width="3.21875" customWidth="1"/>
    <col min="6146" max="6146" width="36" customWidth="1"/>
    <col min="6147" max="6147" width="7.109375" customWidth="1"/>
    <col min="6148" max="6148" width="8.77734375" customWidth="1"/>
    <col min="6149" max="6149" width="9.5546875" customWidth="1"/>
    <col min="6150" max="6150" width="12.77734375" customWidth="1"/>
    <col min="6151" max="6151" width="27.5546875" customWidth="1"/>
    <col min="6152" max="6152" width="7.21875" customWidth="1"/>
    <col min="6153" max="6153" width="8.44140625" customWidth="1"/>
    <col min="6154" max="6154" width="9.5546875" customWidth="1"/>
    <col min="6155" max="6155" width="12.77734375" customWidth="1"/>
    <col min="6158" max="6158" width="11.77734375" bestFit="1" customWidth="1"/>
    <col min="6401" max="6401" width="3.21875" customWidth="1"/>
    <col min="6402" max="6402" width="36" customWidth="1"/>
    <col min="6403" max="6403" width="7.109375" customWidth="1"/>
    <col min="6404" max="6404" width="8.77734375" customWidth="1"/>
    <col min="6405" max="6405" width="9.5546875" customWidth="1"/>
    <col min="6406" max="6406" width="12.77734375" customWidth="1"/>
    <col min="6407" max="6407" width="27.5546875" customWidth="1"/>
    <col min="6408" max="6408" width="7.21875" customWidth="1"/>
    <col min="6409" max="6409" width="8.44140625" customWidth="1"/>
    <col min="6410" max="6410" width="9.5546875" customWidth="1"/>
    <col min="6411" max="6411" width="12.77734375" customWidth="1"/>
    <col min="6414" max="6414" width="11.77734375" bestFit="1" customWidth="1"/>
    <col min="6657" max="6657" width="3.21875" customWidth="1"/>
    <col min="6658" max="6658" width="36" customWidth="1"/>
    <col min="6659" max="6659" width="7.109375" customWidth="1"/>
    <col min="6660" max="6660" width="8.77734375" customWidth="1"/>
    <col min="6661" max="6661" width="9.5546875" customWidth="1"/>
    <col min="6662" max="6662" width="12.77734375" customWidth="1"/>
    <col min="6663" max="6663" width="27.5546875" customWidth="1"/>
    <col min="6664" max="6664" width="7.21875" customWidth="1"/>
    <col min="6665" max="6665" width="8.44140625" customWidth="1"/>
    <col min="6666" max="6666" width="9.5546875" customWidth="1"/>
    <col min="6667" max="6667" width="12.77734375" customWidth="1"/>
    <col min="6670" max="6670" width="11.77734375" bestFit="1" customWidth="1"/>
    <col min="6913" max="6913" width="3.21875" customWidth="1"/>
    <col min="6914" max="6914" width="36" customWidth="1"/>
    <col min="6915" max="6915" width="7.109375" customWidth="1"/>
    <col min="6916" max="6916" width="8.77734375" customWidth="1"/>
    <col min="6917" max="6917" width="9.5546875" customWidth="1"/>
    <col min="6918" max="6918" width="12.77734375" customWidth="1"/>
    <col min="6919" max="6919" width="27.5546875" customWidth="1"/>
    <col min="6920" max="6920" width="7.21875" customWidth="1"/>
    <col min="6921" max="6921" width="8.44140625" customWidth="1"/>
    <col min="6922" max="6922" width="9.5546875" customWidth="1"/>
    <col min="6923" max="6923" width="12.77734375" customWidth="1"/>
    <col min="6926" max="6926" width="11.77734375" bestFit="1" customWidth="1"/>
    <col min="7169" max="7169" width="3.21875" customWidth="1"/>
    <col min="7170" max="7170" width="36" customWidth="1"/>
    <col min="7171" max="7171" width="7.109375" customWidth="1"/>
    <col min="7172" max="7172" width="8.77734375" customWidth="1"/>
    <col min="7173" max="7173" width="9.5546875" customWidth="1"/>
    <col min="7174" max="7174" width="12.77734375" customWidth="1"/>
    <col min="7175" max="7175" width="27.5546875" customWidth="1"/>
    <col min="7176" max="7176" width="7.21875" customWidth="1"/>
    <col min="7177" max="7177" width="8.44140625" customWidth="1"/>
    <col min="7178" max="7178" width="9.5546875" customWidth="1"/>
    <col min="7179" max="7179" width="12.77734375" customWidth="1"/>
    <col min="7182" max="7182" width="11.77734375" bestFit="1" customWidth="1"/>
    <col min="7425" max="7425" width="3.21875" customWidth="1"/>
    <col min="7426" max="7426" width="36" customWidth="1"/>
    <col min="7427" max="7427" width="7.109375" customWidth="1"/>
    <col min="7428" max="7428" width="8.77734375" customWidth="1"/>
    <col min="7429" max="7429" width="9.5546875" customWidth="1"/>
    <col min="7430" max="7430" width="12.77734375" customWidth="1"/>
    <col min="7431" max="7431" width="27.5546875" customWidth="1"/>
    <col min="7432" max="7432" width="7.21875" customWidth="1"/>
    <col min="7433" max="7433" width="8.44140625" customWidth="1"/>
    <col min="7434" max="7434" width="9.5546875" customWidth="1"/>
    <col min="7435" max="7435" width="12.77734375" customWidth="1"/>
    <col min="7438" max="7438" width="11.77734375" bestFit="1" customWidth="1"/>
    <col min="7681" max="7681" width="3.21875" customWidth="1"/>
    <col min="7682" max="7682" width="36" customWidth="1"/>
    <col min="7683" max="7683" width="7.109375" customWidth="1"/>
    <col min="7684" max="7684" width="8.77734375" customWidth="1"/>
    <col min="7685" max="7685" width="9.5546875" customWidth="1"/>
    <col min="7686" max="7686" width="12.77734375" customWidth="1"/>
    <col min="7687" max="7687" width="27.5546875" customWidth="1"/>
    <col min="7688" max="7688" width="7.21875" customWidth="1"/>
    <col min="7689" max="7689" width="8.44140625" customWidth="1"/>
    <col min="7690" max="7690" width="9.5546875" customWidth="1"/>
    <col min="7691" max="7691" width="12.77734375" customWidth="1"/>
    <col min="7694" max="7694" width="11.77734375" bestFit="1" customWidth="1"/>
    <col min="7937" max="7937" width="3.21875" customWidth="1"/>
    <col min="7938" max="7938" width="36" customWidth="1"/>
    <col min="7939" max="7939" width="7.109375" customWidth="1"/>
    <col min="7940" max="7940" width="8.77734375" customWidth="1"/>
    <col min="7941" max="7941" width="9.5546875" customWidth="1"/>
    <col min="7942" max="7942" width="12.77734375" customWidth="1"/>
    <col min="7943" max="7943" width="27.5546875" customWidth="1"/>
    <col min="7944" max="7944" width="7.21875" customWidth="1"/>
    <col min="7945" max="7945" width="8.44140625" customWidth="1"/>
    <col min="7946" max="7946" width="9.5546875" customWidth="1"/>
    <col min="7947" max="7947" width="12.77734375" customWidth="1"/>
    <col min="7950" max="7950" width="11.77734375" bestFit="1" customWidth="1"/>
    <col min="8193" max="8193" width="3.21875" customWidth="1"/>
    <col min="8194" max="8194" width="36" customWidth="1"/>
    <col min="8195" max="8195" width="7.109375" customWidth="1"/>
    <col min="8196" max="8196" width="8.77734375" customWidth="1"/>
    <col min="8197" max="8197" width="9.5546875" customWidth="1"/>
    <col min="8198" max="8198" width="12.77734375" customWidth="1"/>
    <col min="8199" max="8199" width="27.5546875" customWidth="1"/>
    <col min="8200" max="8200" width="7.21875" customWidth="1"/>
    <col min="8201" max="8201" width="8.44140625" customWidth="1"/>
    <col min="8202" max="8202" width="9.5546875" customWidth="1"/>
    <col min="8203" max="8203" width="12.77734375" customWidth="1"/>
    <col min="8206" max="8206" width="11.77734375" bestFit="1" customWidth="1"/>
    <col min="8449" max="8449" width="3.21875" customWidth="1"/>
    <col min="8450" max="8450" width="36" customWidth="1"/>
    <col min="8451" max="8451" width="7.109375" customWidth="1"/>
    <col min="8452" max="8452" width="8.77734375" customWidth="1"/>
    <col min="8453" max="8453" width="9.5546875" customWidth="1"/>
    <col min="8454" max="8454" width="12.77734375" customWidth="1"/>
    <col min="8455" max="8455" width="27.5546875" customWidth="1"/>
    <col min="8456" max="8456" width="7.21875" customWidth="1"/>
    <col min="8457" max="8457" width="8.44140625" customWidth="1"/>
    <col min="8458" max="8458" width="9.5546875" customWidth="1"/>
    <col min="8459" max="8459" width="12.77734375" customWidth="1"/>
    <col min="8462" max="8462" width="11.77734375" bestFit="1" customWidth="1"/>
    <col min="8705" max="8705" width="3.21875" customWidth="1"/>
    <col min="8706" max="8706" width="36" customWidth="1"/>
    <col min="8707" max="8707" width="7.109375" customWidth="1"/>
    <col min="8708" max="8708" width="8.77734375" customWidth="1"/>
    <col min="8709" max="8709" width="9.5546875" customWidth="1"/>
    <col min="8710" max="8710" width="12.77734375" customWidth="1"/>
    <col min="8711" max="8711" width="27.5546875" customWidth="1"/>
    <col min="8712" max="8712" width="7.21875" customWidth="1"/>
    <col min="8713" max="8713" width="8.44140625" customWidth="1"/>
    <col min="8714" max="8714" width="9.5546875" customWidth="1"/>
    <col min="8715" max="8715" width="12.77734375" customWidth="1"/>
    <col min="8718" max="8718" width="11.77734375" bestFit="1" customWidth="1"/>
    <col min="8961" max="8961" width="3.21875" customWidth="1"/>
    <col min="8962" max="8962" width="36" customWidth="1"/>
    <col min="8963" max="8963" width="7.109375" customWidth="1"/>
    <col min="8964" max="8964" width="8.77734375" customWidth="1"/>
    <col min="8965" max="8965" width="9.5546875" customWidth="1"/>
    <col min="8966" max="8966" width="12.77734375" customWidth="1"/>
    <col min="8967" max="8967" width="27.5546875" customWidth="1"/>
    <col min="8968" max="8968" width="7.21875" customWidth="1"/>
    <col min="8969" max="8969" width="8.44140625" customWidth="1"/>
    <col min="8970" max="8970" width="9.5546875" customWidth="1"/>
    <col min="8971" max="8971" width="12.77734375" customWidth="1"/>
    <col min="8974" max="8974" width="11.77734375" bestFit="1" customWidth="1"/>
    <col min="9217" max="9217" width="3.21875" customWidth="1"/>
    <col min="9218" max="9218" width="36" customWidth="1"/>
    <col min="9219" max="9219" width="7.109375" customWidth="1"/>
    <col min="9220" max="9220" width="8.77734375" customWidth="1"/>
    <col min="9221" max="9221" width="9.5546875" customWidth="1"/>
    <col min="9222" max="9222" width="12.77734375" customWidth="1"/>
    <col min="9223" max="9223" width="27.5546875" customWidth="1"/>
    <col min="9224" max="9224" width="7.21875" customWidth="1"/>
    <col min="9225" max="9225" width="8.44140625" customWidth="1"/>
    <col min="9226" max="9226" width="9.5546875" customWidth="1"/>
    <col min="9227" max="9227" width="12.77734375" customWidth="1"/>
    <col min="9230" max="9230" width="11.77734375" bestFit="1" customWidth="1"/>
    <col min="9473" max="9473" width="3.21875" customWidth="1"/>
    <col min="9474" max="9474" width="36" customWidth="1"/>
    <col min="9475" max="9475" width="7.109375" customWidth="1"/>
    <col min="9476" max="9476" width="8.77734375" customWidth="1"/>
    <col min="9477" max="9477" width="9.5546875" customWidth="1"/>
    <col min="9478" max="9478" width="12.77734375" customWidth="1"/>
    <col min="9479" max="9479" width="27.5546875" customWidth="1"/>
    <col min="9480" max="9480" width="7.21875" customWidth="1"/>
    <col min="9481" max="9481" width="8.44140625" customWidth="1"/>
    <col min="9482" max="9482" width="9.5546875" customWidth="1"/>
    <col min="9483" max="9483" width="12.77734375" customWidth="1"/>
    <col min="9486" max="9486" width="11.77734375" bestFit="1" customWidth="1"/>
    <col min="9729" max="9729" width="3.21875" customWidth="1"/>
    <col min="9730" max="9730" width="36" customWidth="1"/>
    <col min="9731" max="9731" width="7.109375" customWidth="1"/>
    <col min="9732" max="9732" width="8.77734375" customWidth="1"/>
    <col min="9733" max="9733" width="9.5546875" customWidth="1"/>
    <col min="9734" max="9734" width="12.77734375" customWidth="1"/>
    <col min="9735" max="9735" width="27.5546875" customWidth="1"/>
    <col min="9736" max="9736" width="7.21875" customWidth="1"/>
    <col min="9737" max="9737" width="8.44140625" customWidth="1"/>
    <col min="9738" max="9738" width="9.5546875" customWidth="1"/>
    <col min="9739" max="9739" width="12.77734375" customWidth="1"/>
    <col min="9742" max="9742" width="11.77734375" bestFit="1" customWidth="1"/>
    <col min="9985" max="9985" width="3.21875" customWidth="1"/>
    <col min="9986" max="9986" width="36" customWidth="1"/>
    <col min="9987" max="9987" width="7.109375" customWidth="1"/>
    <col min="9988" max="9988" width="8.77734375" customWidth="1"/>
    <col min="9989" max="9989" width="9.5546875" customWidth="1"/>
    <col min="9990" max="9990" width="12.77734375" customWidth="1"/>
    <col min="9991" max="9991" width="27.5546875" customWidth="1"/>
    <col min="9992" max="9992" width="7.21875" customWidth="1"/>
    <col min="9993" max="9993" width="8.44140625" customWidth="1"/>
    <col min="9994" max="9994" width="9.5546875" customWidth="1"/>
    <col min="9995" max="9995" width="12.77734375" customWidth="1"/>
    <col min="9998" max="9998" width="11.77734375" bestFit="1" customWidth="1"/>
    <col min="10241" max="10241" width="3.21875" customWidth="1"/>
    <col min="10242" max="10242" width="36" customWidth="1"/>
    <col min="10243" max="10243" width="7.109375" customWidth="1"/>
    <col min="10244" max="10244" width="8.77734375" customWidth="1"/>
    <col min="10245" max="10245" width="9.5546875" customWidth="1"/>
    <col min="10246" max="10246" width="12.77734375" customWidth="1"/>
    <col min="10247" max="10247" width="27.5546875" customWidth="1"/>
    <col min="10248" max="10248" width="7.21875" customWidth="1"/>
    <col min="10249" max="10249" width="8.44140625" customWidth="1"/>
    <col min="10250" max="10250" width="9.5546875" customWidth="1"/>
    <col min="10251" max="10251" width="12.77734375" customWidth="1"/>
    <col min="10254" max="10254" width="11.77734375" bestFit="1" customWidth="1"/>
    <col min="10497" max="10497" width="3.21875" customWidth="1"/>
    <col min="10498" max="10498" width="36" customWidth="1"/>
    <col min="10499" max="10499" width="7.109375" customWidth="1"/>
    <col min="10500" max="10500" width="8.77734375" customWidth="1"/>
    <col min="10501" max="10501" width="9.5546875" customWidth="1"/>
    <col min="10502" max="10502" width="12.77734375" customWidth="1"/>
    <col min="10503" max="10503" width="27.5546875" customWidth="1"/>
    <col min="10504" max="10504" width="7.21875" customWidth="1"/>
    <col min="10505" max="10505" width="8.44140625" customWidth="1"/>
    <col min="10506" max="10506" width="9.5546875" customWidth="1"/>
    <col min="10507" max="10507" width="12.77734375" customWidth="1"/>
    <col min="10510" max="10510" width="11.77734375" bestFit="1" customWidth="1"/>
    <col min="10753" max="10753" width="3.21875" customWidth="1"/>
    <col min="10754" max="10754" width="36" customWidth="1"/>
    <col min="10755" max="10755" width="7.109375" customWidth="1"/>
    <col min="10756" max="10756" width="8.77734375" customWidth="1"/>
    <col min="10757" max="10757" width="9.5546875" customWidth="1"/>
    <col min="10758" max="10758" width="12.77734375" customWidth="1"/>
    <col min="10759" max="10759" width="27.5546875" customWidth="1"/>
    <col min="10760" max="10760" width="7.21875" customWidth="1"/>
    <col min="10761" max="10761" width="8.44140625" customWidth="1"/>
    <col min="10762" max="10762" width="9.5546875" customWidth="1"/>
    <col min="10763" max="10763" width="12.77734375" customWidth="1"/>
    <col min="10766" max="10766" width="11.77734375" bestFit="1" customWidth="1"/>
    <col min="11009" max="11009" width="3.21875" customWidth="1"/>
    <col min="11010" max="11010" width="36" customWidth="1"/>
    <col min="11011" max="11011" width="7.109375" customWidth="1"/>
    <col min="11012" max="11012" width="8.77734375" customWidth="1"/>
    <col min="11013" max="11013" width="9.5546875" customWidth="1"/>
    <col min="11014" max="11014" width="12.77734375" customWidth="1"/>
    <col min="11015" max="11015" width="27.5546875" customWidth="1"/>
    <col min="11016" max="11016" width="7.21875" customWidth="1"/>
    <col min="11017" max="11017" width="8.44140625" customWidth="1"/>
    <col min="11018" max="11018" width="9.5546875" customWidth="1"/>
    <col min="11019" max="11019" width="12.77734375" customWidth="1"/>
    <col min="11022" max="11022" width="11.77734375" bestFit="1" customWidth="1"/>
    <col min="11265" max="11265" width="3.21875" customWidth="1"/>
    <col min="11266" max="11266" width="36" customWidth="1"/>
    <col min="11267" max="11267" width="7.109375" customWidth="1"/>
    <col min="11268" max="11268" width="8.77734375" customWidth="1"/>
    <col min="11269" max="11269" width="9.5546875" customWidth="1"/>
    <col min="11270" max="11270" width="12.77734375" customWidth="1"/>
    <col min="11271" max="11271" width="27.5546875" customWidth="1"/>
    <col min="11272" max="11272" width="7.21875" customWidth="1"/>
    <col min="11273" max="11273" width="8.44140625" customWidth="1"/>
    <col min="11274" max="11274" width="9.5546875" customWidth="1"/>
    <col min="11275" max="11275" width="12.77734375" customWidth="1"/>
    <col min="11278" max="11278" width="11.77734375" bestFit="1" customWidth="1"/>
    <col min="11521" max="11521" width="3.21875" customWidth="1"/>
    <col min="11522" max="11522" width="36" customWidth="1"/>
    <col min="11523" max="11523" width="7.109375" customWidth="1"/>
    <col min="11524" max="11524" width="8.77734375" customWidth="1"/>
    <col min="11525" max="11525" width="9.5546875" customWidth="1"/>
    <col min="11526" max="11526" width="12.77734375" customWidth="1"/>
    <col min="11527" max="11527" width="27.5546875" customWidth="1"/>
    <col min="11528" max="11528" width="7.21875" customWidth="1"/>
    <col min="11529" max="11529" width="8.44140625" customWidth="1"/>
    <col min="11530" max="11530" width="9.5546875" customWidth="1"/>
    <col min="11531" max="11531" width="12.77734375" customWidth="1"/>
    <col min="11534" max="11534" width="11.77734375" bestFit="1" customWidth="1"/>
    <col min="11777" max="11777" width="3.21875" customWidth="1"/>
    <col min="11778" max="11778" width="36" customWidth="1"/>
    <col min="11779" max="11779" width="7.109375" customWidth="1"/>
    <col min="11780" max="11780" width="8.77734375" customWidth="1"/>
    <col min="11781" max="11781" width="9.5546875" customWidth="1"/>
    <col min="11782" max="11782" width="12.77734375" customWidth="1"/>
    <col min="11783" max="11783" width="27.5546875" customWidth="1"/>
    <col min="11784" max="11784" width="7.21875" customWidth="1"/>
    <col min="11785" max="11785" width="8.44140625" customWidth="1"/>
    <col min="11786" max="11786" width="9.5546875" customWidth="1"/>
    <col min="11787" max="11787" width="12.77734375" customWidth="1"/>
    <col min="11790" max="11790" width="11.77734375" bestFit="1" customWidth="1"/>
    <col min="12033" max="12033" width="3.21875" customWidth="1"/>
    <col min="12034" max="12034" width="36" customWidth="1"/>
    <col min="12035" max="12035" width="7.109375" customWidth="1"/>
    <col min="12036" max="12036" width="8.77734375" customWidth="1"/>
    <col min="12037" max="12037" width="9.5546875" customWidth="1"/>
    <col min="12038" max="12038" width="12.77734375" customWidth="1"/>
    <col min="12039" max="12039" width="27.5546875" customWidth="1"/>
    <col min="12040" max="12040" width="7.21875" customWidth="1"/>
    <col min="12041" max="12041" width="8.44140625" customWidth="1"/>
    <col min="12042" max="12042" width="9.5546875" customWidth="1"/>
    <col min="12043" max="12043" width="12.77734375" customWidth="1"/>
    <col min="12046" max="12046" width="11.77734375" bestFit="1" customWidth="1"/>
    <col min="12289" max="12289" width="3.21875" customWidth="1"/>
    <col min="12290" max="12290" width="36" customWidth="1"/>
    <col min="12291" max="12291" width="7.109375" customWidth="1"/>
    <col min="12292" max="12292" width="8.77734375" customWidth="1"/>
    <col min="12293" max="12293" width="9.5546875" customWidth="1"/>
    <col min="12294" max="12294" width="12.77734375" customWidth="1"/>
    <col min="12295" max="12295" width="27.5546875" customWidth="1"/>
    <col min="12296" max="12296" width="7.21875" customWidth="1"/>
    <col min="12297" max="12297" width="8.44140625" customWidth="1"/>
    <col min="12298" max="12298" width="9.5546875" customWidth="1"/>
    <col min="12299" max="12299" width="12.77734375" customWidth="1"/>
    <col min="12302" max="12302" width="11.77734375" bestFit="1" customWidth="1"/>
    <col min="12545" max="12545" width="3.21875" customWidth="1"/>
    <col min="12546" max="12546" width="36" customWidth="1"/>
    <col min="12547" max="12547" width="7.109375" customWidth="1"/>
    <col min="12548" max="12548" width="8.77734375" customWidth="1"/>
    <col min="12549" max="12549" width="9.5546875" customWidth="1"/>
    <col min="12550" max="12550" width="12.77734375" customWidth="1"/>
    <col min="12551" max="12551" width="27.5546875" customWidth="1"/>
    <col min="12552" max="12552" width="7.21875" customWidth="1"/>
    <col min="12553" max="12553" width="8.44140625" customWidth="1"/>
    <col min="12554" max="12554" width="9.5546875" customWidth="1"/>
    <col min="12555" max="12555" width="12.77734375" customWidth="1"/>
    <col min="12558" max="12558" width="11.77734375" bestFit="1" customWidth="1"/>
    <col min="12801" max="12801" width="3.21875" customWidth="1"/>
    <col min="12802" max="12802" width="36" customWidth="1"/>
    <col min="12803" max="12803" width="7.109375" customWidth="1"/>
    <col min="12804" max="12804" width="8.77734375" customWidth="1"/>
    <col min="12805" max="12805" width="9.5546875" customWidth="1"/>
    <col min="12806" max="12806" width="12.77734375" customWidth="1"/>
    <col min="12807" max="12807" width="27.5546875" customWidth="1"/>
    <col min="12808" max="12808" width="7.21875" customWidth="1"/>
    <col min="12809" max="12809" width="8.44140625" customWidth="1"/>
    <col min="12810" max="12810" width="9.5546875" customWidth="1"/>
    <col min="12811" max="12811" width="12.77734375" customWidth="1"/>
    <col min="12814" max="12814" width="11.77734375" bestFit="1" customWidth="1"/>
    <col min="13057" max="13057" width="3.21875" customWidth="1"/>
    <col min="13058" max="13058" width="36" customWidth="1"/>
    <col min="13059" max="13059" width="7.109375" customWidth="1"/>
    <col min="13060" max="13060" width="8.77734375" customWidth="1"/>
    <col min="13061" max="13061" width="9.5546875" customWidth="1"/>
    <col min="13062" max="13062" width="12.77734375" customWidth="1"/>
    <col min="13063" max="13063" width="27.5546875" customWidth="1"/>
    <col min="13064" max="13064" width="7.21875" customWidth="1"/>
    <col min="13065" max="13065" width="8.44140625" customWidth="1"/>
    <col min="13066" max="13066" width="9.5546875" customWidth="1"/>
    <col min="13067" max="13067" width="12.77734375" customWidth="1"/>
    <col min="13070" max="13070" width="11.77734375" bestFit="1" customWidth="1"/>
    <col min="13313" max="13313" width="3.21875" customWidth="1"/>
    <col min="13314" max="13314" width="36" customWidth="1"/>
    <col min="13315" max="13315" width="7.109375" customWidth="1"/>
    <col min="13316" max="13316" width="8.77734375" customWidth="1"/>
    <col min="13317" max="13317" width="9.5546875" customWidth="1"/>
    <col min="13318" max="13318" width="12.77734375" customWidth="1"/>
    <col min="13319" max="13319" width="27.5546875" customWidth="1"/>
    <col min="13320" max="13320" width="7.21875" customWidth="1"/>
    <col min="13321" max="13321" width="8.44140625" customWidth="1"/>
    <col min="13322" max="13322" width="9.5546875" customWidth="1"/>
    <col min="13323" max="13323" width="12.77734375" customWidth="1"/>
    <col min="13326" max="13326" width="11.77734375" bestFit="1" customWidth="1"/>
    <col min="13569" max="13569" width="3.21875" customWidth="1"/>
    <col min="13570" max="13570" width="36" customWidth="1"/>
    <col min="13571" max="13571" width="7.109375" customWidth="1"/>
    <col min="13572" max="13572" width="8.77734375" customWidth="1"/>
    <col min="13573" max="13573" width="9.5546875" customWidth="1"/>
    <col min="13574" max="13574" width="12.77734375" customWidth="1"/>
    <col min="13575" max="13575" width="27.5546875" customWidth="1"/>
    <col min="13576" max="13576" width="7.21875" customWidth="1"/>
    <col min="13577" max="13577" width="8.44140625" customWidth="1"/>
    <col min="13578" max="13578" width="9.5546875" customWidth="1"/>
    <col min="13579" max="13579" width="12.77734375" customWidth="1"/>
    <col min="13582" max="13582" width="11.77734375" bestFit="1" customWidth="1"/>
    <col min="13825" max="13825" width="3.21875" customWidth="1"/>
    <col min="13826" max="13826" width="36" customWidth="1"/>
    <col min="13827" max="13827" width="7.109375" customWidth="1"/>
    <col min="13828" max="13828" width="8.77734375" customWidth="1"/>
    <col min="13829" max="13829" width="9.5546875" customWidth="1"/>
    <col min="13830" max="13830" width="12.77734375" customWidth="1"/>
    <col min="13831" max="13831" width="27.5546875" customWidth="1"/>
    <col min="13832" max="13832" width="7.21875" customWidth="1"/>
    <col min="13833" max="13833" width="8.44140625" customWidth="1"/>
    <col min="13834" max="13834" width="9.5546875" customWidth="1"/>
    <col min="13835" max="13835" width="12.77734375" customWidth="1"/>
    <col min="13838" max="13838" width="11.77734375" bestFit="1" customWidth="1"/>
    <col min="14081" max="14081" width="3.21875" customWidth="1"/>
    <col min="14082" max="14082" width="36" customWidth="1"/>
    <col min="14083" max="14083" width="7.109375" customWidth="1"/>
    <col min="14084" max="14084" width="8.77734375" customWidth="1"/>
    <col min="14085" max="14085" width="9.5546875" customWidth="1"/>
    <col min="14086" max="14086" width="12.77734375" customWidth="1"/>
    <col min="14087" max="14087" width="27.5546875" customWidth="1"/>
    <col min="14088" max="14088" width="7.21875" customWidth="1"/>
    <col min="14089" max="14089" width="8.44140625" customWidth="1"/>
    <col min="14090" max="14090" width="9.5546875" customWidth="1"/>
    <col min="14091" max="14091" width="12.77734375" customWidth="1"/>
    <col min="14094" max="14094" width="11.77734375" bestFit="1" customWidth="1"/>
    <col min="14337" max="14337" width="3.21875" customWidth="1"/>
    <col min="14338" max="14338" width="36" customWidth="1"/>
    <col min="14339" max="14339" width="7.109375" customWidth="1"/>
    <col min="14340" max="14340" width="8.77734375" customWidth="1"/>
    <col min="14341" max="14341" width="9.5546875" customWidth="1"/>
    <col min="14342" max="14342" width="12.77734375" customWidth="1"/>
    <col min="14343" max="14343" width="27.5546875" customWidth="1"/>
    <col min="14344" max="14344" width="7.21875" customWidth="1"/>
    <col min="14345" max="14345" width="8.44140625" customWidth="1"/>
    <col min="14346" max="14346" width="9.5546875" customWidth="1"/>
    <col min="14347" max="14347" width="12.77734375" customWidth="1"/>
    <col min="14350" max="14350" width="11.77734375" bestFit="1" customWidth="1"/>
    <col min="14593" max="14593" width="3.21875" customWidth="1"/>
    <col min="14594" max="14594" width="36" customWidth="1"/>
    <col min="14595" max="14595" width="7.109375" customWidth="1"/>
    <col min="14596" max="14596" width="8.77734375" customWidth="1"/>
    <col min="14597" max="14597" width="9.5546875" customWidth="1"/>
    <col min="14598" max="14598" width="12.77734375" customWidth="1"/>
    <col min="14599" max="14599" width="27.5546875" customWidth="1"/>
    <col min="14600" max="14600" width="7.21875" customWidth="1"/>
    <col min="14601" max="14601" width="8.44140625" customWidth="1"/>
    <col min="14602" max="14602" width="9.5546875" customWidth="1"/>
    <col min="14603" max="14603" width="12.77734375" customWidth="1"/>
    <col min="14606" max="14606" width="11.77734375" bestFit="1" customWidth="1"/>
    <col min="14849" max="14849" width="3.21875" customWidth="1"/>
    <col min="14850" max="14850" width="36" customWidth="1"/>
    <col min="14851" max="14851" width="7.109375" customWidth="1"/>
    <col min="14852" max="14852" width="8.77734375" customWidth="1"/>
    <col min="14853" max="14853" width="9.5546875" customWidth="1"/>
    <col min="14854" max="14854" width="12.77734375" customWidth="1"/>
    <col min="14855" max="14855" width="27.5546875" customWidth="1"/>
    <col min="14856" max="14856" width="7.21875" customWidth="1"/>
    <col min="14857" max="14857" width="8.44140625" customWidth="1"/>
    <col min="14858" max="14858" width="9.5546875" customWidth="1"/>
    <col min="14859" max="14859" width="12.77734375" customWidth="1"/>
    <col min="14862" max="14862" width="11.77734375" bestFit="1" customWidth="1"/>
    <col min="15105" max="15105" width="3.21875" customWidth="1"/>
    <col min="15106" max="15106" width="36" customWidth="1"/>
    <col min="15107" max="15107" width="7.109375" customWidth="1"/>
    <col min="15108" max="15108" width="8.77734375" customWidth="1"/>
    <col min="15109" max="15109" width="9.5546875" customWidth="1"/>
    <col min="15110" max="15110" width="12.77734375" customWidth="1"/>
    <col min="15111" max="15111" width="27.5546875" customWidth="1"/>
    <col min="15112" max="15112" width="7.21875" customWidth="1"/>
    <col min="15113" max="15113" width="8.44140625" customWidth="1"/>
    <col min="15114" max="15114" width="9.5546875" customWidth="1"/>
    <col min="15115" max="15115" width="12.77734375" customWidth="1"/>
    <col min="15118" max="15118" width="11.77734375" bestFit="1" customWidth="1"/>
    <col min="15361" max="15361" width="3.21875" customWidth="1"/>
    <col min="15362" max="15362" width="36" customWidth="1"/>
    <col min="15363" max="15363" width="7.109375" customWidth="1"/>
    <col min="15364" max="15364" width="8.77734375" customWidth="1"/>
    <col min="15365" max="15365" width="9.5546875" customWidth="1"/>
    <col min="15366" max="15366" width="12.77734375" customWidth="1"/>
    <col min="15367" max="15367" width="27.5546875" customWidth="1"/>
    <col min="15368" max="15368" width="7.21875" customWidth="1"/>
    <col min="15369" max="15369" width="8.44140625" customWidth="1"/>
    <col min="15370" max="15370" width="9.5546875" customWidth="1"/>
    <col min="15371" max="15371" width="12.77734375" customWidth="1"/>
    <col min="15374" max="15374" width="11.77734375" bestFit="1" customWidth="1"/>
    <col min="15617" max="15617" width="3.21875" customWidth="1"/>
    <col min="15618" max="15618" width="36" customWidth="1"/>
    <col min="15619" max="15619" width="7.109375" customWidth="1"/>
    <col min="15620" max="15620" width="8.77734375" customWidth="1"/>
    <col min="15621" max="15621" width="9.5546875" customWidth="1"/>
    <col min="15622" max="15622" width="12.77734375" customWidth="1"/>
    <col min="15623" max="15623" width="27.5546875" customWidth="1"/>
    <col min="15624" max="15624" width="7.21875" customWidth="1"/>
    <col min="15625" max="15625" width="8.44140625" customWidth="1"/>
    <col min="15626" max="15626" width="9.5546875" customWidth="1"/>
    <col min="15627" max="15627" width="12.77734375" customWidth="1"/>
    <col min="15630" max="15630" width="11.77734375" bestFit="1" customWidth="1"/>
    <col min="15873" max="15873" width="3.21875" customWidth="1"/>
    <col min="15874" max="15874" width="36" customWidth="1"/>
    <col min="15875" max="15875" width="7.109375" customWidth="1"/>
    <col min="15876" max="15876" width="8.77734375" customWidth="1"/>
    <col min="15877" max="15877" width="9.5546875" customWidth="1"/>
    <col min="15878" max="15878" width="12.77734375" customWidth="1"/>
    <col min="15879" max="15879" width="27.5546875" customWidth="1"/>
    <col min="15880" max="15880" width="7.21875" customWidth="1"/>
    <col min="15881" max="15881" width="8.44140625" customWidth="1"/>
    <col min="15882" max="15882" width="9.5546875" customWidth="1"/>
    <col min="15883" max="15883" width="12.77734375" customWidth="1"/>
    <col min="15886" max="15886" width="11.77734375" bestFit="1" customWidth="1"/>
    <col min="16129" max="16129" width="3.21875" customWidth="1"/>
    <col min="16130" max="16130" width="36" customWidth="1"/>
    <col min="16131" max="16131" width="7.109375" customWidth="1"/>
    <col min="16132" max="16132" width="8.77734375" customWidth="1"/>
    <col min="16133" max="16133" width="9.5546875" customWidth="1"/>
    <col min="16134" max="16134" width="12.77734375" customWidth="1"/>
    <col min="16135" max="16135" width="27.5546875" customWidth="1"/>
    <col min="16136" max="16136" width="7.21875" customWidth="1"/>
    <col min="16137" max="16137" width="8.44140625" customWidth="1"/>
    <col min="16138" max="16138" width="9.5546875" customWidth="1"/>
    <col min="16139" max="16139" width="12.77734375" customWidth="1"/>
    <col min="16142" max="16142" width="11.77734375" bestFit="1" customWidth="1"/>
  </cols>
  <sheetData>
    <row r="1" spans="1:11" ht="6.45" customHeight="1" x14ac:dyDescent="0.3"/>
    <row r="3" spans="1:11" x14ac:dyDescent="0.3">
      <c r="F3" s="207"/>
      <c r="G3" s="208"/>
      <c r="H3" s="208"/>
      <c r="I3" s="208"/>
      <c r="J3" s="208"/>
      <c r="K3" s="208"/>
    </row>
    <row r="4" spans="1:11" x14ac:dyDescent="0.3">
      <c r="F4" s="208"/>
      <c r="G4" s="208"/>
      <c r="H4" s="208"/>
      <c r="I4" s="208"/>
      <c r="J4" s="208"/>
      <c r="K4" s="208"/>
    </row>
    <row r="5" spans="1:11" x14ac:dyDescent="0.3">
      <c r="F5" s="208"/>
      <c r="G5" s="208"/>
      <c r="H5" s="208"/>
      <c r="I5" s="208"/>
      <c r="J5" s="208"/>
      <c r="K5" s="208"/>
    </row>
    <row r="6" spans="1:11" x14ac:dyDescent="0.3">
      <c r="F6" s="208"/>
      <c r="G6" s="208"/>
      <c r="H6" s="208"/>
      <c r="I6" s="208"/>
      <c r="J6" s="208"/>
      <c r="K6" s="208"/>
    </row>
    <row r="7" spans="1:11" x14ac:dyDescent="0.3">
      <c r="F7" s="208"/>
      <c r="G7" s="208"/>
      <c r="H7" s="208"/>
      <c r="I7" s="208"/>
      <c r="J7" s="208"/>
      <c r="K7" s="208"/>
    </row>
    <row r="8" spans="1:11" ht="19.8" customHeight="1" x14ac:dyDescent="0.3">
      <c r="F8" s="42"/>
      <c r="G8" s="43"/>
      <c r="H8" s="209" t="s">
        <v>49</v>
      </c>
      <c r="I8" s="209"/>
      <c r="J8" s="209"/>
      <c r="K8" s="209"/>
    </row>
    <row r="9" spans="1:11" x14ac:dyDescent="0.3">
      <c r="A9" s="44"/>
      <c r="B9" s="210" t="s">
        <v>50</v>
      </c>
      <c r="C9" s="211"/>
      <c r="D9" s="211"/>
      <c r="E9" s="211"/>
      <c r="F9" s="211"/>
      <c r="G9" s="211"/>
      <c r="H9" s="211"/>
      <c r="I9" s="211"/>
      <c r="J9" s="211"/>
      <c r="K9" s="211"/>
    </row>
    <row r="10" spans="1:11" ht="6.45" customHeight="1" x14ac:dyDescent="0.3">
      <c r="A10" s="44"/>
      <c r="B10" s="45"/>
      <c r="C10" s="46"/>
      <c r="D10" s="37"/>
      <c r="E10" s="37"/>
      <c r="F10" s="37"/>
      <c r="G10" s="46"/>
      <c r="H10" s="37"/>
      <c r="I10" s="37"/>
      <c r="J10" s="37"/>
      <c r="K10" s="37"/>
    </row>
    <row r="11" spans="1:11" ht="16.8" customHeight="1" x14ac:dyDescent="0.3">
      <c r="A11" s="44"/>
      <c r="B11" s="212" t="s">
        <v>79</v>
      </c>
      <c r="C11" s="213"/>
      <c r="D11" s="213"/>
      <c r="E11" s="213"/>
      <c r="F11" s="213"/>
      <c r="G11" s="213"/>
      <c r="H11" s="213"/>
      <c r="I11" s="213"/>
      <c r="J11" s="213"/>
      <c r="K11" s="213"/>
    </row>
    <row r="12" spans="1:11" ht="20.399999999999999" customHeight="1" x14ac:dyDescent="0.3">
      <c r="A12" s="44"/>
      <c r="B12" s="214" t="s">
        <v>51</v>
      </c>
      <c r="C12" s="215"/>
      <c r="D12" s="215"/>
      <c r="E12" s="215"/>
      <c r="F12" s="215"/>
      <c r="G12" s="215"/>
      <c r="H12" s="215"/>
      <c r="I12" s="215"/>
      <c r="J12" s="215"/>
      <c r="K12" s="215"/>
    </row>
    <row r="13" spans="1:11" ht="15.45" customHeight="1" thickBot="1" x14ac:dyDescent="0.35">
      <c r="A13" s="44"/>
      <c r="B13" s="216" t="s">
        <v>80</v>
      </c>
      <c r="C13" s="216"/>
      <c r="D13" s="216"/>
      <c r="E13" s="216"/>
      <c r="F13" s="216"/>
      <c r="G13" s="216"/>
      <c r="H13" s="216"/>
      <c r="I13" s="216"/>
      <c r="J13" s="216"/>
      <c r="K13" s="216"/>
    </row>
    <row r="14" spans="1:11" ht="34.200000000000003" customHeight="1" thickBot="1" x14ac:dyDescent="0.35">
      <c r="A14" s="47" t="s">
        <v>0</v>
      </c>
      <c r="B14" s="48" t="s">
        <v>52</v>
      </c>
      <c r="C14" s="49" t="s">
        <v>41</v>
      </c>
      <c r="D14" s="50" t="s">
        <v>53</v>
      </c>
      <c r="E14" s="50" t="s">
        <v>54</v>
      </c>
      <c r="F14" s="51" t="s">
        <v>55</v>
      </c>
      <c r="G14" s="49" t="s">
        <v>56</v>
      </c>
      <c r="H14" s="49" t="s">
        <v>41</v>
      </c>
      <c r="I14" s="50" t="s">
        <v>53</v>
      </c>
      <c r="J14" s="50" t="s">
        <v>54</v>
      </c>
      <c r="K14" s="52" t="s">
        <v>55</v>
      </c>
    </row>
    <row r="15" spans="1:11" ht="1.2" hidden="1" customHeight="1" x14ac:dyDescent="0.3">
      <c r="A15" s="53">
        <v>1</v>
      </c>
      <c r="B15" s="54"/>
      <c r="C15" s="55"/>
      <c r="D15" s="56"/>
      <c r="E15" s="57"/>
      <c r="F15" s="58"/>
      <c r="G15" s="59"/>
      <c r="H15" s="60"/>
      <c r="I15" s="61"/>
      <c r="J15" s="61"/>
      <c r="K15" s="62"/>
    </row>
    <row r="16" spans="1:11" ht="24" hidden="1" customHeight="1" x14ac:dyDescent="0.3">
      <c r="A16" s="63">
        <v>2</v>
      </c>
      <c r="B16" s="64"/>
      <c r="C16" s="65"/>
      <c r="D16" s="56"/>
      <c r="E16" s="57"/>
      <c r="F16" s="66"/>
      <c r="G16" s="67"/>
      <c r="H16" s="68"/>
      <c r="I16" s="69"/>
      <c r="J16" s="69"/>
      <c r="K16" s="70"/>
    </row>
    <row r="17" spans="1:13" ht="32.4" hidden="1" customHeight="1" x14ac:dyDescent="0.3">
      <c r="A17" s="63">
        <v>3</v>
      </c>
      <c r="B17" s="64"/>
      <c r="C17" s="55"/>
      <c r="D17" s="71"/>
      <c r="E17" s="72"/>
      <c r="F17" s="66"/>
      <c r="G17" s="67"/>
      <c r="H17" s="68"/>
      <c r="I17" s="69"/>
      <c r="J17" s="69"/>
      <c r="K17" s="70"/>
    </row>
    <row r="18" spans="1:13" ht="12.75" hidden="1" customHeight="1" x14ac:dyDescent="0.3">
      <c r="A18" s="63">
        <v>4</v>
      </c>
      <c r="B18" s="64"/>
      <c r="C18" s="55"/>
      <c r="D18" s="71"/>
      <c r="E18" s="72"/>
      <c r="F18" s="66"/>
      <c r="G18" s="67"/>
      <c r="H18" s="68"/>
      <c r="I18" s="69"/>
      <c r="J18" s="69"/>
      <c r="K18" s="70"/>
    </row>
    <row r="19" spans="1:13" ht="14.4" hidden="1" customHeight="1" x14ac:dyDescent="0.3">
      <c r="A19" s="63">
        <v>5</v>
      </c>
      <c r="B19" s="64"/>
      <c r="C19" s="55"/>
      <c r="D19" s="71"/>
      <c r="E19" s="72"/>
      <c r="F19" s="66"/>
      <c r="G19" s="67"/>
      <c r="H19" s="68"/>
      <c r="I19" s="69"/>
      <c r="J19" s="69"/>
      <c r="K19" s="70"/>
    </row>
    <row r="20" spans="1:13" ht="6.6" hidden="1" customHeight="1" thickBot="1" x14ac:dyDescent="0.35">
      <c r="A20" s="73">
        <v>6</v>
      </c>
      <c r="B20" s="74"/>
      <c r="C20" s="65"/>
      <c r="D20" s="56"/>
      <c r="E20" s="57"/>
      <c r="F20" s="75"/>
      <c r="G20" s="76"/>
      <c r="H20" s="77"/>
      <c r="I20" s="78"/>
      <c r="J20" s="78"/>
      <c r="K20" s="79"/>
    </row>
    <row r="21" spans="1:13" ht="19.8" customHeight="1" thickBot="1" x14ac:dyDescent="0.35">
      <c r="A21" s="80"/>
      <c r="B21" s="217"/>
      <c r="C21" s="218"/>
      <c r="D21" s="218"/>
      <c r="E21" s="218"/>
      <c r="F21" s="81"/>
      <c r="G21" s="82"/>
      <c r="H21" s="83"/>
      <c r="I21" s="84"/>
      <c r="J21" s="85"/>
      <c r="K21" s="81"/>
    </row>
    <row r="22" spans="1:13" ht="15" thickBot="1" x14ac:dyDescent="0.35">
      <c r="A22" s="147">
        <v>1</v>
      </c>
      <c r="B22" s="219" t="s">
        <v>84</v>
      </c>
      <c r="C22" s="220"/>
      <c r="D22" s="220"/>
      <c r="E22" s="220"/>
      <c r="F22" s="220"/>
      <c r="G22" s="220"/>
      <c r="H22" s="220"/>
      <c r="I22" s="220"/>
      <c r="J22" s="220"/>
      <c r="K22" s="221"/>
      <c r="L22" s="144"/>
      <c r="M22" s="144"/>
    </row>
    <row r="23" spans="1:13" x14ac:dyDescent="0.3">
      <c r="A23" s="148">
        <v>2</v>
      </c>
      <c r="B23" s="172" t="s">
        <v>85</v>
      </c>
      <c r="C23" s="150"/>
      <c r="D23" s="173"/>
      <c r="E23" s="151"/>
      <c r="F23" s="61"/>
      <c r="G23" s="149"/>
      <c r="H23" s="150"/>
      <c r="I23" s="151"/>
      <c r="J23" s="151"/>
      <c r="K23" s="152"/>
      <c r="L23" s="144"/>
      <c r="M23" s="144"/>
    </row>
    <row r="24" spans="1:13" x14ac:dyDescent="0.3">
      <c r="A24" s="147">
        <v>3</v>
      </c>
      <c r="B24" s="174" t="s">
        <v>78</v>
      </c>
      <c r="C24" s="157" t="s">
        <v>40</v>
      </c>
      <c r="D24" s="155">
        <v>153</v>
      </c>
      <c r="E24" s="178">
        <v>0</v>
      </c>
      <c r="F24" s="72">
        <f t="shared" ref="F24:F25" si="0">E24*D24</f>
        <v>0</v>
      </c>
      <c r="G24" s="145" t="s">
        <v>86</v>
      </c>
      <c r="H24" s="157" t="s">
        <v>40</v>
      </c>
      <c r="I24" s="158">
        <v>153</v>
      </c>
      <c r="J24" s="165">
        <v>0</v>
      </c>
      <c r="K24" s="70">
        <f t="shared" ref="K24:K87" si="1">J24*I24</f>
        <v>0</v>
      </c>
      <c r="L24" s="177"/>
      <c r="M24" s="144"/>
    </row>
    <row r="25" spans="1:13" x14ac:dyDescent="0.3">
      <c r="A25" s="148">
        <v>4</v>
      </c>
      <c r="B25" s="174" t="s">
        <v>78</v>
      </c>
      <c r="C25" s="157" t="s">
        <v>40</v>
      </c>
      <c r="D25" s="155">
        <v>2</v>
      </c>
      <c r="E25" s="178">
        <v>0</v>
      </c>
      <c r="F25" s="72">
        <f t="shared" si="0"/>
        <v>0</v>
      </c>
      <c r="G25" s="145" t="s">
        <v>87</v>
      </c>
      <c r="H25" s="157" t="s">
        <v>40</v>
      </c>
      <c r="I25" s="158">
        <v>2</v>
      </c>
      <c r="J25" s="165">
        <v>0</v>
      </c>
      <c r="K25" s="70">
        <f t="shared" si="1"/>
        <v>0</v>
      </c>
      <c r="L25" s="177"/>
      <c r="M25" s="144"/>
    </row>
    <row r="26" spans="1:13" ht="21.6" x14ac:dyDescent="0.3">
      <c r="A26" s="147">
        <v>5</v>
      </c>
      <c r="B26" s="174"/>
      <c r="C26" s="157"/>
      <c r="D26" s="155"/>
      <c r="E26" s="156"/>
      <c r="F26" s="69"/>
      <c r="G26" s="145" t="s">
        <v>88</v>
      </c>
      <c r="H26" s="157" t="s">
        <v>2</v>
      </c>
      <c r="I26" s="158">
        <v>4</v>
      </c>
      <c r="J26" s="165">
        <v>0</v>
      </c>
      <c r="K26" s="70">
        <f t="shared" si="1"/>
        <v>0</v>
      </c>
      <c r="L26" s="177"/>
      <c r="M26" s="144"/>
    </row>
    <row r="27" spans="1:13" x14ac:dyDescent="0.3">
      <c r="A27" s="148">
        <v>6</v>
      </c>
      <c r="B27" s="174" t="s">
        <v>90</v>
      </c>
      <c r="C27" s="157" t="s">
        <v>2</v>
      </c>
      <c r="D27" s="155">
        <v>1</v>
      </c>
      <c r="E27" s="178">
        <v>0</v>
      </c>
      <c r="F27" s="72">
        <f t="shared" ref="F27:F90" si="2">E27*D27</f>
        <v>0</v>
      </c>
      <c r="G27" s="145" t="s">
        <v>89</v>
      </c>
      <c r="H27" s="157" t="s">
        <v>2</v>
      </c>
      <c r="I27" s="158">
        <v>1</v>
      </c>
      <c r="J27" s="165">
        <v>0</v>
      </c>
      <c r="K27" s="70">
        <f t="shared" si="1"/>
        <v>0</v>
      </c>
      <c r="L27" s="177"/>
      <c r="M27" s="144"/>
    </row>
    <row r="28" spans="1:13" x14ac:dyDescent="0.3">
      <c r="A28" s="147">
        <v>7</v>
      </c>
      <c r="B28" s="174" t="s">
        <v>101</v>
      </c>
      <c r="C28" s="157" t="s">
        <v>2</v>
      </c>
      <c r="D28" s="156">
        <v>1</v>
      </c>
      <c r="E28" s="178">
        <v>0</v>
      </c>
      <c r="F28" s="72">
        <f t="shared" si="2"/>
        <v>0</v>
      </c>
      <c r="G28" s="145" t="s">
        <v>91</v>
      </c>
      <c r="H28" s="157" t="s">
        <v>2</v>
      </c>
      <c r="I28" s="158">
        <v>1</v>
      </c>
      <c r="J28" s="165">
        <v>0</v>
      </c>
      <c r="K28" s="159">
        <f t="shared" si="1"/>
        <v>0</v>
      </c>
      <c r="L28" s="177"/>
      <c r="M28" s="144"/>
    </row>
    <row r="29" spans="1:13" x14ac:dyDescent="0.3">
      <c r="A29" s="148">
        <v>8</v>
      </c>
      <c r="B29" s="174"/>
      <c r="C29" s="157"/>
      <c r="D29" s="156">
        <v>1</v>
      </c>
      <c r="E29" s="178">
        <v>0</v>
      </c>
      <c r="F29" s="72">
        <f t="shared" si="2"/>
        <v>0</v>
      </c>
      <c r="G29" s="145" t="s">
        <v>92</v>
      </c>
      <c r="H29" s="157" t="s">
        <v>2</v>
      </c>
      <c r="I29" s="158">
        <v>1</v>
      </c>
      <c r="J29" s="165">
        <v>0</v>
      </c>
      <c r="K29" s="159">
        <f t="shared" si="1"/>
        <v>0</v>
      </c>
      <c r="L29" s="177"/>
      <c r="M29" s="144"/>
    </row>
    <row r="30" spans="1:13" x14ac:dyDescent="0.3">
      <c r="A30" s="147">
        <v>9</v>
      </c>
      <c r="B30" s="174"/>
      <c r="C30" s="157"/>
      <c r="D30" s="156">
        <v>1</v>
      </c>
      <c r="E30" s="178">
        <v>0</v>
      </c>
      <c r="F30" s="72">
        <f t="shared" si="2"/>
        <v>0</v>
      </c>
      <c r="G30" s="145" t="s">
        <v>93</v>
      </c>
      <c r="H30" s="157" t="s">
        <v>2</v>
      </c>
      <c r="I30" s="158">
        <v>1</v>
      </c>
      <c r="J30" s="165">
        <v>0</v>
      </c>
      <c r="K30" s="159">
        <f t="shared" si="1"/>
        <v>0</v>
      </c>
      <c r="L30" s="177"/>
      <c r="M30" s="144"/>
    </row>
    <row r="31" spans="1:13" x14ac:dyDescent="0.3">
      <c r="A31" s="148">
        <v>10</v>
      </c>
      <c r="B31" s="174"/>
      <c r="C31" s="157"/>
      <c r="D31" s="156">
        <v>1</v>
      </c>
      <c r="E31" s="178">
        <v>0</v>
      </c>
      <c r="F31" s="72">
        <f t="shared" si="2"/>
        <v>0</v>
      </c>
      <c r="G31" s="145" t="s">
        <v>94</v>
      </c>
      <c r="H31" s="157" t="s">
        <v>2</v>
      </c>
      <c r="I31" s="158">
        <v>1</v>
      </c>
      <c r="J31" s="165">
        <v>0</v>
      </c>
      <c r="K31" s="159">
        <f t="shared" si="1"/>
        <v>0</v>
      </c>
      <c r="L31" s="177"/>
      <c r="M31" s="144"/>
    </row>
    <row r="32" spans="1:13" x14ac:dyDescent="0.3">
      <c r="A32" s="147">
        <v>11</v>
      </c>
      <c r="B32" s="174"/>
      <c r="C32" s="157"/>
      <c r="D32" s="156">
        <v>3</v>
      </c>
      <c r="E32" s="178">
        <v>0</v>
      </c>
      <c r="F32" s="72">
        <f t="shared" si="2"/>
        <v>0</v>
      </c>
      <c r="G32" s="145" t="s">
        <v>95</v>
      </c>
      <c r="H32" s="157" t="s">
        <v>2</v>
      </c>
      <c r="I32" s="158">
        <v>3</v>
      </c>
      <c r="J32" s="165">
        <v>0</v>
      </c>
      <c r="K32" s="159">
        <f t="shared" si="1"/>
        <v>0</v>
      </c>
      <c r="L32" s="177"/>
      <c r="M32" s="144"/>
    </row>
    <row r="33" spans="1:13" x14ac:dyDescent="0.3">
      <c r="A33" s="148">
        <v>12</v>
      </c>
      <c r="B33" s="174"/>
      <c r="C33" s="157"/>
      <c r="D33" s="156">
        <v>1</v>
      </c>
      <c r="E33" s="178">
        <v>0</v>
      </c>
      <c r="F33" s="72">
        <f t="shared" si="2"/>
        <v>0</v>
      </c>
      <c r="G33" s="145" t="s">
        <v>96</v>
      </c>
      <c r="H33" s="157" t="s">
        <v>2</v>
      </c>
      <c r="I33" s="158">
        <v>1</v>
      </c>
      <c r="J33" s="165">
        <v>0</v>
      </c>
      <c r="K33" s="159">
        <f t="shared" si="1"/>
        <v>0</v>
      </c>
      <c r="L33" s="177"/>
      <c r="M33" s="144"/>
    </row>
    <row r="34" spans="1:13" x14ac:dyDescent="0.3">
      <c r="A34" s="147">
        <v>13</v>
      </c>
      <c r="B34" s="174"/>
      <c r="C34" s="157"/>
      <c r="D34" s="156">
        <v>3</v>
      </c>
      <c r="E34" s="178">
        <v>0</v>
      </c>
      <c r="F34" s="72">
        <f t="shared" si="2"/>
        <v>0</v>
      </c>
      <c r="G34" s="145" t="s">
        <v>97</v>
      </c>
      <c r="H34" s="157" t="s">
        <v>2</v>
      </c>
      <c r="I34" s="158">
        <v>3</v>
      </c>
      <c r="J34" s="165">
        <v>0</v>
      </c>
      <c r="K34" s="159">
        <f t="shared" si="1"/>
        <v>0</v>
      </c>
      <c r="L34" s="177"/>
      <c r="M34" s="144"/>
    </row>
    <row r="35" spans="1:13" x14ac:dyDescent="0.3">
      <c r="A35" s="148">
        <v>14</v>
      </c>
      <c r="B35" s="174" t="s">
        <v>100</v>
      </c>
      <c r="C35" s="157" t="s">
        <v>7</v>
      </c>
      <c r="D35" s="155">
        <v>0.36</v>
      </c>
      <c r="E35" s="178">
        <v>0</v>
      </c>
      <c r="F35" s="72">
        <f t="shared" si="2"/>
        <v>0</v>
      </c>
      <c r="G35" s="145" t="s">
        <v>99</v>
      </c>
      <c r="H35" s="157" t="s">
        <v>7</v>
      </c>
      <c r="I35" s="158">
        <v>0.36</v>
      </c>
      <c r="J35" s="165">
        <v>0</v>
      </c>
      <c r="K35" s="159">
        <f t="shared" si="1"/>
        <v>0</v>
      </c>
      <c r="L35" s="177"/>
      <c r="M35" s="144"/>
    </row>
    <row r="36" spans="1:13" x14ac:dyDescent="0.3">
      <c r="A36" s="147">
        <v>15</v>
      </c>
      <c r="B36" s="174" t="s">
        <v>102</v>
      </c>
      <c r="C36" s="157" t="s">
        <v>44</v>
      </c>
      <c r="D36" s="155">
        <f>7.62*1.1*2</f>
        <v>16.764000000000003</v>
      </c>
      <c r="E36" s="178">
        <v>0</v>
      </c>
      <c r="F36" s="72">
        <f t="shared" si="2"/>
        <v>0</v>
      </c>
      <c r="G36" s="145" t="s">
        <v>98</v>
      </c>
      <c r="H36" s="157" t="s">
        <v>15</v>
      </c>
      <c r="I36" s="158">
        <f>D36*2</f>
        <v>33.528000000000006</v>
      </c>
      <c r="J36" s="165">
        <v>0</v>
      </c>
      <c r="K36" s="159">
        <f t="shared" si="1"/>
        <v>0</v>
      </c>
      <c r="L36" s="177"/>
      <c r="M36" s="144"/>
    </row>
    <row r="37" spans="1:13" x14ac:dyDescent="0.3">
      <c r="A37" s="148">
        <v>16</v>
      </c>
      <c r="B37" s="174" t="s">
        <v>103</v>
      </c>
      <c r="C37" s="157" t="s">
        <v>2</v>
      </c>
      <c r="D37" s="155">
        <v>1</v>
      </c>
      <c r="E37" s="178">
        <v>0</v>
      </c>
      <c r="F37" s="72">
        <f t="shared" si="2"/>
        <v>0</v>
      </c>
      <c r="G37" s="145" t="s">
        <v>91</v>
      </c>
      <c r="H37" s="157" t="s">
        <v>2</v>
      </c>
      <c r="I37" s="158">
        <v>1</v>
      </c>
      <c r="J37" s="165">
        <v>0</v>
      </c>
      <c r="K37" s="159">
        <f t="shared" si="1"/>
        <v>0</v>
      </c>
      <c r="L37" s="177"/>
      <c r="M37" s="144"/>
    </row>
    <row r="38" spans="1:13" x14ac:dyDescent="0.3">
      <c r="A38" s="147">
        <v>17</v>
      </c>
      <c r="B38" s="174"/>
      <c r="C38" s="157"/>
      <c r="D38" s="156">
        <v>2</v>
      </c>
      <c r="E38" s="178">
        <v>0</v>
      </c>
      <c r="F38" s="72">
        <f t="shared" si="2"/>
        <v>0</v>
      </c>
      <c r="G38" s="145" t="s">
        <v>92</v>
      </c>
      <c r="H38" s="157" t="s">
        <v>2</v>
      </c>
      <c r="I38" s="158">
        <v>2</v>
      </c>
      <c r="J38" s="165">
        <v>0</v>
      </c>
      <c r="K38" s="159">
        <f t="shared" si="1"/>
        <v>0</v>
      </c>
      <c r="L38" s="177"/>
      <c r="M38" s="144"/>
    </row>
    <row r="39" spans="1:13" x14ac:dyDescent="0.3">
      <c r="A39" s="148">
        <v>18</v>
      </c>
      <c r="B39" s="174"/>
      <c r="C39" s="157"/>
      <c r="D39" s="156">
        <v>1</v>
      </c>
      <c r="E39" s="178">
        <v>0</v>
      </c>
      <c r="F39" s="72">
        <f t="shared" si="2"/>
        <v>0</v>
      </c>
      <c r="G39" s="145" t="s">
        <v>94</v>
      </c>
      <c r="H39" s="157" t="s">
        <v>2</v>
      </c>
      <c r="I39" s="158">
        <v>1</v>
      </c>
      <c r="J39" s="165">
        <v>0</v>
      </c>
      <c r="K39" s="159">
        <f t="shared" si="1"/>
        <v>0</v>
      </c>
      <c r="L39" s="177"/>
      <c r="M39" s="144"/>
    </row>
    <row r="40" spans="1:13" x14ac:dyDescent="0.3">
      <c r="A40" s="147">
        <v>19</v>
      </c>
      <c r="B40" s="174"/>
      <c r="C40" s="157"/>
      <c r="D40" s="156">
        <v>1</v>
      </c>
      <c r="E40" s="178">
        <v>0</v>
      </c>
      <c r="F40" s="72">
        <f t="shared" si="2"/>
        <v>0</v>
      </c>
      <c r="G40" s="145" t="s">
        <v>95</v>
      </c>
      <c r="H40" s="157" t="s">
        <v>2</v>
      </c>
      <c r="I40" s="158">
        <v>1</v>
      </c>
      <c r="J40" s="165">
        <v>0</v>
      </c>
      <c r="K40" s="159">
        <f t="shared" si="1"/>
        <v>0</v>
      </c>
      <c r="L40" s="177"/>
      <c r="M40" s="144"/>
    </row>
    <row r="41" spans="1:13" x14ac:dyDescent="0.3">
      <c r="A41" s="148">
        <v>20</v>
      </c>
      <c r="B41" s="174"/>
      <c r="C41" s="157"/>
      <c r="D41" s="156">
        <v>1</v>
      </c>
      <c r="E41" s="178">
        <v>0</v>
      </c>
      <c r="F41" s="72">
        <f t="shared" si="2"/>
        <v>0</v>
      </c>
      <c r="G41" s="145" t="s">
        <v>104</v>
      </c>
      <c r="H41" s="157" t="s">
        <v>2</v>
      </c>
      <c r="I41" s="158">
        <v>1</v>
      </c>
      <c r="J41" s="165">
        <v>0</v>
      </c>
      <c r="K41" s="159">
        <f t="shared" si="1"/>
        <v>0</v>
      </c>
      <c r="L41" s="177"/>
      <c r="M41" s="144"/>
    </row>
    <row r="42" spans="1:13" x14ac:dyDescent="0.3">
      <c r="A42" s="147">
        <v>21</v>
      </c>
      <c r="B42" s="174"/>
      <c r="C42" s="157"/>
      <c r="D42" s="156">
        <v>3</v>
      </c>
      <c r="E42" s="178">
        <v>0</v>
      </c>
      <c r="F42" s="72">
        <f t="shared" si="2"/>
        <v>0</v>
      </c>
      <c r="G42" s="145" t="s">
        <v>97</v>
      </c>
      <c r="H42" s="157" t="s">
        <v>2</v>
      </c>
      <c r="I42" s="158">
        <v>3</v>
      </c>
      <c r="J42" s="165">
        <v>0</v>
      </c>
      <c r="K42" s="159">
        <f t="shared" si="1"/>
        <v>0</v>
      </c>
      <c r="L42" s="177"/>
      <c r="M42" s="144"/>
    </row>
    <row r="43" spans="1:13" x14ac:dyDescent="0.3">
      <c r="A43" s="148">
        <v>22</v>
      </c>
      <c r="B43" s="174" t="s">
        <v>100</v>
      </c>
      <c r="C43" s="157" t="s">
        <v>7</v>
      </c>
      <c r="D43" s="156">
        <v>0.33</v>
      </c>
      <c r="E43" s="178">
        <v>0</v>
      </c>
      <c r="F43" s="72">
        <f t="shared" si="2"/>
        <v>0</v>
      </c>
      <c r="G43" s="145" t="s">
        <v>99</v>
      </c>
      <c r="H43" s="157" t="s">
        <v>7</v>
      </c>
      <c r="I43" s="158">
        <v>0.36</v>
      </c>
      <c r="J43" s="165">
        <v>0</v>
      </c>
      <c r="K43" s="159">
        <f t="shared" si="1"/>
        <v>0</v>
      </c>
      <c r="L43" s="177"/>
      <c r="M43" s="144"/>
    </row>
    <row r="44" spans="1:13" x14ac:dyDescent="0.3">
      <c r="A44" s="147">
        <v>23</v>
      </c>
      <c r="B44" s="174" t="s">
        <v>102</v>
      </c>
      <c r="C44" s="157" t="s">
        <v>44</v>
      </c>
      <c r="D44" s="155">
        <f>5.79*1.1*2</f>
        <v>12.738000000000001</v>
      </c>
      <c r="E44" s="178">
        <v>0</v>
      </c>
      <c r="F44" s="72">
        <f t="shared" si="2"/>
        <v>0</v>
      </c>
      <c r="G44" s="145" t="s">
        <v>98</v>
      </c>
      <c r="H44" s="157" t="s">
        <v>15</v>
      </c>
      <c r="I44" s="158">
        <f>D44*2</f>
        <v>25.476000000000003</v>
      </c>
      <c r="J44" s="165">
        <v>0</v>
      </c>
      <c r="K44" s="159">
        <f t="shared" si="1"/>
        <v>0</v>
      </c>
      <c r="L44" s="177"/>
      <c r="M44" s="144"/>
    </row>
    <row r="45" spans="1:13" x14ac:dyDescent="0.3">
      <c r="A45" s="148">
        <v>24</v>
      </c>
      <c r="B45" s="174" t="s">
        <v>105</v>
      </c>
      <c r="C45" s="157" t="s">
        <v>2</v>
      </c>
      <c r="D45" s="155">
        <v>1</v>
      </c>
      <c r="E45" s="178">
        <v>0</v>
      </c>
      <c r="F45" s="72">
        <f t="shared" si="2"/>
        <v>0</v>
      </c>
      <c r="G45" s="145" t="s">
        <v>106</v>
      </c>
      <c r="H45" s="157" t="s">
        <v>2</v>
      </c>
      <c r="I45" s="156">
        <v>1</v>
      </c>
      <c r="J45" s="165">
        <v>0</v>
      </c>
      <c r="K45" s="159">
        <f t="shared" si="1"/>
        <v>0</v>
      </c>
      <c r="L45" s="177"/>
      <c r="M45" s="144"/>
    </row>
    <row r="46" spans="1:13" x14ac:dyDescent="0.3">
      <c r="A46" s="147">
        <v>25</v>
      </c>
      <c r="B46" s="174"/>
      <c r="C46" s="157"/>
      <c r="D46" s="156">
        <v>1</v>
      </c>
      <c r="E46" s="178">
        <v>0</v>
      </c>
      <c r="F46" s="72">
        <f t="shared" si="2"/>
        <v>0</v>
      </c>
      <c r="G46" s="145" t="s">
        <v>107</v>
      </c>
      <c r="H46" s="157" t="s">
        <v>2</v>
      </c>
      <c r="I46" s="156">
        <v>1</v>
      </c>
      <c r="J46" s="165">
        <v>0</v>
      </c>
      <c r="K46" s="159">
        <f t="shared" si="1"/>
        <v>0</v>
      </c>
      <c r="L46" s="177"/>
      <c r="M46" s="144"/>
    </row>
    <row r="47" spans="1:13" x14ac:dyDescent="0.3">
      <c r="A47" s="148">
        <v>26</v>
      </c>
      <c r="B47" s="174"/>
      <c r="C47" s="157"/>
      <c r="D47" s="156">
        <v>2</v>
      </c>
      <c r="E47" s="178">
        <v>0</v>
      </c>
      <c r="F47" s="72">
        <f t="shared" si="2"/>
        <v>0</v>
      </c>
      <c r="G47" s="145" t="s">
        <v>108</v>
      </c>
      <c r="H47" s="157" t="s">
        <v>2</v>
      </c>
      <c r="I47" s="156">
        <v>2</v>
      </c>
      <c r="J47" s="165">
        <v>0</v>
      </c>
      <c r="K47" s="159">
        <f t="shared" si="1"/>
        <v>0</v>
      </c>
      <c r="L47" s="177"/>
      <c r="M47" s="144"/>
    </row>
    <row r="48" spans="1:13" x14ac:dyDescent="0.3">
      <c r="A48" s="147">
        <v>27</v>
      </c>
      <c r="B48" s="174"/>
      <c r="C48" s="157"/>
      <c r="D48" s="156">
        <v>1</v>
      </c>
      <c r="E48" s="178">
        <v>0</v>
      </c>
      <c r="F48" s="72">
        <f t="shared" si="2"/>
        <v>0</v>
      </c>
      <c r="G48" s="145" t="s">
        <v>109</v>
      </c>
      <c r="H48" s="157" t="s">
        <v>2</v>
      </c>
      <c r="I48" s="156">
        <v>1</v>
      </c>
      <c r="J48" s="165">
        <v>0</v>
      </c>
      <c r="K48" s="159">
        <f t="shared" si="1"/>
        <v>0</v>
      </c>
      <c r="L48" s="177"/>
      <c r="M48" s="144"/>
    </row>
    <row r="49" spans="1:13" x14ac:dyDescent="0.3">
      <c r="A49" s="148">
        <v>28</v>
      </c>
      <c r="B49" s="174"/>
      <c r="C49" s="157"/>
      <c r="D49" s="156">
        <v>2</v>
      </c>
      <c r="E49" s="178">
        <v>0</v>
      </c>
      <c r="F49" s="72">
        <f t="shared" si="2"/>
        <v>0</v>
      </c>
      <c r="G49" s="145" t="s">
        <v>95</v>
      </c>
      <c r="H49" s="157" t="s">
        <v>2</v>
      </c>
      <c r="I49" s="156">
        <v>2</v>
      </c>
      <c r="J49" s="165">
        <v>0</v>
      </c>
      <c r="K49" s="159">
        <f t="shared" si="1"/>
        <v>0</v>
      </c>
      <c r="L49" s="177"/>
      <c r="M49" s="144"/>
    </row>
    <row r="50" spans="1:13" x14ac:dyDescent="0.3">
      <c r="A50" s="147">
        <v>29</v>
      </c>
      <c r="B50" s="174"/>
      <c r="C50" s="157"/>
      <c r="D50" s="156">
        <v>1</v>
      </c>
      <c r="E50" s="178">
        <v>0</v>
      </c>
      <c r="F50" s="72">
        <f t="shared" si="2"/>
        <v>0</v>
      </c>
      <c r="G50" s="145" t="s">
        <v>96</v>
      </c>
      <c r="H50" s="157" t="s">
        <v>2</v>
      </c>
      <c r="I50" s="156">
        <v>1</v>
      </c>
      <c r="J50" s="165">
        <v>0</v>
      </c>
      <c r="K50" s="159">
        <f t="shared" si="1"/>
        <v>0</v>
      </c>
      <c r="L50" s="177"/>
      <c r="M50" s="144"/>
    </row>
    <row r="51" spans="1:13" x14ac:dyDescent="0.3">
      <c r="A51" s="148">
        <v>30</v>
      </c>
      <c r="B51" s="174"/>
      <c r="C51" s="157"/>
      <c r="D51" s="156">
        <v>3</v>
      </c>
      <c r="E51" s="178">
        <v>0</v>
      </c>
      <c r="F51" s="72">
        <f t="shared" si="2"/>
        <v>0</v>
      </c>
      <c r="G51" s="145" t="s">
        <v>97</v>
      </c>
      <c r="H51" s="157" t="s">
        <v>2</v>
      </c>
      <c r="I51" s="156">
        <v>3</v>
      </c>
      <c r="J51" s="165">
        <v>0</v>
      </c>
      <c r="K51" s="159">
        <f t="shared" si="1"/>
        <v>0</v>
      </c>
      <c r="L51" s="177"/>
      <c r="M51" s="144"/>
    </row>
    <row r="52" spans="1:13" x14ac:dyDescent="0.3">
      <c r="A52" s="147">
        <v>31</v>
      </c>
      <c r="B52" s="174" t="s">
        <v>100</v>
      </c>
      <c r="C52" s="157" t="s">
        <v>7</v>
      </c>
      <c r="D52" s="155">
        <v>0.36</v>
      </c>
      <c r="E52" s="178">
        <v>0</v>
      </c>
      <c r="F52" s="72">
        <f t="shared" si="2"/>
        <v>0</v>
      </c>
      <c r="G52" s="145" t="s">
        <v>99</v>
      </c>
      <c r="H52" s="157" t="s">
        <v>7</v>
      </c>
      <c r="I52" s="156">
        <v>0.36</v>
      </c>
      <c r="J52" s="165">
        <v>0</v>
      </c>
      <c r="K52" s="159">
        <f t="shared" si="1"/>
        <v>0</v>
      </c>
      <c r="L52" s="177"/>
      <c r="M52" s="144"/>
    </row>
    <row r="53" spans="1:13" x14ac:dyDescent="0.3">
      <c r="A53" s="148">
        <v>32</v>
      </c>
      <c r="B53" s="174" t="s">
        <v>102</v>
      </c>
      <c r="C53" s="157" t="s">
        <v>44</v>
      </c>
      <c r="D53" s="155">
        <f>19.11*1.1*2</f>
        <v>42.042000000000002</v>
      </c>
      <c r="E53" s="178">
        <v>0</v>
      </c>
      <c r="F53" s="72">
        <f t="shared" si="2"/>
        <v>0</v>
      </c>
      <c r="G53" s="145" t="s">
        <v>98</v>
      </c>
      <c r="H53" s="157" t="s">
        <v>15</v>
      </c>
      <c r="I53" s="156">
        <f>D53*2</f>
        <v>84.084000000000003</v>
      </c>
      <c r="J53" s="165">
        <v>0</v>
      </c>
      <c r="K53" s="159">
        <f t="shared" si="1"/>
        <v>0</v>
      </c>
      <c r="L53" s="177"/>
      <c r="M53" s="144"/>
    </row>
    <row r="54" spans="1:13" x14ac:dyDescent="0.3">
      <c r="A54" s="147">
        <v>33</v>
      </c>
      <c r="B54" s="174" t="s">
        <v>110</v>
      </c>
      <c r="C54" s="157" t="s">
        <v>2</v>
      </c>
      <c r="D54" s="155">
        <v>1</v>
      </c>
      <c r="E54" s="178">
        <v>0</v>
      </c>
      <c r="F54" s="72">
        <f t="shared" si="2"/>
        <v>0</v>
      </c>
      <c r="G54" s="145" t="s">
        <v>91</v>
      </c>
      <c r="H54" s="157" t="s">
        <v>2</v>
      </c>
      <c r="I54" s="156">
        <v>1</v>
      </c>
      <c r="J54" s="165">
        <v>0</v>
      </c>
      <c r="K54" s="159">
        <f t="shared" si="1"/>
        <v>0</v>
      </c>
      <c r="L54" s="177"/>
      <c r="M54" s="144"/>
    </row>
    <row r="55" spans="1:13" x14ac:dyDescent="0.3">
      <c r="A55" s="148">
        <v>34</v>
      </c>
      <c r="B55" s="174"/>
      <c r="C55" s="157"/>
      <c r="D55" s="156">
        <v>1</v>
      </c>
      <c r="E55" s="178">
        <v>0</v>
      </c>
      <c r="F55" s="72">
        <f t="shared" si="2"/>
        <v>0</v>
      </c>
      <c r="G55" s="145" t="s">
        <v>92</v>
      </c>
      <c r="H55" s="157" t="s">
        <v>2</v>
      </c>
      <c r="I55" s="158">
        <v>1</v>
      </c>
      <c r="J55" s="165">
        <v>0</v>
      </c>
      <c r="K55" s="159">
        <f t="shared" si="1"/>
        <v>0</v>
      </c>
      <c r="L55" s="177"/>
      <c r="M55" s="144"/>
    </row>
    <row r="56" spans="1:13" x14ac:dyDescent="0.3">
      <c r="A56" s="147">
        <v>35</v>
      </c>
      <c r="B56" s="174"/>
      <c r="C56" s="157"/>
      <c r="D56" s="156">
        <v>1</v>
      </c>
      <c r="E56" s="178">
        <v>0</v>
      </c>
      <c r="F56" s="72">
        <f t="shared" si="2"/>
        <v>0</v>
      </c>
      <c r="G56" s="145" t="s">
        <v>94</v>
      </c>
      <c r="H56" s="157" t="s">
        <v>2</v>
      </c>
      <c r="I56" s="158">
        <v>1</v>
      </c>
      <c r="J56" s="165">
        <v>0</v>
      </c>
      <c r="K56" s="159">
        <f t="shared" si="1"/>
        <v>0</v>
      </c>
      <c r="L56" s="177"/>
      <c r="M56" s="144"/>
    </row>
    <row r="57" spans="1:13" x14ac:dyDescent="0.3">
      <c r="A57" s="148">
        <v>36</v>
      </c>
      <c r="B57" s="174"/>
      <c r="C57" s="157"/>
      <c r="D57" s="156">
        <v>3</v>
      </c>
      <c r="E57" s="178">
        <v>0</v>
      </c>
      <c r="F57" s="72">
        <f t="shared" si="2"/>
        <v>0</v>
      </c>
      <c r="G57" s="145" t="s">
        <v>95</v>
      </c>
      <c r="H57" s="157" t="s">
        <v>2</v>
      </c>
      <c r="I57" s="158">
        <v>3</v>
      </c>
      <c r="J57" s="165">
        <v>0</v>
      </c>
      <c r="K57" s="159">
        <f t="shared" si="1"/>
        <v>0</v>
      </c>
      <c r="L57" s="177"/>
      <c r="M57" s="144"/>
    </row>
    <row r="58" spans="1:13" x14ac:dyDescent="0.3">
      <c r="A58" s="147">
        <v>37</v>
      </c>
      <c r="B58" s="174"/>
      <c r="C58" s="157"/>
      <c r="D58" s="156">
        <v>1</v>
      </c>
      <c r="E58" s="178">
        <v>0</v>
      </c>
      <c r="F58" s="72">
        <f t="shared" si="2"/>
        <v>0</v>
      </c>
      <c r="G58" s="145" t="s">
        <v>104</v>
      </c>
      <c r="H58" s="157" t="s">
        <v>2</v>
      </c>
      <c r="I58" s="158">
        <v>1</v>
      </c>
      <c r="J58" s="165">
        <v>0</v>
      </c>
      <c r="K58" s="159">
        <f t="shared" si="1"/>
        <v>0</v>
      </c>
      <c r="L58" s="177"/>
      <c r="M58" s="144"/>
    </row>
    <row r="59" spans="1:13" x14ac:dyDescent="0.3">
      <c r="A59" s="148">
        <v>38</v>
      </c>
      <c r="B59" s="174"/>
      <c r="C59" s="157"/>
      <c r="D59" s="156">
        <v>2</v>
      </c>
      <c r="E59" s="178">
        <v>0</v>
      </c>
      <c r="F59" s="72">
        <f t="shared" si="2"/>
        <v>0</v>
      </c>
      <c r="G59" s="145" t="s">
        <v>97</v>
      </c>
      <c r="H59" s="157" t="s">
        <v>2</v>
      </c>
      <c r="I59" s="158">
        <v>2</v>
      </c>
      <c r="J59" s="165">
        <v>0</v>
      </c>
      <c r="K59" s="159">
        <f t="shared" si="1"/>
        <v>0</v>
      </c>
      <c r="L59" s="177"/>
      <c r="M59" s="144"/>
    </row>
    <row r="60" spans="1:13" x14ac:dyDescent="0.3">
      <c r="A60" s="147">
        <v>39</v>
      </c>
      <c r="B60" s="174" t="s">
        <v>100</v>
      </c>
      <c r="C60" s="157" t="s">
        <v>7</v>
      </c>
      <c r="D60" s="155">
        <v>0.36</v>
      </c>
      <c r="E60" s="178">
        <v>0</v>
      </c>
      <c r="F60" s="72">
        <f t="shared" si="2"/>
        <v>0</v>
      </c>
      <c r="G60" s="145" t="s">
        <v>99</v>
      </c>
      <c r="H60" s="157" t="s">
        <v>7</v>
      </c>
      <c r="I60" s="158">
        <v>0.36</v>
      </c>
      <c r="J60" s="165">
        <v>0</v>
      </c>
      <c r="K60" s="159">
        <f t="shared" si="1"/>
        <v>0</v>
      </c>
      <c r="L60" s="177"/>
      <c r="M60" s="144"/>
    </row>
    <row r="61" spans="1:13" x14ac:dyDescent="0.3">
      <c r="A61" s="148">
        <v>40</v>
      </c>
      <c r="B61" s="174" t="s">
        <v>102</v>
      </c>
      <c r="C61" s="157" t="s">
        <v>44</v>
      </c>
      <c r="D61" s="155">
        <f>4.19*1.1*2</f>
        <v>9.2180000000000017</v>
      </c>
      <c r="E61" s="178">
        <v>0</v>
      </c>
      <c r="F61" s="72">
        <f t="shared" si="2"/>
        <v>0</v>
      </c>
      <c r="G61" s="145" t="s">
        <v>98</v>
      </c>
      <c r="H61" s="157" t="s">
        <v>15</v>
      </c>
      <c r="I61" s="158">
        <f>D61*2</f>
        <v>18.436000000000003</v>
      </c>
      <c r="J61" s="165">
        <v>0</v>
      </c>
      <c r="K61" s="159">
        <f t="shared" si="1"/>
        <v>0</v>
      </c>
      <c r="L61" s="177"/>
      <c r="M61" s="144"/>
    </row>
    <row r="62" spans="1:13" x14ac:dyDescent="0.3">
      <c r="A62" s="147">
        <v>41</v>
      </c>
      <c r="B62" s="174" t="s">
        <v>111</v>
      </c>
      <c r="C62" s="157" t="s">
        <v>2</v>
      </c>
      <c r="D62" s="155">
        <v>1</v>
      </c>
      <c r="E62" s="178">
        <v>0</v>
      </c>
      <c r="F62" s="72">
        <f t="shared" si="2"/>
        <v>0</v>
      </c>
      <c r="G62" s="145" t="s">
        <v>91</v>
      </c>
      <c r="H62" s="157" t="s">
        <v>2</v>
      </c>
      <c r="I62" s="158">
        <v>1</v>
      </c>
      <c r="J62" s="165">
        <v>0</v>
      </c>
      <c r="K62" s="159">
        <f t="shared" si="1"/>
        <v>0</v>
      </c>
      <c r="L62" s="177"/>
      <c r="M62" s="144"/>
    </row>
    <row r="63" spans="1:13" x14ac:dyDescent="0.3">
      <c r="A63" s="148">
        <v>42</v>
      </c>
      <c r="B63" s="174"/>
      <c r="C63" s="157"/>
      <c r="D63" s="156">
        <v>1</v>
      </c>
      <c r="E63" s="178">
        <v>0</v>
      </c>
      <c r="F63" s="72">
        <f t="shared" si="2"/>
        <v>0</v>
      </c>
      <c r="G63" s="145" t="s">
        <v>92</v>
      </c>
      <c r="H63" s="157" t="s">
        <v>2</v>
      </c>
      <c r="I63" s="158">
        <v>1</v>
      </c>
      <c r="J63" s="165">
        <v>0</v>
      </c>
      <c r="K63" s="159">
        <f t="shared" si="1"/>
        <v>0</v>
      </c>
      <c r="L63" s="177"/>
      <c r="M63" s="144"/>
    </row>
    <row r="64" spans="1:13" x14ac:dyDescent="0.3">
      <c r="A64" s="147">
        <v>43</v>
      </c>
      <c r="B64" s="174"/>
      <c r="C64" s="157"/>
      <c r="D64" s="156">
        <v>1</v>
      </c>
      <c r="E64" s="178">
        <v>0</v>
      </c>
      <c r="F64" s="72">
        <f t="shared" si="2"/>
        <v>0</v>
      </c>
      <c r="G64" s="145" t="s">
        <v>94</v>
      </c>
      <c r="H64" s="157" t="s">
        <v>2</v>
      </c>
      <c r="I64" s="158">
        <v>1</v>
      </c>
      <c r="J64" s="165">
        <v>0</v>
      </c>
      <c r="K64" s="159">
        <f t="shared" si="1"/>
        <v>0</v>
      </c>
      <c r="L64" s="177"/>
      <c r="M64" s="144"/>
    </row>
    <row r="65" spans="1:13" x14ac:dyDescent="0.3">
      <c r="A65" s="148">
        <v>44</v>
      </c>
      <c r="B65" s="174"/>
      <c r="C65" s="157"/>
      <c r="D65" s="156">
        <v>3</v>
      </c>
      <c r="E65" s="178">
        <v>0</v>
      </c>
      <c r="F65" s="72">
        <f t="shared" si="2"/>
        <v>0</v>
      </c>
      <c r="G65" s="145" t="s">
        <v>95</v>
      </c>
      <c r="H65" s="157" t="s">
        <v>2</v>
      </c>
      <c r="I65" s="158">
        <v>3</v>
      </c>
      <c r="J65" s="165">
        <v>0</v>
      </c>
      <c r="K65" s="159">
        <f t="shared" si="1"/>
        <v>0</v>
      </c>
      <c r="L65" s="177"/>
      <c r="M65" s="144"/>
    </row>
    <row r="66" spans="1:13" x14ac:dyDescent="0.3">
      <c r="A66" s="147">
        <v>45</v>
      </c>
      <c r="B66" s="174"/>
      <c r="C66" s="157"/>
      <c r="D66" s="156">
        <v>1</v>
      </c>
      <c r="E66" s="178">
        <v>0</v>
      </c>
      <c r="F66" s="72">
        <f t="shared" si="2"/>
        <v>0</v>
      </c>
      <c r="G66" s="145" t="s">
        <v>104</v>
      </c>
      <c r="H66" s="157" t="s">
        <v>2</v>
      </c>
      <c r="I66" s="158">
        <v>1</v>
      </c>
      <c r="J66" s="165">
        <v>0</v>
      </c>
      <c r="K66" s="159">
        <f t="shared" si="1"/>
        <v>0</v>
      </c>
      <c r="L66" s="177"/>
      <c r="M66" s="144"/>
    </row>
    <row r="67" spans="1:13" x14ac:dyDescent="0.3">
      <c r="A67" s="148">
        <v>46</v>
      </c>
      <c r="B67" s="174"/>
      <c r="C67" s="157"/>
      <c r="D67" s="156">
        <v>2</v>
      </c>
      <c r="E67" s="178">
        <v>0</v>
      </c>
      <c r="F67" s="72">
        <f t="shared" si="2"/>
        <v>0</v>
      </c>
      <c r="G67" s="145" t="s">
        <v>97</v>
      </c>
      <c r="H67" s="157" t="s">
        <v>2</v>
      </c>
      <c r="I67" s="158">
        <v>2</v>
      </c>
      <c r="J67" s="165">
        <v>0</v>
      </c>
      <c r="K67" s="159">
        <f t="shared" si="1"/>
        <v>0</v>
      </c>
      <c r="L67" s="177"/>
      <c r="M67" s="144"/>
    </row>
    <row r="68" spans="1:13" x14ac:dyDescent="0.3">
      <c r="A68" s="147">
        <v>47</v>
      </c>
      <c r="B68" s="174" t="s">
        <v>100</v>
      </c>
      <c r="C68" s="157" t="s">
        <v>7</v>
      </c>
      <c r="D68" s="156">
        <v>0.36</v>
      </c>
      <c r="E68" s="178">
        <v>0</v>
      </c>
      <c r="F68" s="72">
        <f t="shared" si="2"/>
        <v>0</v>
      </c>
      <c r="G68" s="145" t="s">
        <v>99</v>
      </c>
      <c r="H68" s="157" t="s">
        <v>7</v>
      </c>
      <c r="I68" s="156">
        <v>0.36</v>
      </c>
      <c r="J68" s="165">
        <v>0</v>
      </c>
      <c r="K68" s="159">
        <f t="shared" si="1"/>
        <v>0</v>
      </c>
      <c r="L68" s="177"/>
      <c r="M68" s="144"/>
    </row>
    <row r="69" spans="1:13" x14ac:dyDescent="0.3">
      <c r="A69" s="148">
        <v>48</v>
      </c>
      <c r="B69" s="174" t="s">
        <v>102</v>
      </c>
      <c r="C69" s="157" t="s">
        <v>44</v>
      </c>
      <c r="D69" s="155">
        <f>4.13*1.1*2</f>
        <v>9.0860000000000003</v>
      </c>
      <c r="E69" s="178">
        <v>0</v>
      </c>
      <c r="F69" s="72">
        <f t="shared" si="2"/>
        <v>0</v>
      </c>
      <c r="G69" s="145" t="s">
        <v>98</v>
      </c>
      <c r="H69" s="157" t="s">
        <v>15</v>
      </c>
      <c r="I69" s="156">
        <f>D69*2</f>
        <v>18.172000000000001</v>
      </c>
      <c r="J69" s="165">
        <v>0</v>
      </c>
      <c r="K69" s="159">
        <f t="shared" si="1"/>
        <v>0</v>
      </c>
      <c r="L69" s="177"/>
      <c r="M69" s="144"/>
    </row>
    <row r="70" spans="1:13" x14ac:dyDescent="0.3">
      <c r="A70" s="147">
        <v>49</v>
      </c>
      <c r="B70" s="174" t="s">
        <v>112</v>
      </c>
      <c r="C70" s="157" t="s">
        <v>2</v>
      </c>
      <c r="D70" s="155">
        <v>0</v>
      </c>
      <c r="E70" s="178">
        <v>0</v>
      </c>
      <c r="F70" s="72">
        <f t="shared" si="2"/>
        <v>0</v>
      </c>
      <c r="G70" s="145" t="s">
        <v>91</v>
      </c>
      <c r="H70" s="157" t="s">
        <v>2</v>
      </c>
      <c r="I70" s="156">
        <v>0</v>
      </c>
      <c r="J70" s="165">
        <v>0</v>
      </c>
      <c r="K70" s="159">
        <f t="shared" si="1"/>
        <v>0</v>
      </c>
      <c r="L70" s="177"/>
      <c r="M70" s="144"/>
    </row>
    <row r="71" spans="1:13" x14ac:dyDescent="0.3">
      <c r="A71" s="148">
        <v>50</v>
      </c>
      <c r="B71" s="174"/>
      <c r="C71" s="157"/>
      <c r="D71" s="156">
        <v>0</v>
      </c>
      <c r="E71" s="178">
        <v>0</v>
      </c>
      <c r="F71" s="72">
        <f t="shared" si="2"/>
        <v>0</v>
      </c>
      <c r="G71" s="145" t="s">
        <v>92</v>
      </c>
      <c r="H71" s="157" t="s">
        <v>2</v>
      </c>
      <c r="I71" s="156">
        <v>0</v>
      </c>
      <c r="J71" s="165">
        <v>0</v>
      </c>
      <c r="K71" s="159">
        <f t="shared" si="1"/>
        <v>0</v>
      </c>
      <c r="L71" s="177"/>
      <c r="M71" s="144"/>
    </row>
    <row r="72" spans="1:13" x14ac:dyDescent="0.3">
      <c r="A72" s="147">
        <v>51</v>
      </c>
      <c r="B72" s="174"/>
      <c r="C72" s="157"/>
      <c r="D72" s="156">
        <v>0</v>
      </c>
      <c r="E72" s="178">
        <v>0</v>
      </c>
      <c r="F72" s="72">
        <f t="shared" si="2"/>
        <v>0</v>
      </c>
      <c r="G72" s="145" t="s">
        <v>94</v>
      </c>
      <c r="H72" s="157" t="s">
        <v>2</v>
      </c>
      <c r="I72" s="156">
        <v>0</v>
      </c>
      <c r="J72" s="165">
        <v>0</v>
      </c>
      <c r="K72" s="159">
        <f t="shared" si="1"/>
        <v>0</v>
      </c>
      <c r="L72" s="177"/>
      <c r="M72" s="144"/>
    </row>
    <row r="73" spans="1:13" x14ac:dyDescent="0.3">
      <c r="A73" s="148">
        <v>52</v>
      </c>
      <c r="B73" s="174"/>
      <c r="C73" s="157"/>
      <c r="D73" s="156">
        <v>3</v>
      </c>
      <c r="E73" s="178">
        <v>0</v>
      </c>
      <c r="F73" s="72">
        <f t="shared" si="2"/>
        <v>0</v>
      </c>
      <c r="G73" s="145" t="s">
        <v>95</v>
      </c>
      <c r="H73" s="157" t="s">
        <v>2</v>
      </c>
      <c r="I73" s="156">
        <v>3</v>
      </c>
      <c r="J73" s="165">
        <v>0</v>
      </c>
      <c r="K73" s="159">
        <f t="shared" si="1"/>
        <v>0</v>
      </c>
      <c r="L73" s="177"/>
      <c r="M73" s="144"/>
    </row>
    <row r="74" spans="1:13" x14ac:dyDescent="0.3">
      <c r="A74" s="147">
        <v>53</v>
      </c>
      <c r="B74" s="174"/>
      <c r="C74" s="157"/>
      <c r="D74" s="156">
        <v>1</v>
      </c>
      <c r="E74" s="178">
        <v>0</v>
      </c>
      <c r="F74" s="72">
        <f t="shared" si="2"/>
        <v>0</v>
      </c>
      <c r="G74" s="145" t="s">
        <v>104</v>
      </c>
      <c r="H74" s="157" t="s">
        <v>2</v>
      </c>
      <c r="I74" s="156">
        <v>1</v>
      </c>
      <c r="J74" s="165">
        <v>0</v>
      </c>
      <c r="K74" s="159">
        <f t="shared" si="1"/>
        <v>0</v>
      </c>
      <c r="L74" s="177"/>
      <c r="M74" s="144"/>
    </row>
    <row r="75" spans="1:13" x14ac:dyDescent="0.3">
      <c r="A75" s="148">
        <v>54</v>
      </c>
      <c r="B75" s="174"/>
      <c r="C75" s="157"/>
      <c r="D75" s="156">
        <v>4</v>
      </c>
      <c r="E75" s="178">
        <v>0</v>
      </c>
      <c r="F75" s="72">
        <f t="shared" si="2"/>
        <v>0</v>
      </c>
      <c r="G75" s="145" t="s">
        <v>97</v>
      </c>
      <c r="H75" s="157" t="s">
        <v>2</v>
      </c>
      <c r="I75" s="156">
        <v>4</v>
      </c>
      <c r="J75" s="165">
        <v>0</v>
      </c>
      <c r="K75" s="159">
        <f t="shared" si="1"/>
        <v>0</v>
      </c>
      <c r="L75" s="177"/>
      <c r="M75" s="144"/>
    </row>
    <row r="76" spans="1:13" x14ac:dyDescent="0.3">
      <c r="A76" s="147">
        <v>55</v>
      </c>
      <c r="B76" s="174" t="s">
        <v>100</v>
      </c>
      <c r="C76" s="157" t="s">
        <v>7</v>
      </c>
      <c r="D76" s="156">
        <v>3</v>
      </c>
      <c r="E76" s="178">
        <v>0</v>
      </c>
      <c r="F76" s="72">
        <f t="shared" si="2"/>
        <v>0</v>
      </c>
      <c r="G76" s="145" t="s">
        <v>99</v>
      </c>
      <c r="H76" s="157" t="s">
        <v>7</v>
      </c>
      <c r="I76" s="156">
        <v>0.36</v>
      </c>
      <c r="J76" s="165">
        <v>0</v>
      </c>
      <c r="K76" s="159">
        <f t="shared" si="1"/>
        <v>0</v>
      </c>
      <c r="L76" s="177"/>
      <c r="M76" s="144"/>
    </row>
    <row r="77" spans="1:13" x14ac:dyDescent="0.3">
      <c r="A77" s="148">
        <v>56</v>
      </c>
      <c r="B77" s="174" t="s">
        <v>102</v>
      </c>
      <c r="C77" s="157" t="s">
        <v>44</v>
      </c>
      <c r="D77" s="155">
        <v>0</v>
      </c>
      <c r="E77" s="178">
        <v>0</v>
      </c>
      <c r="F77" s="72">
        <f t="shared" si="2"/>
        <v>0</v>
      </c>
      <c r="G77" s="145" t="s">
        <v>98</v>
      </c>
      <c r="H77" s="157" t="s">
        <v>15</v>
      </c>
      <c r="I77" s="156">
        <f>D77*2</f>
        <v>0</v>
      </c>
      <c r="J77" s="165">
        <v>0</v>
      </c>
      <c r="K77" s="159">
        <f t="shared" si="1"/>
        <v>0</v>
      </c>
      <c r="L77" s="177"/>
      <c r="M77" s="144"/>
    </row>
    <row r="78" spans="1:13" x14ac:dyDescent="0.3">
      <c r="A78" s="147">
        <v>57</v>
      </c>
      <c r="B78" s="174" t="s">
        <v>113</v>
      </c>
      <c r="C78" s="157" t="s">
        <v>2</v>
      </c>
      <c r="D78" s="156">
        <v>0</v>
      </c>
      <c r="E78" s="178">
        <v>0</v>
      </c>
      <c r="F78" s="72">
        <f t="shared" si="2"/>
        <v>0</v>
      </c>
      <c r="G78" s="145" t="s">
        <v>91</v>
      </c>
      <c r="H78" s="157" t="s">
        <v>2</v>
      </c>
      <c r="I78" s="156">
        <v>0</v>
      </c>
      <c r="J78" s="165">
        <v>0</v>
      </c>
      <c r="K78" s="159">
        <f t="shared" si="1"/>
        <v>0</v>
      </c>
      <c r="L78" s="177"/>
      <c r="M78" s="144"/>
    </row>
    <row r="79" spans="1:13" x14ac:dyDescent="0.3">
      <c r="A79" s="148">
        <v>58</v>
      </c>
      <c r="B79" s="174"/>
      <c r="C79" s="157"/>
      <c r="D79" s="156">
        <v>0</v>
      </c>
      <c r="E79" s="178">
        <v>0</v>
      </c>
      <c r="F79" s="72">
        <f t="shared" si="2"/>
        <v>0</v>
      </c>
      <c r="G79" s="145" t="s">
        <v>93</v>
      </c>
      <c r="H79" s="157" t="s">
        <v>2</v>
      </c>
      <c r="I79" s="156">
        <v>0</v>
      </c>
      <c r="J79" s="165">
        <v>0</v>
      </c>
      <c r="K79" s="159">
        <f t="shared" si="1"/>
        <v>0</v>
      </c>
      <c r="L79" s="177"/>
      <c r="M79" s="144"/>
    </row>
    <row r="80" spans="1:13" x14ac:dyDescent="0.3">
      <c r="A80" s="147">
        <v>59</v>
      </c>
      <c r="B80" s="174"/>
      <c r="C80" s="157"/>
      <c r="D80" s="156">
        <v>0</v>
      </c>
      <c r="E80" s="178">
        <v>0</v>
      </c>
      <c r="F80" s="72">
        <f t="shared" si="2"/>
        <v>0</v>
      </c>
      <c r="G80" s="145" t="s">
        <v>94</v>
      </c>
      <c r="H80" s="157" t="s">
        <v>2</v>
      </c>
      <c r="I80" s="156">
        <v>0</v>
      </c>
      <c r="J80" s="165">
        <v>0</v>
      </c>
      <c r="K80" s="159">
        <f t="shared" si="1"/>
        <v>0</v>
      </c>
      <c r="L80" s="177"/>
      <c r="M80" s="144"/>
    </row>
    <row r="81" spans="1:13" x14ac:dyDescent="0.3">
      <c r="A81" s="148">
        <v>60</v>
      </c>
      <c r="B81" s="174"/>
      <c r="C81" s="157"/>
      <c r="D81" s="156">
        <v>1</v>
      </c>
      <c r="E81" s="178">
        <v>0</v>
      </c>
      <c r="F81" s="72">
        <f t="shared" si="2"/>
        <v>0</v>
      </c>
      <c r="G81" s="145" t="s">
        <v>95</v>
      </c>
      <c r="H81" s="157" t="s">
        <v>2</v>
      </c>
      <c r="I81" s="156">
        <v>1</v>
      </c>
      <c r="J81" s="165">
        <v>0</v>
      </c>
      <c r="K81" s="159">
        <f t="shared" si="1"/>
        <v>0</v>
      </c>
      <c r="L81" s="177"/>
      <c r="M81" s="144"/>
    </row>
    <row r="82" spans="1:13" x14ac:dyDescent="0.3">
      <c r="A82" s="147">
        <v>61</v>
      </c>
      <c r="B82" s="174"/>
      <c r="C82" s="157"/>
      <c r="D82" s="156">
        <v>1</v>
      </c>
      <c r="E82" s="178">
        <v>0</v>
      </c>
      <c r="F82" s="72">
        <f t="shared" si="2"/>
        <v>0</v>
      </c>
      <c r="G82" s="145" t="s">
        <v>104</v>
      </c>
      <c r="H82" s="157" t="s">
        <v>2</v>
      </c>
      <c r="I82" s="156">
        <v>1</v>
      </c>
      <c r="J82" s="165">
        <v>0</v>
      </c>
      <c r="K82" s="159">
        <f t="shared" si="1"/>
        <v>0</v>
      </c>
      <c r="L82" s="177"/>
      <c r="M82" s="144"/>
    </row>
    <row r="83" spans="1:13" x14ac:dyDescent="0.3">
      <c r="A83" s="148">
        <v>62</v>
      </c>
      <c r="B83" s="174"/>
      <c r="C83" s="157"/>
      <c r="D83" s="156">
        <v>3</v>
      </c>
      <c r="E83" s="178">
        <v>0</v>
      </c>
      <c r="F83" s="72">
        <f t="shared" si="2"/>
        <v>0</v>
      </c>
      <c r="G83" s="145" t="s">
        <v>97</v>
      </c>
      <c r="H83" s="157" t="s">
        <v>2</v>
      </c>
      <c r="I83" s="156">
        <v>3</v>
      </c>
      <c r="J83" s="165">
        <v>0</v>
      </c>
      <c r="K83" s="159">
        <f t="shared" si="1"/>
        <v>0</v>
      </c>
      <c r="L83" s="177"/>
      <c r="M83" s="144"/>
    </row>
    <row r="84" spans="1:13" x14ac:dyDescent="0.3">
      <c r="A84" s="147">
        <v>63</v>
      </c>
      <c r="B84" s="174" t="s">
        <v>100</v>
      </c>
      <c r="C84" s="157" t="s">
        <v>7</v>
      </c>
      <c r="D84" s="155">
        <v>0.36</v>
      </c>
      <c r="E84" s="178">
        <v>0</v>
      </c>
      <c r="F84" s="72">
        <f t="shared" si="2"/>
        <v>0</v>
      </c>
      <c r="G84" s="145" t="s">
        <v>99</v>
      </c>
      <c r="H84" s="157" t="s">
        <v>7</v>
      </c>
      <c r="I84" s="156">
        <v>0.36</v>
      </c>
      <c r="J84" s="165">
        <v>0</v>
      </c>
      <c r="K84" s="159">
        <f t="shared" si="1"/>
        <v>0</v>
      </c>
      <c r="L84" s="177"/>
      <c r="M84" s="144"/>
    </row>
    <row r="85" spans="1:13" x14ac:dyDescent="0.3">
      <c r="A85" s="148">
        <v>64</v>
      </c>
      <c r="B85" s="174" t="s">
        <v>102</v>
      </c>
      <c r="C85" s="157" t="s">
        <v>44</v>
      </c>
      <c r="D85" s="155">
        <f>4.56*1.1*2</f>
        <v>10.032</v>
      </c>
      <c r="E85" s="178">
        <v>0</v>
      </c>
      <c r="F85" s="72">
        <f t="shared" si="2"/>
        <v>0</v>
      </c>
      <c r="G85" s="145" t="s">
        <v>98</v>
      </c>
      <c r="H85" s="157" t="s">
        <v>15</v>
      </c>
      <c r="I85" s="156">
        <f>D85*2</f>
        <v>20.064</v>
      </c>
      <c r="J85" s="165">
        <v>0</v>
      </c>
      <c r="K85" s="159">
        <f t="shared" si="1"/>
        <v>0</v>
      </c>
      <c r="L85" s="177"/>
      <c r="M85" s="144"/>
    </row>
    <row r="86" spans="1:13" x14ac:dyDescent="0.3">
      <c r="A86" s="147">
        <v>65</v>
      </c>
      <c r="B86" s="174" t="s">
        <v>114</v>
      </c>
      <c r="C86" s="157" t="s">
        <v>2</v>
      </c>
      <c r="D86" s="156">
        <v>0</v>
      </c>
      <c r="E86" s="178">
        <v>0</v>
      </c>
      <c r="F86" s="72">
        <f t="shared" si="2"/>
        <v>0</v>
      </c>
      <c r="G86" s="145" t="s">
        <v>106</v>
      </c>
      <c r="H86" s="157" t="s">
        <v>2</v>
      </c>
      <c r="I86" s="156">
        <v>0</v>
      </c>
      <c r="J86" s="165">
        <v>0</v>
      </c>
      <c r="K86" s="159">
        <f t="shared" si="1"/>
        <v>0</v>
      </c>
      <c r="L86" s="177"/>
      <c r="M86" s="144"/>
    </row>
    <row r="87" spans="1:13" x14ac:dyDescent="0.3">
      <c r="A87" s="148">
        <v>66</v>
      </c>
      <c r="B87" s="174"/>
      <c r="C87" s="157"/>
      <c r="D87" s="156">
        <v>0</v>
      </c>
      <c r="E87" s="178">
        <v>0</v>
      </c>
      <c r="F87" s="72">
        <f t="shared" si="2"/>
        <v>0</v>
      </c>
      <c r="G87" s="145" t="s">
        <v>107</v>
      </c>
      <c r="H87" s="157" t="s">
        <v>2</v>
      </c>
      <c r="I87" s="156">
        <v>0</v>
      </c>
      <c r="J87" s="165">
        <v>0</v>
      </c>
      <c r="K87" s="159">
        <f t="shared" si="1"/>
        <v>0</v>
      </c>
      <c r="L87" s="177"/>
      <c r="M87" s="144"/>
    </row>
    <row r="88" spans="1:13" x14ac:dyDescent="0.3">
      <c r="A88" s="147">
        <v>67</v>
      </c>
      <c r="B88" s="174"/>
      <c r="C88" s="157"/>
      <c r="D88" s="156">
        <v>0</v>
      </c>
      <c r="E88" s="178">
        <v>0</v>
      </c>
      <c r="F88" s="72">
        <f t="shared" si="2"/>
        <v>0</v>
      </c>
      <c r="G88" s="145" t="s">
        <v>108</v>
      </c>
      <c r="H88" s="157" t="s">
        <v>2</v>
      </c>
      <c r="I88" s="156">
        <v>0</v>
      </c>
      <c r="J88" s="165">
        <v>0</v>
      </c>
      <c r="K88" s="159">
        <f t="shared" ref="K88:K111" si="3">J88*I88</f>
        <v>0</v>
      </c>
      <c r="L88" s="177"/>
      <c r="M88" s="144"/>
    </row>
    <row r="89" spans="1:13" x14ac:dyDescent="0.3">
      <c r="A89" s="148">
        <v>68</v>
      </c>
      <c r="B89" s="174"/>
      <c r="C89" s="157"/>
      <c r="D89" s="156">
        <v>0</v>
      </c>
      <c r="E89" s="178">
        <v>0</v>
      </c>
      <c r="F89" s="72">
        <f t="shared" si="2"/>
        <v>0</v>
      </c>
      <c r="G89" s="145" t="s">
        <v>109</v>
      </c>
      <c r="H89" s="157" t="s">
        <v>2</v>
      </c>
      <c r="I89" s="156">
        <v>0</v>
      </c>
      <c r="J89" s="165">
        <v>0</v>
      </c>
      <c r="K89" s="159">
        <f t="shared" si="3"/>
        <v>0</v>
      </c>
      <c r="L89" s="177"/>
      <c r="M89" s="144"/>
    </row>
    <row r="90" spans="1:13" x14ac:dyDescent="0.3">
      <c r="A90" s="147">
        <v>69</v>
      </c>
      <c r="B90" s="174"/>
      <c r="C90" s="157"/>
      <c r="D90" s="156">
        <v>0</v>
      </c>
      <c r="E90" s="178">
        <v>0</v>
      </c>
      <c r="F90" s="72">
        <f t="shared" si="2"/>
        <v>0</v>
      </c>
      <c r="G90" s="145" t="s">
        <v>95</v>
      </c>
      <c r="H90" s="157" t="s">
        <v>2</v>
      </c>
      <c r="I90" s="156">
        <v>0</v>
      </c>
      <c r="J90" s="165">
        <v>0</v>
      </c>
      <c r="K90" s="159">
        <f t="shared" si="3"/>
        <v>0</v>
      </c>
      <c r="L90" s="177"/>
      <c r="M90" s="144"/>
    </row>
    <row r="91" spans="1:13" x14ac:dyDescent="0.3">
      <c r="A91" s="148">
        <v>70</v>
      </c>
      <c r="B91" s="174"/>
      <c r="C91" s="157"/>
      <c r="D91" s="156">
        <v>1</v>
      </c>
      <c r="E91" s="178">
        <v>0</v>
      </c>
      <c r="F91" s="72">
        <f t="shared" ref="F91:F115" si="4">E91*D91</f>
        <v>0</v>
      </c>
      <c r="G91" s="145" t="s">
        <v>104</v>
      </c>
      <c r="H91" s="157" t="s">
        <v>2</v>
      </c>
      <c r="I91" s="156">
        <v>1</v>
      </c>
      <c r="J91" s="165">
        <v>0</v>
      </c>
      <c r="K91" s="159">
        <f t="shared" si="3"/>
        <v>0</v>
      </c>
      <c r="L91" s="177"/>
      <c r="M91" s="144"/>
    </row>
    <row r="92" spans="1:13" x14ac:dyDescent="0.3">
      <c r="A92" s="147">
        <v>71</v>
      </c>
      <c r="B92" s="174"/>
      <c r="C92" s="157"/>
      <c r="D92" s="156">
        <v>6</v>
      </c>
      <c r="E92" s="178">
        <v>0</v>
      </c>
      <c r="F92" s="72">
        <f t="shared" si="4"/>
        <v>0</v>
      </c>
      <c r="G92" s="145" t="s">
        <v>97</v>
      </c>
      <c r="H92" s="157" t="s">
        <v>2</v>
      </c>
      <c r="I92" s="156">
        <v>6</v>
      </c>
      <c r="J92" s="165">
        <v>0</v>
      </c>
      <c r="K92" s="159">
        <f t="shared" si="3"/>
        <v>0</v>
      </c>
      <c r="L92" s="177"/>
      <c r="M92" s="144"/>
    </row>
    <row r="93" spans="1:13" x14ac:dyDescent="0.3">
      <c r="A93" s="148">
        <v>72</v>
      </c>
      <c r="B93" s="174" t="s">
        <v>100</v>
      </c>
      <c r="C93" s="157" t="s">
        <v>7</v>
      </c>
      <c r="D93" s="155">
        <v>0.36</v>
      </c>
      <c r="E93" s="178">
        <v>0</v>
      </c>
      <c r="F93" s="72">
        <f t="shared" si="4"/>
        <v>0</v>
      </c>
      <c r="G93" s="145" t="s">
        <v>99</v>
      </c>
      <c r="H93" s="157" t="s">
        <v>7</v>
      </c>
      <c r="I93" s="156">
        <v>0.36</v>
      </c>
      <c r="J93" s="165">
        <v>0</v>
      </c>
      <c r="K93" s="159">
        <f t="shared" si="3"/>
        <v>0</v>
      </c>
      <c r="L93" s="177"/>
      <c r="M93" s="144"/>
    </row>
    <row r="94" spans="1:13" x14ac:dyDescent="0.3">
      <c r="A94" s="147">
        <v>73</v>
      </c>
      <c r="B94" s="174" t="s">
        <v>102</v>
      </c>
      <c r="C94" s="157" t="s">
        <v>44</v>
      </c>
      <c r="D94" s="155">
        <v>0</v>
      </c>
      <c r="E94" s="178">
        <v>0</v>
      </c>
      <c r="F94" s="72">
        <f t="shared" si="4"/>
        <v>0</v>
      </c>
      <c r="G94" s="145" t="s">
        <v>98</v>
      </c>
      <c r="H94" s="157" t="s">
        <v>15</v>
      </c>
      <c r="I94" s="156">
        <v>0</v>
      </c>
      <c r="J94" s="165">
        <v>0</v>
      </c>
      <c r="K94" s="159">
        <f t="shared" si="3"/>
        <v>0</v>
      </c>
      <c r="L94" s="177"/>
      <c r="M94" s="144"/>
    </row>
    <row r="95" spans="1:13" x14ac:dyDescent="0.3">
      <c r="A95" s="148">
        <v>74</v>
      </c>
      <c r="B95" s="174" t="s">
        <v>115</v>
      </c>
      <c r="C95" s="157" t="s">
        <v>2</v>
      </c>
      <c r="D95" s="156">
        <v>0</v>
      </c>
      <c r="E95" s="178">
        <v>0</v>
      </c>
      <c r="F95" s="72">
        <f t="shared" si="4"/>
        <v>0</v>
      </c>
      <c r="G95" s="145" t="s">
        <v>91</v>
      </c>
      <c r="H95" s="157" t="s">
        <v>2</v>
      </c>
      <c r="I95" s="156">
        <v>0</v>
      </c>
      <c r="J95" s="165">
        <v>0</v>
      </c>
      <c r="K95" s="159">
        <f t="shared" si="3"/>
        <v>0</v>
      </c>
      <c r="L95" s="177"/>
      <c r="M95" s="144"/>
    </row>
    <row r="96" spans="1:13" x14ac:dyDescent="0.3">
      <c r="A96" s="147">
        <v>75</v>
      </c>
      <c r="B96" s="174"/>
      <c r="C96" s="157"/>
      <c r="D96" s="156">
        <v>0</v>
      </c>
      <c r="E96" s="178">
        <v>0</v>
      </c>
      <c r="F96" s="72">
        <f t="shared" si="4"/>
        <v>0</v>
      </c>
      <c r="G96" s="145" t="s">
        <v>92</v>
      </c>
      <c r="H96" s="157" t="s">
        <v>2</v>
      </c>
      <c r="I96" s="156">
        <v>0</v>
      </c>
      <c r="J96" s="165">
        <v>0</v>
      </c>
      <c r="K96" s="159">
        <f t="shared" si="3"/>
        <v>0</v>
      </c>
      <c r="L96" s="177"/>
      <c r="M96" s="144"/>
    </row>
    <row r="97" spans="1:13" x14ac:dyDescent="0.3">
      <c r="A97" s="148">
        <v>76</v>
      </c>
      <c r="B97" s="174"/>
      <c r="C97" s="157"/>
      <c r="D97" s="156">
        <v>0</v>
      </c>
      <c r="E97" s="178">
        <v>0</v>
      </c>
      <c r="F97" s="72">
        <f t="shared" si="4"/>
        <v>0</v>
      </c>
      <c r="G97" s="145" t="s">
        <v>94</v>
      </c>
      <c r="H97" s="157" t="s">
        <v>2</v>
      </c>
      <c r="I97" s="156">
        <v>0</v>
      </c>
      <c r="J97" s="165">
        <v>0</v>
      </c>
      <c r="K97" s="159">
        <f t="shared" si="3"/>
        <v>0</v>
      </c>
      <c r="L97" s="177"/>
      <c r="M97" s="144"/>
    </row>
    <row r="98" spans="1:13" x14ac:dyDescent="0.3">
      <c r="A98" s="147">
        <v>77</v>
      </c>
      <c r="B98" s="174"/>
      <c r="C98" s="157"/>
      <c r="D98" s="156">
        <v>1</v>
      </c>
      <c r="E98" s="178">
        <v>0</v>
      </c>
      <c r="F98" s="72">
        <f t="shared" si="4"/>
        <v>0</v>
      </c>
      <c r="G98" s="145" t="s">
        <v>96</v>
      </c>
      <c r="H98" s="157" t="s">
        <v>2</v>
      </c>
      <c r="I98" s="156">
        <v>1</v>
      </c>
      <c r="J98" s="165">
        <v>0</v>
      </c>
      <c r="K98" s="159">
        <f t="shared" si="3"/>
        <v>0</v>
      </c>
      <c r="L98" s="177"/>
      <c r="M98" s="144"/>
    </row>
    <row r="99" spans="1:13" x14ac:dyDescent="0.3">
      <c r="A99" s="148">
        <v>78</v>
      </c>
      <c r="B99" s="174"/>
      <c r="C99" s="157"/>
      <c r="D99" s="156">
        <v>3</v>
      </c>
      <c r="E99" s="178">
        <v>0</v>
      </c>
      <c r="F99" s="72">
        <f t="shared" si="4"/>
        <v>0</v>
      </c>
      <c r="G99" s="145" t="s">
        <v>97</v>
      </c>
      <c r="H99" s="157" t="s">
        <v>2</v>
      </c>
      <c r="I99" s="156">
        <v>3</v>
      </c>
      <c r="J99" s="165">
        <v>0</v>
      </c>
      <c r="K99" s="159">
        <f t="shared" si="3"/>
        <v>0</v>
      </c>
      <c r="L99" s="177"/>
      <c r="M99" s="144"/>
    </row>
    <row r="100" spans="1:13" x14ac:dyDescent="0.3">
      <c r="A100" s="147">
        <v>79</v>
      </c>
      <c r="B100" s="174" t="s">
        <v>100</v>
      </c>
      <c r="C100" s="157" t="s">
        <v>7</v>
      </c>
      <c r="D100" s="155">
        <v>0.36</v>
      </c>
      <c r="E100" s="178">
        <v>0</v>
      </c>
      <c r="F100" s="72">
        <f t="shared" si="4"/>
        <v>0</v>
      </c>
      <c r="G100" s="145" t="s">
        <v>99</v>
      </c>
      <c r="H100" s="157" t="s">
        <v>7</v>
      </c>
      <c r="I100" s="156">
        <v>0.36</v>
      </c>
      <c r="J100" s="165">
        <v>0</v>
      </c>
      <c r="K100" s="159">
        <f t="shared" si="3"/>
        <v>0</v>
      </c>
      <c r="L100" s="177"/>
      <c r="M100" s="144"/>
    </row>
    <row r="101" spans="1:13" x14ac:dyDescent="0.3">
      <c r="A101" s="148">
        <v>80</v>
      </c>
      <c r="B101" s="174" t="s">
        <v>102</v>
      </c>
      <c r="C101" s="157" t="s">
        <v>44</v>
      </c>
      <c r="D101" s="155">
        <v>0</v>
      </c>
      <c r="E101" s="178">
        <v>0</v>
      </c>
      <c r="F101" s="72">
        <f t="shared" si="4"/>
        <v>0</v>
      </c>
      <c r="G101" s="145" t="s">
        <v>98</v>
      </c>
      <c r="H101" s="157" t="s">
        <v>15</v>
      </c>
      <c r="I101" s="156">
        <f>D101*2</f>
        <v>0</v>
      </c>
      <c r="J101" s="165">
        <v>0</v>
      </c>
      <c r="K101" s="159">
        <f t="shared" si="3"/>
        <v>0</v>
      </c>
      <c r="L101" s="177"/>
      <c r="M101" s="144"/>
    </row>
    <row r="102" spans="1:13" x14ac:dyDescent="0.3">
      <c r="A102" s="147">
        <v>81</v>
      </c>
      <c r="B102" s="174" t="s">
        <v>116</v>
      </c>
      <c r="C102" s="157" t="s">
        <v>2</v>
      </c>
      <c r="D102" s="155">
        <v>0</v>
      </c>
      <c r="E102" s="178">
        <v>0</v>
      </c>
      <c r="F102" s="72">
        <f t="shared" si="4"/>
        <v>0</v>
      </c>
      <c r="G102" s="145" t="s">
        <v>91</v>
      </c>
      <c r="H102" s="157" t="s">
        <v>2</v>
      </c>
      <c r="I102" s="156">
        <v>0</v>
      </c>
      <c r="J102" s="165">
        <v>0</v>
      </c>
      <c r="K102" s="159">
        <f t="shared" si="3"/>
        <v>0</v>
      </c>
      <c r="L102" s="177"/>
      <c r="M102" s="144"/>
    </row>
    <row r="103" spans="1:13" x14ac:dyDescent="0.3">
      <c r="A103" s="148">
        <v>82</v>
      </c>
      <c r="B103" s="174"/>
      <c r="C103" s="157"/>
      <c r="D103" s="156">
        <v>0</v>
      </c>
      <c r="E103" s="178">
        <v>0</v>
      </c>
      <c r="F103" s="72">
        <f t="shared" si="4"/>
        <v>0</v>
      </c>
      <c r="G103" s="145" t="s">
        <v>93</v>
      </c>
      <c r="H103" s="157" t="s">
        <v>2</v>
      </c>
      <c r="I103" s="156">
        <v>0</v>
      </c>
      <c r="J103" s="165">
        <v>0</v>
      </c>
      <c r="K103" s="159">
        <f t="shared" si="3"/>
        <v>0</v>
      </c>
      <c r="L103" s="177"/>
      <c r="M103" s="144"/>
    </row>
    <row r="104" spans="1:13" x14ac:dyDescent="0.3">
      <c r="A104" s="147">
        <v>83</v>
      </c>
      <c r="B104" s="174"/>
      <c r="C104" s="157"/>
      <c r="D104" s="156">
        <v>0</v>
      </c>
      <c r="E104" s="178">
        <v>0</v>
      </c>
      <c r="F104" s="72">
        <f t="shared" si="4"/>
        <v>0</v>
      </c>
      <c r="G104" s="145" t="s">
        <v>94</v>
      </c>
      <c r="H104" s="157" t="s">
        <v>2</v>
      </c>
      <c r="I104" s="156">
        <v>0</v>
      </c>
      <c r="J104" s="165">
        <v>0</v>
      </c>
      <c r="K104" s="159">
        <f t="shared" si="3"/>
        <v>0</v>
      </c>
      <c r="L104" s="177"/>
      <c r="M104" s="144"/>
    </row>
    <row r="105" spans="1:13" x14ac:dyDescent="0.3">
      <c r="A105" s="148">
        <v>84</v>
      </c>
      <c r="B105" s="174"/>
      <c r="C105" s="157"/>
      <c r="D105" s="156">
        <v>0</v>
      </c>
      <c r="E105" s="178">
        <v>0</v>
      </c>
      <c r="F105" s="72">
        <f t="shared" si="4"/>
        <v>0</v>
      </c>
      <c r="G105" s="145" t="s">
        <v>95</v>
      </c>
      <c r="H105" s="157" t="s">
        <v>2</v>
      </c>
      <c r="I105" s="156">
        <v>0</v>
      </c>
      <c r="J105" s="165">
        <v>0</v>
      </c>
      <c r="K105" s="159">
        <f t="shared" si="3"/>
        <v>0</v>
      </c>
      <c r="L105" s="177"/>
      <c r="M105" s="144"/>
    </row>
    <row r="106" spans="1:13" x14ac:dyDescent="0.3">
      <c r="A106" s="147">
        <v>85</v>
      </c>
      <c r="B106" s="174"/>
      <c r="C106" s="157"/>
      <c r="D106" s="156">
        <v>1</v>
      </c>
      <c r="E106" s="178">
        <v>0</v>
      </c>
      <c r="F106" s="72">
        <f t="shared" si="4"/>
        <v>0</v>
      </c>
      <c r="G106" s="145" t="s">
        <v>96</v>
      </c>
      <c r="H106" s="157" t="s">
        <v>2</v>
      </c>
      <c r="I106" s="156">
        <v>1</v>
      </c>
      <c r="J106" s="165">
        <v>0</v>
      </c>
      <c r="K106" s="159">
        <f t="shared" si="3"/>
        <v>0</v>
      </c>
      <c r="L106" s="177"/>
      <c r="M106" s="144"/>
    </row>
    <row r="107" spans="1:13" x14ac:dyDescent="0.3">
      <c r="A107" s="148">
        <v>86</v>
      </c>
      <c r="B107" s="174"/>
      <c r="C107" s="157"/>
      <c r="D107" s="156">
        <v>3</v>
      </c>
      <c r="E107" s="178">
        <v>0</v>
      </c>
      <c r="F107" s="72">
        <f t="shared" si="4"/>
        <v>0</v>
      </c>
      <c r="G107" s="145" t="s">
        <v>97</v>
      </c>
      <c r="H107" s="157" t="s">
        <v>2</v>
      </c>
      <c r="I107" s="156">
        <v>3</v>
      </c>
      <c r="J107" s="165">
        <v>0</v>
      </c>
      <c r="K107" s="159">
        <f t="shared" si="3"/>
        <v>0</v>
      </c>
      <c r="L107" s="177"/>
      <c r="M107" s="144"/>
    </row>
    <row r="108" spans="1:13" x14ac:dyDescent="0.3">
      <c r="A108" s="147">
        <v>87</v>
      </c>
      <c r="B108" s="174" t="s">
        <v>100</v>
      </c>
      <c r="C108" s="157" t="s">
        <v>7</v>
      </c>
      <c r="D108" s="156">
        <v>10.6</v>
      </c>
      <c r="E108" s="178">
        <v>0</v>
      </c>
      <c r="F108" s="72">
        <f t="shared" si="4"/>
        <v>0</v>
      </c>
      <c r="G108" s="145" t="s">
        <v>99</v>
      </c>
      <c r="H108" s="157" t="s">
        <v>7</v>
      </c>
      <c r="I108" s="156">
        <v>1.06</v>
      </c>
      <c r="J108" s="165">
        <v>0</v>
      </c>
      <c r="K108" s="159">
        <f t="shared" si="3"/>
        <v>0</v>
      </c>
      <c r="L108" s="177"/>
      <c r="M108" s="144"/>
    </row>
    <row r="109" spans="1:13" x14ac:dyDescent="0.3">
      <c r="A109" s="148">
        <v>88</v>
      </c>
      <c r="B109" s="174" t="s">
        <v>102</v>
      </c>
      <c r="C109" s="157" t="s">
        <v>44</v>
      </c>
      <c r="D109" s="155">
        <v>0</v>
      </c>
      <c r="E109" s="178">
        <v>0</v>
      </c>
      <c r="F109" s="72">
        <f t="shared" si="4"/>
        <v>0</v>
      </c>
      <c r="G109" s="145" t="s">
        <v>98</v>
      </c>
      <c r="H109" s="157" t="s">
        <v>15</v>
      </c>
      <c r="I109" s="156">
        <f>D109*2</f>
        <v>0</v>
      </c>
      <c r="J109" s="165">
        <v>0</v>
      </c>
      <c r="K109" s="159">
        <f t="shared" si="3"/>
        <v>0</v>
      </c>
      <c r="L109" s="177"/>
      <c r="M109" s="144"/>
    </row>
    <row r="110" spans="1:13" x14ac:dyDescent="0.3">
      <c r="A110" s="147">
        <v>89</v>
      </c>
      <c r="B110" s="174" t="s">
        <v>117</v>
      </c>
      <c r="C110" s="157" t="s">
        <v>7</v>
      </c>
      <c r="D110" s="155">
        <v>23</v>
      </c>
      <c r="E110" s="178">
        <v>0</v>
      </c>
      <c r="F110" s="72">
        <f t="shared" si="4"/>
        <v>0</v>
      </c>
      <c r="G110" s="145" t="s">
        <v>28</v>
      </c>
      <c r="H110" s="157" t="s">
        <v>18</v>
      </c>
      <c r="I110" s="156">
        <v>26</v>
      </c>
      <c r="J110" s="165">
        <v>0</v>
      </c>
      <c r="K110" s="159">
        <f t="shared" si="3"/>
        <v>0</v>
      </c>
      <c r="L110" s="177"/>
      <c r="M110" s="144"/>
    </row>
    <row r="111" spans="1:13" x14ac:dyDescent="0.3">
      <c r="A111" s="148">
        <v>90</v>
      </c>
      <c r="B111" s="174"/>
      <c r="C111" s="157"/>
      <c r="D111" s="155"/>
      <c r="E111" s="156"/>
      <c r="F111" s="72"/>
      <c r="G111" s="174" t="s">
        <v>6</v>
      </c>
      <c r="H111" s="157" t="s">
        <v>42</v>
      </c>
      <c r="I111" s="156">
        <v>1</v>
      </c>
      <c r="J111" s="178">
        <v>0</v>
      </c>
      <c r="K111" s="159">
        <f t="shared" si="3"/>
        <v>0</v>
      </c>
      <c r="L111" s="177"/>
      <c r="M111" s="144"/>
    </row>
    <row r="112" spans="1:13" x14ac:dyDescent="0.3">
      <c r="A112" s="147">
        <v>91</v>
      </c>
      <c r="B112" s="153" t="s">
        <v>83</v>
      </c>
      <c r="C112" s="154" t="s">
        <v>43</v>
      </c>
      <c r="D112" s="155">
        <v>1</v>
      </c>
      <c r="E112" s="178">
        <v>0</v>
      </c>
      <c r="F112" s="72">
        <f t="shared" si="4"/>
        <v>0</v>
      </c>
      <c r="G112" s="145"/>
      <c r="H112" s="157"/>
      <c r="I112" s="158"/>
      <c r="J112" s="158"/>
      <c r="K112" s="159"/>
      <c r="L112" s="177"/>
      <c r="M112" s="144"/>
    </row>
    <row r="113" spans="1:13" x14ac:dyDescent="0.3">
      <c r="A113" s="148">
        <v>92</v>
      </c>
      <c r="B113" s="153" t="s">
        <v>81</v>
      </c>
      <c r="C113" s="154" t="s">
        <v>7</v>
      </c>
      <c r="D113" s="155">
        <f>155*1.7*0.7*1.05</f>
        <v>193.67249999999999</v>
      </c>
      <c r="E113" s="165">
        <v>0</v>
      </c>
      <c r="F113" s="72">
        <f t="shared" si="4"/>
        <v>0</v>
      </c>
      <c r="G113" s="145"/>
      <c r="H113" s="157"/>
      <c r="I113" s="158"/>
      <c r="J113" s="158"/>
      <c r="K113" s="159"/>
      <c r="L113" s="177"/>
      <c r="M113" s="144"/>
    </row>
    <row r="114" spans="1:13" ht="15" thickBot="1" x14ac:dyDescent="0.35">
      <c r="A114" s="147">
        <v>93</v>
      </c>
      <c r="B114" s="153" t="s">
        <v>82</v>
      </c>
      <c r="C114" s="154" t="s">
        <v>7</v>
      </c>
      <c r="D114" s="155">
        <f>9.33+7+25.79+4.95+5.09+7.19+5.41+19.11+5.79+5.93</f>
        <v>95.59</v>
      </c>
      <c r="E114" s="165">
        <v>0</v>
      </c>
      <c r="F114" s="72">
        <f t="shared" si="4"/>
        <v>0</v>
      </c>
      <c r="G114" s="145"/>
      <c r="H114" s="157"/>
      <c r="I114" s="158"/>
      <c r="J114" s="161"/>
      <c r="K114" s="159"/>
      <c r="L114" s="177"/>
      <c r="M114" s="144"/>
    </row>
    <row r="115" spans="1:13" ht="15" thickBot="1" x14ac:dyDescent="0.35">
      <c r="A115" s="148">
        <v>94</v>
      </c>
      <c r="B115" s="164" t="s">
        <v>118</v>
      </c>
      <c r="C115" s="175" t="s">
        <v>7</v>
      </c>
      <c r="D115" s="176">
        <f>D113-(153)*3.14*160/2/1000*160/2/1000-(2)*3.14*355/2/1000*355/2/1000+D114-1.02+0.79+5.48+0.31+0.31+0.79+0.55+3.36+0.55+0.55</f>
        <v>297.65995275000012</v>
      </c>
      <c r="E115" s="178">
        <v>0</v>
      </c>
      <c r="F115" s="72">
        <f t="shared" si="4"/>
        <v>0</v>
      </c>
      <c r="G115" s="163"/>
      <c r="H115" s="160"/>
      <c r="I115" s="161"/>
      <c r="J115" s="161"/>
      <c r="K115" s="162"/>
      <c r="L115" s="177"/>
      <c r="M115" s="144"/>
    </row>
    <row r="116" spans="1:13" ht="12.45" customHeight="1" thickBot="1" x14ac:dyDescent="0.35">
      <c r="A116" s="146"/>
      <c r="B116" s="222" t="s">
        <v>57</v>
      </c>
      <c r="C116" s="223"/>
      <c r="D116" s="223"/>
      <c r="E116" s="223"/>
      <c r="F116" s="86">
        <f>SUM(F23:F115)</f>
        <v>0</v>
      </c>
      <c r="G116" s="87" t="s">
        <v>57</v>
      </c>
      <c r="H116" s="88"/>
      <c r="I116" s="89"/>
      <c r="J116" s="90"/>
      <c r="K116" s="86">
        <f>SUM(K23:K115)</f>
        <v>0</v>
      </c>
    </row>
    <row r="117" spans="1:13" ht="15" thickBot="1" x14ac:dyDescent="0.35">
      <c r="A117" s="166"/>
      <c r="B117" s="205" t="s">
        <v>58</v>
      </c>
      <c r="C117" s="206"/>
      <c r="D117" s="206"/>
      <c r="E117" s="206"/>
      <c r="F117" s="167">
        <f>F116</f>
        <v>0</v>
      </c>
      <c r="G117" s="168" t="s">
        <v>58</v>
      </c>
      <c r="H117" s="169"/>
      <c r="I117" s="170"/>
      <c r="J117" s="171"/>
      <c r="K117" s="167">
        <f>K116</f>
        <v>0</v>
      </c>
    </row>
    <row r="118" spans="1:13" ht="15" thickBot="1" x14ac:dyDescent="0.35">
      <c r="A118" s="91"/>
      <c r="B118" s="195" t="s">
        <v>59</v>
      </c>
      <c r="C118" s="196"/>
      <c r="D118" s="196"/>
      <c r="E118" s="196"/>
      <c r="F118" s="196"/>
      <c r="G118" s="196"/>
      <c r="H118" s="196"/>
      <c r="I118" s="196"/>
      <c r="J118" s="197"/>
      <c r="K118" s="92">
        <f>F117+K117</f>
        <v>0</v>
      </c>
    </row>
    <row r="119" spans="1:13" ht="15" thickBot="1" x14ac:dyDescent="0.35">
      <c r="A119" s="93">
        <v>1</v>
      </c>
      <c r="B119" s="202" t="s">
        <v>60</v>
      </c>
      <c r="C119" s="203"/>
      <c r="D119" s="203"/>
      <c r="E119" s="203"/>
      <c r="F119" s="203"/>
      <c r="G119" s="204"/>
      <c r="H119" s="94" t="s">
        <v>61</v>
      </c>
      <c r="I119" s="95">
        <v>10</v>
      </c>
      <c r="J119" s="96"/>
      <c r="K119" s="97">
        <v>0</v>
      </c>
      <c r="L119" s="98"/>
    </row>
    <row r="120" spans="1:13" ht="15" thickBot="1" x14ac:dyDescent="0.35">
      <c r="A120" s="91">
        <v>2</v>
      </c>
      <c r="B120" s="99" t="s">
        <v>62</v>
      </c>
      <c r="C120" s="100"/>
      <c r="D120" s="101"/>
      <c r="E120" s="101"/>
      <c r="F120" s="101"/>
      <c r="G120" s="102"/>
      <c r="H120" s="94" t="s">
        <v>63</v>
      </c>
      <c r="I120" s="95">
        <v>0</v>
      </c>
      <c r="J120" s="96"/>
      <c r="K120" s="97">
        <f>I120*J120</f>
        <v>0</v>
      </c>
    </row>
    <row r="121" spans="1:13" ht="15" thickBot="1" x14ac:dyDescent="0.35">
      <c r="A121" s="91">
        <v>3</v>
      </c>
      <c r="B121" s="202" t="s">
        <v>64</v>
      </c>
      <c r="C121" s="203"/>
      <c r="D121" s="203"/>
      <c r="E121" s="203"/>
      <c r="F121" s="203"/>
      <c r="G121" s="204"/>
      <c r="H121" s="94" t="s">
        <v>61</v>
      </c>
      <c r="I121" s="95">
        <v>0</v>
      </c>
      <c r="J121" s="96"/>
      <c r="K121" s="97">
        <v>0</v>
      </c>
    </row>
    <row r="122" spans="1:13" ht="15" thickBot="1" x14ac:dyDescent="0.35">
      <c r="A122" s="91"/>
      <c r="B122" s="195" t="s">
        <v>65</v>
      </c>
      <c r="C122" s="193"/>
      <c r="D122" s="193"/>
      <c r="E122" s="193"/>
      <c r="F122" s="193"/>
      <c r="G122" s="193"/>
      <c r="H122" s="193"/>
      <c r="I122" s="193"/>
      <c r="J122" s="194"/>
      <c r="K122" s="92">
        <f>SUM(K119:K121)</f>
        <v>0</v>
      </c>
    </row>
    <row r="123" spans="1:13" ht="15" thickBot="1" x14ac:dyDescent="0.35">
      <c r="A123" s="91"/>
      <c r="B123" s="195" t="s">
        <v>66</v>
      </c>
      <c r="C123" s="196"/>
      <c r="D123" s="196"/>
      <c r="E123" s="196"/>
      <c r="F123" s="196"/>
      <c r="G123" s="196"/>
      <c r="H123" s="196"/>
      <c r="I123" s="196"/>
      <c r="J123" s="197"/>
      <c r="K123" s="92">
        <f>SUM(K118+K122)</f>
        <v>0</v>
      </c>
    </row>
    <row r="124" spans="1:13" ht="15" thickBot="1" x14ac:dyDescent="0.35">
      <c r="A124" s="93"/>
      <c r="B124" s="192" t="s">
        <v>67</v>
      </c>
      <c r="C124" s="193"/>
      <c r="D124" s="193"/>
      <c r="E124" s="193"/>
      <c r="F124" s="193"/>
      <c r="G124" s="193"/>
      <c r="H124" s="193"/>
      <c r="I124" s="193"/>
      <c r="J124" s="194"/>
      <c r="K124" s="92">
        <v>0</v>
      </c>
    </row>
    <row r="125" spans="1:13" ht="15" thickBot="1" x14ac:dyDescent="0.35">
      <c r="A125" s="91"/>
      <c r="B125" s="195" t="s">
        <v>68</v>
      </c>
      <c r="C125" s="196"/>
      <c r="D125" s="196"/>
      <c r="E125" s="196"/>
      <c r="F125" s="196"/>
      <c r="G125" s="196"/>
      <c r="H125" s="196"/>
      <c r="I125" s="196"/>
      <c r="J125" s="197"/>
      <c r="K125" s="92">
        <f>SUM(K123:K124)</f>
        <v>0</v>
      </c>
    </row>
    <row r="126" spans="1:13" ht="15" thickBot="1" x14ac:dyDescent="0.35">
      <c r="A126" s="103"/>
      <c r="B126" s="104"/>
      <c r="C126" s="105"/>
      <c r="D126" s="106"/>
      <c r="E126" s="106"/>
      <c r="F126" s="107"/>
      <c r="G126" s="108"/>
      <c r="H126" s="109"/>
      <c r="I126" s="107"/>
      <c r="J126" s="110"/>
      <c r="K126" s="107"/>
    </row>
    <row r="127" spans="1:13" ht="15" thickBot="1" x14ac:dyDescent="0.35">
      <c r="A127" s="103"/>
      <c r="B127" s="198" t="s">
        <v>69</v>
      </c>
      <c r="C127" s="193"/>
      <c r="D127" s="193"/>
      <c r="E127" s="193"/>
      <c r="F127" s="199"/>
      <c r="G127" s="111">
        <f>SUM(K125)</f>
        <v>0</v>
      </c>
      <c r="H127" s="112"/>
      <c r="I127" s="113"/>
      <c r="J127" s="112"/>
      <c r="K127" s="113"/>
    </row>
    <row r="128" spans="1:13" x14ac:dyDescent="0.3">
      <c r="A128" s="44"/>
      <c r="B128" s="114"/>
      <c r="C128" s="115"/>
      <c r="D128" s="37"/>
      <c r="E128" s="37"/>
      <c r="F128" s="37"/>
      <c r="G128" s="39"/>
      <c r="H128" s="116"/>
      <c r="I128" s="117"/>
      <c r="J128" s="116"/>
      <c r="K128" s="117"/>
    </row>
    <row r="129" spans="1:13" x14ac:dyDescent="0.3">
      <c r="A129" s="44"/>
      <c r="B129" s="114"/>
      <c r="C129" s="115"/>
      <c r="D129" s="37"/>
      <c r="E129" s="37"/>
      <c r="F129" s="37"/>
      <c r="G129" s="39"/>
      <c r="H129" s="116"/>
      <c r="I129" s="117"/>
      <c r="J129" s="116"/>
      <c r="K129" s="117"/>
    </row>
    <row r="130" spans="1:13" x14ac:dyDescent="0.3">
      <c r="A130" s="44"/>
      <c r="B130" s="118" t="s">
        <v>70</v>
      </c>
      <c r="C130" s="119"/>
      <c r="D130" s="42"/>
      <c r="E130" s="42"/>
      <c r="F130" s="42"/>
      <c r="G130" s="120"/>
      <c r="H130" s="112"/>
      <c r="I130" s="113"/>
      <c r="J130" s="112"/>
      <c r="K130" s="113"/>
    </row>
    <row r="131" spans="1:13" x14ac:dyDescent="0.3">
      <c r="A131" s="44"/>
      <c r="B131" s="200" t="s">
        <v>71</v>
      </c>
      <c r="C131" s="201"/>
      <c r="D131" s="201"/>
      <c r="E131" s="201"/>
      <c r="F131" s="201"/>
      <c r="G131" s="201"/>
      <c r="H131" s="201"/>
      <c r="I131" s="201"/>
      <c r="J131" s="201"/>
      <c r="K131" s="201"/>
    </row>
    <row r="132" spans="1:13" ht="22.05" customHeight="1" x14ac:dyDescent="0.3">
      <c r="A132" s="44"/>
      <c r="B132" s="200" t="s">
        <v>72</v>
      </c>
      <c r="C132" s="201"/>
      <c r="D132" s="201"/>
      <c r="E132" s="201"/>
      <c r="F132" s="201"/>
      <c r="G132" s="201"/>
      <c r="H132" s="201"/>
      <c r="I132" s="201"/>
      <c r="J132" s="201"/>
      <c r="K132" s="201"/>
      <c r="L132" s="191"/>
      <c r="M132" s="191"/>
    </row>
    <row r="133" spans="1:13" x14ac:dyDescent="0.3">
      <c r="A133" s="44"/>
      <c r="B133" s="118"/>
      <c r="C133" s="190"/>
      <c r="D133" s="190"/>
      <c r="E133" s="190"/>
      <c r="F133" s="121"/>
      <c r="G133" s="122"/>
      <c r="H133" s="123"/>
      <c r="I133" s="124"/>
      <c r="J133" s="123"/>
      <c r="K133" s="125"/>
      <c r="L133" s="179"/>
      <c r="M133" s="179"/>
    </row>
    <row r="134" spans="1:13" x14ac:dyDescent="0.3">
      <c r="A134" s="44"/>
      <c r="B134" s="126" t="s">
        <v>73</v>
      </c>
      <c r="C134" s="127"/>
      <c r="D134" s="127"/>
      <c r="E134" s="127"/>
      <c r="F134" s="128"/>
      <c r="G134" s="126" t="s">
        <v>74</v>
      </c>
      <c r="H134" s="129"/>
      <c r="I134" s="130"/>
      <c r="J134" s="129"/>
      <c r="K134" s="131"/>
      <c r="L134" s="179"/>
      <c r="M134" s="179"/>
    </row>
    <row r="135" spans="1:13" x14ac:dyDescent="0.3">
      <c r="A135" s="44"/>
      <c r="B135" s="126" t="s">
        <v>75</v>
      </c>
      <c r="C135" s="132"/>
      <c r="D135" s="133"/>
      <c r="E135" s="133"/>
      <c r="F135" s="134"/>
      <c r="G135" s="126"/>
      <c r="H135" s="129"/>
      <c r="I135" s="130"/>
      <c r="J135" s="129"/>
      <c r="K135" s="130"/>
      <c r="L135" s="180"/>
      <c r="M135" s="181"/>
    </row>
    <row r="136" spans="1:13" x14ac:dyDescent="0.3">
      <c r="A136" s="44"/>
      <c r="B136" s="135" t="s">
        <v>76</v>
      </c>
      <c r="C136" s="132"/>
      <c r="D136" s="133"/>
      <c r="E136" s="133"/>
      <c r="F136" s="134"/>
      <c r="G136" s="135"/>
      <c r="H136" s="129"/>
      <c r="I136" s="130"/>
      <c r="J136" s="129"/>
      <c r="K136" s="130"/>
    </row>
    <row r="137" spans="1:13" x14ac:dyDescent="0.3">
      <c r="A137" s="44"/>
      <c r="B137" s="136" t="s">
        <v>77</v>
      </c>
      <c r="C137" s="137"/>
      <c r="D137" s="138"/>
      <c r="E137" s="138"/>
      <c r="F137" s="139"/>
      <c r="G137" s="140"/>
      <c r="H137" s="129"/>
      <c r="I137" s="129"/>
      <c r="J137" s="129"/>
      <c r="K137" s="129"/>
    </row>
    <row r="138" spans="1:13" x14ac:dyDescent="0.3">
      <c r="A138" s="44"/>
      <c r="B138" s="141"/>
      <c r="C138" s="142"/>
      <c r="D138" s="143"/>
      <c r="E138" s="143"/>
      <c r="F138" s="139"/>
      <c r="G138" s="141"/>
      <c r="H138" s="129"/>
      <c r="I138" s="129"/>
      <c r="J138" s="129"/>
      <c r="K138" s="129"/>
    </row>
  </sheetData>
  <autoFilter ref="A2:I21" xr:uid="{00000000-0009-0000-0000-000001000000}"/>
  <mergeCells count="22">
    <mergeCell ref="B117:E117"/>
    <mergeCell ref="F3:K7"/>
    <mergeCell ref="H8:K8"/>
    <mergeCell ref="B9:K9"/>
    <mergeCell ref="B11:K11"/>
    <mergeCell ref="B12:K12"/>
    <mergeCell ref="B13:K13"/>
    <mergeCell ref="B21:E21"/>
    <mergeCell ref="B22:K22"/>
    <mergeCell ref="B116:E116"/>
    <mergeCell ref="B118:J118"/>
    <mergeCell ref="B119:G119"/>
    <mergeCell ref="B121:G121"/>
    <mergeCell ref="B122:J122"/>
    <mergeCell ref="B123:J123"/>
    <mergeCell ref="C133:E133"/>
    <mergeCell ref="L132:M132"/>
    <mergeCell ref="B124:J124"/>
    <mergeCell ref="B125:J125"/>
    <mergeCell ref="B127:F127"/>
    <mergeCell ref="B131:K131"/>
    <mergeCell ref="B132:K132"/>
  </mergeCells>
  <phoneticPr fontId="44" type="noConversion"/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I29"/>
  <sheetViews>
    <sheetView tabSelected="1" workbookViewId="0">
      <selection activeCell="I13" sqref="I13"/>
    </sheetView>
  </sheetViews>
  <sheetFormatPr defaultRowHeight="14.4" x14ac:dyDescent="0.3"/>
  <cols>
    <col min="1" max="1" width="5.77734375" style="2" customWidth="1"/>
    <col min="2" max="2" width="99.109375" style="2" customWidth="1"/>
    <col min="3" max="3" width="9.5546875" style="2" bestFit="1" customWidth="1"/>
    <col min="4" max="4" width="13.88671875" style="3" customWidth="1"/>
    <col min="5" max="6" width="14.109375" style="3" customWidth="1"/>
    <col min="7" max="7" width="16" style="3" customWidth="1"/>
    <col min="8" max="8" width="14.109375" style="3" customWidth="1"/>
    <col min="9" max="9" width="16" style="3" customWidth="1"/>
    <col min="10" max="10" width="32.33203125" bestFit="1" customWidth="1"/>
  </cols>
  <sheetData>
    <row r="2" spans="1:9" ht="15.6" x14ac:dyDescent="0.3">
      <c r="A2" s="224" t="s">
        <v>45</v>
      </c>
      <c r="B2" s="225"/>
      <c r="C2" s="226"/>
      <c r="D2" s="225"/>
      <c r="E2" s="225"/>
      <c r="F2" s="225"/>
      <c r="G2" s="225"/>
      <c r="H2" s="225"/>
      <c r="I2" s="225"/>
    </row>
    <row r="3" spans="1:9" ht="61.5" customHeight="1" x14ac:dyDescent="0.3">
      <c r="A3" s="23" t="s">
        <v>0</v>
      </c>
      <c r="B3" s="23" t="s">
        <v>1</v>
      </c>
      <c r="C3" s="24" t="s">
        <v>5</v>
      </c>
      <c r="D3" s="23" t="s">
        <v>35</v>
      </c>
      <c r="E3" s="23" t="s">
        <v>36</v>
      </c>
      <c r="F3" s="23" t="s">
        <v>37</v>
      </c>
      <c r="G3" s="23" t="s">
        <v>31</v>
      </c>
      <c r="H3" s="23" t="s">
        <v>38</v>
      </c>
      <c r="I3" s="23" t="s">
        <v>32</v>
      </c>
    </row>
    <row r="4" spans="1:9" ht="16.2" thickBot="1" x14ac:dyDescent="0.35">
      <c r="A4" s="25">
        <v>1</v>
      </c>
      <c r="B4" s="25">
        <f t="shared" ref="B4:I4" si="0">A4+1</f>
        <v>2</v>
      </c>
      <c r="C4" s="26">
        <v>3</v>
      </c>
      <c r="D4" s="25">
        <f>C4+1</f>
        <v>4</v>
      </c>
      <c r="E4" s="25">
        <f t="shared" si="0"/>
        <v>5</v>
      </c>
      <c r="F4" s="25">
        <f t="shared" si="0"/>
        <v>6</v>
      </c>
      <c r="G4" s="25">
        <f t="shared" si="0"/>
        <v>7</v>
      </c>
      <c r="H4" s="25">
        <f t="shared" si="0"/>
        <v>8</v>
      </c>
      <c r="I4" s="25">
        <f t="shared" si="0"/>
        <v>9</v>
      </c>
    </row>
    <row r="5" spans="1:9" ht="16.2" thickBot="1" x14ac:dyDescent="0.35">
      <c r="A5" s="27"/>
      <c r="B5" s="28" t="s">
        <v>46</v>
      </c>
      <c r="C5" s="29"/>
      <c r="D5" s="29"/>
      <c r="E5" s="30"/>
      <c r="F5" s="30"/>
      <c r="G5" s="31">
        <f>SUM(G6:G28)</f>
        <v>0</v>
      </c>
      <c r="H5" s="31">
        <f>SUM(H6:H28)</f>
        <v>0</v>
      </c>
      <c r="I5" s="31">
        <f>SUM(I6:I28)</f>
        <v>0</v>
      </c>
    </row>
    <row r="6" spans="1:9" ht="15.6" x14ac:dyDescent="0.3">
      <c r="A6" s="1">
        <v>1</v>
      </c>
      <c r="B6" s="34" t="s">
        <v>47</v>
      </c>
      <c r="C6" s="35"/>
      <c r="D6" s="35"/>
      <c r="E6" s="32">
        <v>0</v>
      </c>
      <c r="F6" s="33"/>
      <c r="G6" s="11"/>
      <c r="H6" s="11"/>
      <c r="I6" s="11"/>
    </row>
    <row r="7" spans="1:9" s="7" customFormat="1" ht="15.6" x14ac:dyDescent="0.3">
      <c r="A7" s="1">
        <v>2</v>
      </c>
      <c r="B7" s="14" t="s">
        <v>19</v>
      </c>
      <c r="C7" s="15" t="s">
        <v>3</v>
      </c>
      <c r="D7" s="36">
        <v>200</v>
      </c>
      <c r="E7" s="38">
        <v>0</v>
      </c>
      <c r="F7" s="188">
        <v>0</v>
      </c>
      <c r="G7" s="9">
        <f t="shared" ref="G7" si="1">SUM(D7)*E7</f>
        <v>0</v>
      </c>
      <c r="H7" s="9">
        <f t="shared" ref="H7" si="2">SUM(D7)*F7</f>
        <v>0</v>
      </c>
      <c r="I7" s="10">
        <f t="shared" ref="I7" si="3">SUM(G7)+H7</f>
        <v>0</v>
      </c>
    </row>
    <row r="8" spans="1:9" s="7" customFormat="1" ht="15.6" x14ac:dyDescent="0.3">
      <c r="A8" s="1">
        <v>3</v>
      </c>
      <c r="B8" s="5" t="s">
        <v>25</v>
      </c>
      <c r="C8" s="4"/>
      <c r="D8" s="8"/>
      <c r="E8" s="8"/>
      <c r="F8" s="8"/>
      <c r="G8" s="8"/>
      <c r="H8" s="8"/>
      <c r="I8" s="8"/>
    </row>
    <row r="9" spans="1:9" s="7" customFormat="1" ht="15.6" x14ac:dyDescent="0.3">
      <c r="A9" s="1">
        <v>4</v>
      </c>
      <c r="B9" s="14" t="s">
        <v>9</v>
      </c>
      <c r="C9" s="15" t="s">
        <v>2</v>
      </c>
      <c r="D9" s="21">
        <v>5</v>
      </c>
      <c r="E9" s="38">
        <v>0</v>
      </c>
      <c r="F9" s="182">
        <v>0</v>
      </c>
      <c r="G9" s="9">
        <f t="shared" ref="G9:G28" si="4">SUM(D9)*E9</f>
        <v>0</v>
      </c>
      <c r="H9" s="9">
        <f t="shared" ref="H9:H28" si="5">SUM(D9)*F9</f>
        <v>0</v>
      </c>
      <c r="I9" s="10">
        <f t="shared" ref="I9:I28" si="6">SUM(G9)+H9</f>
        <v>0</v>
      </c>
    </row>
    <row r="10" spans="1:9" s="7" customFormat="1" ht="15.6" x14ac:dyDescent="0.3">
      <c r="A10" s="1">
        <v>5</v>
      </c>
      <c r="B10" s="14" t="s">
        <v>10</v>
      </c>
      <c r="C10" s="15" t="s">
        <v>2</v>
      </c>
      <c r="D10" s="21">
        <v>5</v>
      </c>
      <c r="E10" s="38">
        <v>0</v>
      </c>
      <c r="F10" s="182">
        <v>0</v>
      </c>
      <c r="G10" s="9">
        <f t="shared" si="4"/>
        <v>0</v>
      </c>
      <c r="H10" s="9">
        <f t="shared" si="5"/>
        <v>0</v>
      </c>
      <c r="I10" s="10">
        <f t="shared" si="6"/>
        <v>0</v>
      </c>
    </row>
    <row r="11" spans="1:9" s="7" customFormat="1" ht="15.6" x14ac:dyDescent="0.3">
      <c r="A11" s="1">
        <v>6</v>
      </c>
      <c r="B11" s="14" t="s">
        <v>11</v>
      </c>
      <c r="C11" s="15" t="s">
        <v>2</v>
      </c>
      <c r="D11" s="21">
        <v>5</v>
      </c>
      <c r="E11" s="38">
        <v>0</v>
      </c>
      <c r="F11" s="182">
        <v>0</v>
      </c>
      <c r="G11" s="9">
        <f t="shared" si="4"/>
        <v>0</v>
      </c>
      <c r="H11" s="9">
        <f t="shared" si="5"/>
        <v>0</v>
      </c>
      <c r="I11" s="10">
        <f t="shared" si="6"/>
        <v>0</v>
      </c>
    </row>
    <row r="12" spans="1:9" s="7" customFormat="1" ht="15.6" x14ac:dyDescent="0.3">
      <c r="A12" s="1">
        <v>7</v>
      </c>
      <c r="B12" s="14" t="s">
        <v>12</v>
      </c>
      <c r="C12" s="15" t="s">
        <v>2</v>
      </c>
      <c r="D12" s="21">
        <v>4</v>
      </c>
      <c r="E12" s="38">
        <v>0</v>
      </c>
      <c r="F12" s="182">
        <v>0</v>
      </c>
      <c r="G12" s="9">
        <f t="shared" si="4"/>
        <v>0</v>
      </c>
      <c r="H12" s="9">
        <f t="shared" si="5"/>
        <v>0</v>
      </c>
      <c r="I12" s="10">
        <f t="shared" si="6"/>
        <v>0</v>
      </c>
    </row>
    <row r="13" spans="1:9" s="7" customFormat="1" ht="15.6" x14ac:dyDescent="0.3">
      <c r="A13" s="1">
        <v>8</v>
      </c>
      <c r="B13" s="14" t="s">
        <v>13</v>
      </c>
      <c r="C13" s="15" t="s">
        <v>2</v>
      </c>
      <c r="D13" s="21">
        <v>12</v>
      </c>
      <c r="E13" s="38">
        <v>0</v>
      </c>
      <c r="F13" s="182">
        <v>0</v>
      </c>
      <c r="G13" s="9">
        <f t="shared" si="4"/>
        <v>0</v>
      </c>
      <c r="H13" s="9">
        <f t="shared" si="5"/>
        <v>0</v>
      </c>
      <c r="I13" s="10">
        <f t="shared" si="6"/>
        <v>0</v>
      </c>
    </row>
    <row r="14" spans="1:9" s="7" customFormat="1" ht="15.6" x14ac:dyDescent="0.3">
      <c r="A14" s="1">
        <v>9</v>
      </c>
      <c r="B14" s="14" t="s">
        <v>48</v>
      </c>
      <c r="C14" s="15" t="s">
        <v>2</v>
      </c>
      <c r="D14" s="22">
        <v>6</v>
      </c>
      <c r="E14" s="38">
        <v>0</v>
      </c>
      <c r="F14" s="182">
        <v>0</v>
      </c>
      <c r="G14" s="9">
        <f t="shared" ref="G14" si="7">SUM(D14)*E14</f>
        <v>0</v>
      </c>
      <c r="H14" s="9">
        <f t="shared" ref="H14" si="8">SUM(D14)*F14</f>
        <v>0</v>
      </c>
      <c r="I14" s="10">
        <f t="shared" ref="I14" si="9">SUM(G14)+H14</f>
        <v>0</v>
      </c>
    </row>
    <row r="15" spans="1:9" s="7" customFormat="1" ht="15.6" x14ac:dyDescent="0.3">
      <c r="A15" s="1">
        <v>10</v>
      </c>
      <c r="B15" s="14" t="s">
        <v>14</v>
      </c>
      <c r="C15" s="15" t="s">
        <v>15</v>
      </c>
      <c r="D15" s="22">
        <v>12</v>
      </c>
      <c r="E15" s="38">
        <v>0</v>
      </c>
      <c r="F15" s="182">
        <v>0</v>
      </c>
      <c r="G15" s="9">
        <f t="shared" si="4"/>
        <v>0</v>
      </c>
      <c r="H15" s="9">
        <f t="shared" si="5"/>
        <v>0</v>
      </c>
      <c r="I15" s="10">
        <f t="shared" si="6"/>
        <v>0</v>
      </c>
    </row>
    <row r="16" spans="1:9" s="7" customFormat="1" ht="15.6" x14ac:dyDescent="0.3">
      <c r="A16" s="1">
        <v>11</v>
      </c>
      <c r="B16" s="14" t="s">
        <v>21</v>
      </c>
      <c r="C16" s="15" t="s">
        <v>22</v>
      </c>
      <c r="D16" s="22">
        <v>1</v>
      </c>
      <c r="E16" s="183">
        <v>0</v>
      </c>
      <c r="F16" s="182">
        <v>0</v>
      </c>
      <c r="G16" s="9">
        <f t="shared" si="4"/>
        <v>0</v>
      </c>
      <c r="H16" s="9">
        <f t="shared" si="5"/>
        <v>0</v>
      </c>
      <c r="I16" s="10">
        <f t="shared" si="6"/>
        <v>0</v>
      </c>
    </row>
    <row r="17" spans="1:9" s="7" customFormat="1" ht="15.6" x14ac:dyDescent="0.3">
      <c r="A17" s="1">
        <v>12</v>
      </c>
      <c r="B17" s="14" t="s">
        <v>23</v>
      </c>
      <c r="C17" s="15" t="s">
        <v>24</v>
      </c>
      <c r="D17" s="21">
        <v>1</v>
      </c>
      <c r="E17" s="38">
        <v>0</v>
      </c>
      <c r="F17" s="182">
        <v>0</v>
      </c>
      <c r="G17" s="9">
        <f t="shared" si="4"/>
        <v>0</v>
      </c>
      <c r="H17" s="9">
        <f t="shared" si="5"/>
        <v>0</v>
      </c>
      <c r="I17" s="10">
        <f t="shared" si="6"/>
        <v>0</v>
      </c>
    </row>
    <row r="18" spans="1:9" s="7" customFormat="1" ht="15.6" x14ac:dyDescent="0.3">
      <c r="A18" s="1">
        <v>13</v>
      </c>
      <c r="B18" s="14" t="s">
        <v>16</v>
      </c>
      <c r="C18" s="15" t="s">
        <v>18</v>
      </c>
      <c r="D18" s="21">
        <v>1</v>
      </c>
      <c r="E18" s="183">
        <v>0</v>
      </c>
      <c r="F18" s="182">
        <v>0</v>
      </c>
      <c r="G18" s="9">
        <f t="shared" si="4"/>
        <v>0</v>
      </c>
      <c r="H18" s="9">
        <f t="shared" si="5"/>
        <v>0</v>
      </c>
      <c r="I18" s="10">
        <f t="shared" si="6"/>
        <v>0</v>
      </c>
    </row>
    <row r="19" spans="1:9" s="7" customFormat="1" ht="15.6" x14ac:dyDescent="0.3">
      <c r="A19" s="1">
        <v>14</v>
      </c>
      <c r="B19" s="14" t="s">
        <v>17</v>
      </c>
      <c r="C19" s="15" t="s">
        <v>18</v>
      </c>
      <c r="D19" s="21">
        <v>2</v>
      </c>
      <c r="E19" s="183">
        <v>0</v>
      </c>
      <c r="F19" s="182">
        <v>0</v>
      </c>
      <c r="G19" s="9">
        <f t="shared" si="4"/>
        <v>0</v>
      </c>
      <c r="H19" s="9">
        <f t="shared" si="5"/>
        <v>0</v>
      </c>
      <c r="I19" s="10">
        <f t="shared" si="6"/>
        <v>0</v>
      </c>
    </row>
    <row r="20" spans="1:9" s="7" customFormat="1" ht="15.6" x14ac:dyDescent="0.3">
      <c r="A20" s="1">
        <v>15</v>
      </c>
      <c r="B20" s="14" t="s">
        <v>27</v>
      </c>
      <c r="C20" s="15" t="s">
        <v>4</v>
      </c>
      <c r="D20" s="22">
        <v>1</v>
      </c>
      <c r="E20" s="183">
        <v>0</v>
      </c>
      <c r="F20" s="183">
        <v>0</v>
      </c>
      <c r="G20" s="9">
        <f t="shared" si="4"/>
        <v>0</v>
      </c>
      <c r="H20" s="9">
        <f t="shared" si="5"/>
        <v>0</v>
      </c>
      <c r="I20" s="10">
        <f t="shared" si="6"/>
        <v>0</v>
      </c>
    </row>
    <row r="21" spans="1:9" s="7" customFormat="1" ht="15.6" x14ac:dyDescent="0.3">
      <c r="A21" s="1">
        <v>16</v>
      </c>
      <c r="B21" s="16" t="s">
        <v>34</v>
      </c>
      <c r="C21" s="18" t="s">
        <v>33</v>
      </c>
      <c r="D21" s="21">
        <v>1</v>
      </c>
      <c r="E21" s="183">
        <v>0</v>
      </c>
      <c r="F21" s="182">
        <v>0</v>
      </c>
      <c r="G21" s="9">
        <f t="shared" si="4"/>
        <v>0</v>
      </c>
      <c r="H21" s="9">
        <f t="shared" si="5"/>
        <v>0</v>
      </c>
      <c r="I21" s="10">
        <f t="shared" si="6"/>
        <v>0</v>
      </c>
    </row>
    <row r="22" spans="1:9" s="7" customFormat="1" ht="15.6" x14ac:dyDescent="0.3">
      <c r="A22" s="1">
        <v>17</v>
      </c>
      <c r="B22" s="16" t="s">
        <v>119</v>
      </c>
      <c r="C22" s="18" t="s">
        <v>2</v>
      </c>
      <c r="D22" s="21">
        <v>1</v>
      </c>
      <c r="E22" s="183">
        <v>0</v>
      </c>
      <c r="F22" s="182">
        <v>0</v>
      </c>
      <c r="G22" s="9">
        <f t="shared" ref="G22" si="10">SUM(D22)*E22</f>
        <v>0</v>
      </c>
      <c r="H22" s="9">
        <f t="shared" ref="H22" si="11">SUM(D22)*F22</f>
        <v>0</v>
      </c>
      <c r="I22" s="10">
        <f t="shared" ref="I22" si="12">SUM(G22)+H22</f>
        <v>0</v>
      </c>
    </row>
    <row r="23" spans="1:9" s="7" customFormat="1" ht="15.6" x14ac:dyDescent="0.3">
      <c r="A23" s="1">
        <v>18</v>
      </c>
      <c r="B23" s="17" t="s">
        <v>30</v>
      </c>
      <c r="C23" s="18" t="s">
        <v>7</v>
      </c>
      <c r="D23" s="21">
        <v>15</v>
      </c>
      <c r="E23" s="184">
        <v>0</v>
      </c>
      <c r="F23" s="188">
        <v>0</v>
      </c>
      <c r="G23" s="9">
        <f t="shared" si="4"/>
        <v>0</v>
      </c>
      <c r="H23" s="9">
        <f t="shared" si="5"/>
        <v>0</v>
      </c>
      <c r="I23" s="10">
        <f t="shared" si="6"/>
        <v>0</v>
      </c>
    </row>
    <row r="24" spans="1:9" s="7" customFormat="1" ht="15.6" x14ac:dyDescent="0.3">
      <c r="A24" s="1">
        <v>19</v>
      </c>
      <c r="B24" s="17" t="s">
        <v>29</v>
      </c>
      <c r="C24" s="18" t="s">
        <v>7</v>
      </c>
      <c r="D24" s="227">
        <f>((D7)*1*1.5)</f>
        <v>300</v>
      </c>
      <c r="E24" s="184">
        <v>0</v>
      </c>
      <c r="F24" s="188">
        <v>0</v>
      </c>
      <c r="G24" s="9">
        <f t="shared" si="4"/>
        <v>0</v>
      </c>
      <c r="H24" s="9">
        <f t="shared" si="5"/>
        <v>0</v>
      </c>
      <c r="I24" s="10">
        <f t="shared" si="6"/>
        <v>0</v>
      </c>
    </row>
    <row r="25" spans="1:9" s="7" customFormat="1" ht="15.6" x14ac:dyDescent="0.3">
      <c r="A25" s="1">
        <v>20</v>
      </c>
      <c r="B25" s="17" t="s">
        <v>8</v>
      </c>
      <c r="C25" s="18" t="s">
        <v>7</v>
      </c>
      <c r="D25" s="227">
        <f>D24-D26</f>
        <v>240</v>
      </c>
      <c r="E25" s="185">
        <v>0</v>
      </c>
      <c r="F25" s="188">
        <v>0</v>
      </c>
      <c r="G25" s="9">
        <f t="shared" si="4"/>
        <v>0</v>
      </c>
      <c r="H25" s="9">
        <f t="shared" si="5"/>
        <v>0</v>
      </c>
      <c r="I25" s="10">
        <f t="shared" si="6"/>
        <v>0</v>
      </c>
    </row>
    <row r="26" spans="1:9" s="7" customFormat="1" ht="15.6" x14ac:dyDescent="0.3">
      <c r="A26" s="1">
        <v>21</v>
      </c>
      <c r="B26" s="17" t="s">
        <v>26</v>
      </c>
      <c r="C26" s="18" t="s">
        <v>7</v>
      </c>
      <c r="D26" s="227">
        <f>D7*0.3*1</f>
        <v>60</v>
      </c>
      <c r="E26" s="38">
        <v>0</v>
      </c>
      <c r="F26" s="188">
        <v>0</v>
      </c>
      <c r="G26" s="9">
        <f t="shared" si="4"/>
        <v>0</v>
      </c>
      <c r="H26" s="9">
        <f t="shared" si="5"/>
        <v>0</v>
      </c>
      <c r="I26" s="10">
        <f t="shared" si="6"/>
        <v>0</v>
      </c>
    </row>
    <row r="27" spans="1:9" s="7" customFormat="1" ht="15.6" x14ac:dyDescent="0.3">
      <c r="A27" s="1">
        <v>22</v>
      </c>
      <c r="B27" s="14" t="s">
        <v>28</v>
      </c>
      <c r="C27" s="15" t="s">
        <v>7</v>
      </c>
      <c r="D27" s="228">
        <v>60</v>
      </c>
      <c r="E27" s="186">
        <v>0</v>
      </c>
      <c r="F27" s="188">
        <v>0</v>
      </c>
      <c r="G27" s="9">
        <f t="shared" si="4"/>
        <v>0</v>
      </c>
      <c r="H27" s="9">
        <f t="shared" si="5"/>
        <v>0</v>
      </c>
      <c r="I27" s="10">
        <f t="shared" si="6"/>
        <v>0</v>
      </c>
    </row>
    <row r="28" spans="1:9" s="7" customFormat="1" ht="16.2" thickBot="1" x14ac:dyDescent="0.35">
      <c r="A28" s="1">
        <v>23</v>
      </c>
      <c r="B28" s="19" t="s">
        <v>20</v>
      </c>
      <c r="C28" s="20" t="s">
        <v>7</v>
      </c>
      <c r="D28" s="229">
        <v>60</v>
      </c>
      <c r="E28" s="187">
        <v>0</v>
      </c>
      <c r="F28" s="189">
        <v>0</v>
      </c>
      <c r="G28" s="9">
        <f t="shared" si="4"/>
        <v>0</v>
      </c>
      <c r="H28" s="9">
        <f t="shared" si="5"/>
        <v>0</v>
      </c>
      <c r="I28" s="10">
        <f t="shared" si="6"/>
        <v>0</v>
      </c>
    </row>
    <row r="29" spans="1:9" ht="16.2" thickBot="1" x14ac:dyDescent="0.35">
      <c r="A29" s="1">
        <v>24</v>
      </c>
      <c r="B29" s="12" t="s">
        <v>39</v>
      </c>
      <c r="C29" s="6"/>
      <c r="D29" s="13"/>
      <c r="E29" s="13"/>
      <c r="F29" s="13"/>
      <c r="G29" s="13">
        <f>G5</f>
        <v>0</v>
      </c>
      <c r="H29" s="13">
        <f>H5</f>
        <v>0</v>
      </c>
      <c r="I29" s="13">
        <f>I5</f>
        <v>0</v>
      </c>
    </row>
  </sheetData>
  <mergeCells count="1">
    <mergeCell ref="A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ЗВК. К1</vt:lpstr>
      <vt:lpstr>К2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2026-08-11T08:44:47Z</dcterms:modified>
</cp:coreProperties>
</file>