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vmlDrawing2.vml" ContentType="application/vnd.openxmlformats-officedocument.vmlDrawing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comments3.xml" ContentType="application/vnd.openxmlformats-officedocument.spreadsheetml.comments+xml"/>
  <Override PartName="/xl/sharedStrings.xml" ContentType="application/vnd.openxmlformats-officedocument.spreadsheetml.sharedStrings+xml"/>
  <Override PartName="/xl/comments1.xml" ContentType="application/vnd.openxmlformats-officedocument.spreadsheetml.comment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варительная смета" sheetId="1" state="visible" r:id="rId3"/>
    <sheet name="Сводная" sheetId="2" state="hidden" r:id="rId4"/>
    <sheet name="Отопление" sheetId="3" state="hidden" r:id="rId5"/>
    <sheet name="Автоматика и логика" sheetId="4" state="hidden" r:id="rId6"/>
    <sheet name="Теплый пол" sheetId="5" state="hidden" r:id="rId7"/>
    <sheet name="Обвязка насосной станции" sheetId="6" state="hidden" r:id="rId8"/>
    <sheet name="Водосточка" sheetId="7" state="visible" r:id="rId9"/>
    <sheet name="Подшивка крыши" sheetId="8" state="visible" r:id="rId10"/>
    <sheet name="Подоконники" sheetId="9" state="visible" r:id="rId11"/>
    <sheet name="Финишная сантехника" sheetId="10" state="hidden" r:id="rId12"/>
    <sheet name="Стены 1 этаж" sheetId="11" state="visible" r:id="rId13"/>
    <sheet name="Розетки и освещение" sheetId="12" state="visible" r:id="rId14"/>
    <sheet name="Проемы двер" sheetId="13" state="visible" r:id="rId1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ВБК</author>
  </authors>
  <commentList>
    <comment ref="D26" authorId="0">
      <text>
        <r>
          <rPr>
            <sz val="10"/>
            <rFont val="Arial"/>
            <family val="2"/>
            <charset val="204"/>
          </rPr>
          <t xml:space="preserve">Необходимо уточнить по стоимости материала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3</xdr:col>
                <xdr:colOff>79</xdr:colOff>
                <xdr:row>25</xdr:row>
                <xdr:rowOff>10</xdr:rowOff>
              </xdr:from>
              <xdr:to>
                <xdr:col>5</xdr:col>
                <xdr:colOff>27</xdr:colOff>
                <xdr:row>29</xdr:row>
                <xdr:rowOff>9</xdr:rowOff>
              </xdr:to>
            </anchor>
          </commentPr>
        </mc:Choice>
        <mc:Fallback/>
      </mc:AlternateContent>
    </comment>
    <comment ref="D30" authorId="0">
      <text>
        <r>
          <rPr>
            <sz val="10"/>
            <rFont val="Arial"/>
            <family val="2"/>
            <charset val="204"/>
          </rPr>
          <t xml:space="preserve">необходимо уточнить по стоимости материала
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3</xdr:col>
                <xdr:colOff>79</xdr:colOff>
                <xdr:row>29</xdr:row>
                <xdr:rowOff>10</xdr:rowOff>
              </xdr:from>
              <xdr:to>
                <xdr:col>5</xdr:col>
                <xdr:colOff>27</xdr:colOff>
                <xdr:row>33</xdr:row>
                <xdr:rowOff>9</xdr:rowOff>
              </xdr:to>
            </anchor>
          </commentPr>
        </mc:Choice>
        <mc:Fallback/>
      </mc:AlternateContent>
    </comment>
  </commentList>
</comments>
</file>

<file path=xl/comments3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Автор</author>
  </authors>
  <commentList>
    <comment ref="B32" authorId="0">
      <text>
        <r>
          <rPr>
            <sz val="10"/>
            <rFont val="Arial"/>
            <family val="2"/>
            <charset val="204"/>
          </rPr>
          <t xml:space="preserve">Автор:
</t>
        </r>
        <r>
          <rPr>
            <sz val="9"/>
            <rFont val="Tahoma"/>
            <family val="2"/>
            <charset val="204"/>
          </rPr>
          <t xml:space="preserve">Как альтернатива Теплоакумулятор 1000л Garant з утепленням, буферна ємність
30 600 ₴21 420 ₴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63</xdr:colOff>
                <xdr:row>30</xdr:row>
                <xdr:rowOff>8</xdr:rowOff>
              </xdr:from>
              <xdr:to>
                <xdr:col>3</xdr:col>
                <xdr:colOff>30</xdr:colOff>
                <xdr:row>34</xdr:row>
                <xdr:rowOff>7</xdr:rowOff>
              </xdr:to>
            </anchor>
          </commentPr>
        </mc:Choice>
        <mc:Fallback/>
      </mc:AlternateContent>
    </comment>
    <comment ref="B41" authorId="0">
      <text>
        <r>
          <rPr>
            <sz val="10"/>
            <rFont val="Arial"/>
            <family val="2"/>
            <charset val="204"/>
          </rPr>
          <t xml:space="preserve">Автор:
</t>
        </r>
        <r>
          <rPr>
            <sz val="9"/>
            <rFont val="Tahoma"/>
            <family val="2"/>
            <charset val="204"/>
          </rPr>
          <t xml:space="preserve">Для теплого пола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63</xdr:colOff>
                <xdr:row>39</xdr:row>
                <xdr:rowOff>8</xdr:rowOff>
              </xdr:from>
              <xdr:to>
                <xdr:col>3</xdr:col>
                <xdr:colOff>30</xdr:colOff>
                <xdr:row>43</xdr:row>
                <xdr:rowOff>7</xdr:rowOff>
              </xdr:to>
            </anchor>
          </commentPr>
        </mc:Choice>
        <mc:Fallback/>
      </mc:AlternateContent>
    </comment>
  </commentList>
</comments>
</file>

<file path=xl/sharedStrings.xml><?xml version="1.0" encoding="utf-8"?>
<sst xmlns="http://schemas.openxmlformats.org/spreadsheetml/2006/main" count="1173" uniqueCount="801">
  <si>
    <t xml:space="preserve">Наименование работ</t>
  </si>
  <si>
    <t xml:space="preserve">Обьем, сумма затрат</t>
  </si>
  <si>
    <t xml:space="preserve">Ед изм</t>
  </si>
  <si>
    <t xml:space="preserve">Ціна роботи</t>
  </si>
  <si>
    <t xml:space="preserve">Сума роботи</t>
  </si>
  <si>
    <t xml:space="preserve">Ціна матеріали</t>
  </si>
  <si>
    <t xml:space="preserve">Сума всього</t>
  </si>
  <si>
    <t xml:space="preserve">Примечания</t>
  </si>
  <si>
    <t xml:space="preserve">Подшивка крыши</t>
  </si>
  <si>
    <t xml:space="preserve">Согласно листа "Подшивка крыши"</t>
  </si>
  <si>
    <t xml:space="preserve">Альта профиль Софіт Т-20 УN коричневий, з частковою перфорацією 3000х230 мм</t>
  </si>
  <si>
    <t xml:space="preserve">Вытяжки и фановая труба из санузлов</t>
  </si>
  <si>
    <t xml:space="preserve">м</t>
  </si>
  <si>
    <t xml:space="preserve">Замена имеющихся сплавившихся труб, вывод на чердачное пространство</t>
  </si>
  <si>
    <t xml:space="preserve">Водосточная система. </t>
  </si>
  <si>
    <t xml:space="preserve">Согласно листа "Водосточка"</t>
  </si>
  <si>
    <t xml:space="preserve">С учетом сборки и разборки лесов</t>
  </si>
  <si>
    <t xml:space="preserve">Водопровод</t>
  </si>
  <si>
    <t xml:space="preserve">Согласно проекта, перечень материалов файлы "Отопление"</t>
  </si>
  <si>
    <r>
      <rPr>
        <sz val="11"/>
        <color rgb="FF000000"/>
        <rFont val="Calibri"/>
        <family val="0"/>
        <charset val="204"/>
      </rPr>
      <t xml:space="preserve">С учетом схемы подключения насосной станции  </t>
    </r>
    <r>
      <rPr>
        <b val="true"/>
        <u val="single"/>
        <sz val="11"/>
        <color rgb="FFFF0000"/>
        <rFont val="Calibri"/>
        <family val="0"/>
        <charset val="204"/>
      </rPr>
      <t xml:space="preserve">Обязательное наличие Виконавчих схем</t>
    </r>
  </si>
  <si>
    <t xml:space="preserve">Канализация</t>
  </si>
  <si>
    <r>
      <rPr>
        <sz val="11"/>
        <color rgb="FF000000"/>
        <rFont val="Calibri"/>
        <family val="0"/>
        <charset val="204"/>
      </rPr>
      <t xml:space="preserve">Без учета двух промежуточных насосов.  </t>
    </r>
    <r>
      <rPr>
        <b val="true"/>
        <u val="single"/>
        <sz val="11"/>
        <color rgb="FFFF0000"/>
        <rFont val="Calibri"/>
        <family val="0"/>
        <charset val="204"/>
      </rPr>
      <t xml:space="preserve">Обязательное наличие Виконавчих схем</t>
    </r>
  </si>
  <si>
    <t xml:space="preserve">Отопление плюс ремонт одной петли в кабинете</t>
  </si>
  <si>
    <r>
      <rPr>
        <u val="single"/>
        <sz val="11"/>
        <color rgb="FF000000"/>
        <rFont val="Calibri"/>
        <family val="2"/>
        <charset val="204"/>
      </rPr>
      <t xml:space="preserve">Не планируем</t>
    </r>
    <r>
      <rPr>
        <sz val="11"/>
        <color rgb="FF000000"/>
        <rFont val="Calibri"/>
        <family val="0"/>
        <charset val="204"/>
      </rPr>
      <t xml:space="preserve"> установку твердотопливного котла, делаем под него </t>
    </r>
    <r>
      <rPr>
        <u val="single"/>
        <sz val="11"/>
        <color rgb="FF000000"/>
        <rFont val="Calibri"/>
        <family val="0"/>
        <charset val="204"/>
      </rPr>
      <t xml:space="preserve">только выходы</t>
    </r>
    <r>
      <rPr>
        <sz val="11"/>
        <color rgb="FF000000"/>
        <rFont val="Calibri"/>
        <family val="0"/>
        <charset val="204"/>
      </rPr>
      <t xml:space="preserve">. В гараже </t>
    </r>
    <r>
      <rPr>
        <u val="single"/>
        <sz val="11"/>
        <color rgb="FF000000"/>
        <rFont val="Calibri"/>
        <family val="0"/>
        <charset val="204"/>
      </rPr>
      <t xml:space="preserve">не планируем</t>
    </r>
    <r>
      <rPr>
        <sz val="11"/>
        <color rgb="FF000000"/>
        <rFont val="Calibri"/>
        <family val="0"/>
        <charset val="204"/>
      </rPr>
      <t xml:space="preserve"> установку батарей, </t>
    </r>
    <r>
      <rPr>
        <u val="single"/>
        <sz val="11"/>
        <color rgb="FF000000"/>
        <rFont val="Calibri"/>
        <family val="0"/>
        <charset val="204"/>
      </rPr>
      <t xml:space="preserve">выводим трубы в гараж и глушим</t>
    </r>
    <r>
      <rPr>
        <sz val="11"/>
        <color rgb="FF000000"/>
        <rFont val="Calibri"/>
        <family val="0"/>
        <charset val="204"/>
      </rPr>
      <t xml:space="preserve">. В наличии 7 полноценных петель теплого пола и </t>
    </r>
    <r>
      <rPr>
        <u val="single"/>
        <sz val="11"/>
        <color rgb="FF000000"/>
        <rFont val="Calibri"/>
        <family val="0"/>
        <charset val="204"/>
      </rPr>
      <t xml:space="preserve">коллектор без расходомеров</t>
    </r>
    <r>
      <rPr>
        <sz val="11"/>
        <color rgb="FF000000"/>
        <rFont val="Calibri"/>
        <family val="0"/>
        <charset val="204"/>
      </rPr>
      <t xml:space="preserve">.   Полипропилен возможно менять на сшитый полиэтилен.</t>
    </r>
    <r>
      <rPr>
        <u val="single"/>
        <sz val="11"/>
        <color rgb="FF000000"/>
        <rFont val="Calibri"/>
        <family val="0"/>
        <charset val="204"/>
      </rPr>
      <t xml:space="preserve"> </t>
    </r>
    <r>
      <rPr>
        <b val="true"/>
        <u val="single"/>
        <sz val="11"/>
        <color rgb="FFFF0000"/>
        <rFont val="Calibri"/>
        <family val="0"/>
        <charset val="204"/>
      </rPr>
      <t xml:space="preserve">Обязательное наличие Виконавчих схем и АКТов скрытых работ</t>
    </r>
  </si>
  <si>
    <t xml:space="preserve">Финишная сантехника</t>
  </si>
  <si>
    <t xml:space="preserve">Финишная сантехника закуплена. Посчитать только монтаж</t>
  </si>
  <si>
    <t xml:space="preserve">Установка чердачной лестницы FAKRO LWK KOMFORT, 60*120*280</t>
  </si>
  <si>
    <t xml:space="preserve">комп</t>
  </si>
  <si>
    <t xml:space="preserve">https://vipdah.com.ua/ua/catalog/mansardnye-okna-i-cherdachnye-lestnicy/lestnicy-fakro/lestnica-fakro-lwk-komfort-iz-dereva/?gclid=Cj0KCQjw4orUBhCjARIsAIbF3qye2ow6LpN0wDwup0z4sfz0Chf2P21kb8EjpNgoY7dspI98YGnhRdkaApxZEALw_wcB</t>
  </si>
  <si>
    <t xml:space="preserve">Монтаж подоконников</t>
  </si>
  <si>
    <t xml:space="preserve">Согласно листа  "Подоконники"  https://prom.ua/ua/p1283796631-podokonnik-pvh-sauberg.html</t>
  </si>
  <si>
    <t xml:space="preserve">Закупка и монтаж межкомнатных дверей 10 комплектов</t>
  </si>
  <si>
    <t xml:space="preserve">Грн</t>
  </si>
  <si>
    <t xml:space="preserve">https://market-dveri.ua/uk/mizhkimnatni-dveri-v-zbori-z-korobkoyu-i-furnituroyu-vnd-05-korfad/</t>
  </si>
  <si>
    <t xml:space="preserve">Крыльцо и лестница укладка плитки Грес Плитка 300х300 </t>
  </si>
  <si>
    <t xml:space="preserve">м2</t>
  </si>
  <si>
    <t xml:space="preserve">Материалы - клей и остальные сопутствующие на стороне подрядчика</t>
  </si>
  <si>
    <t xml:space="preserve">Финишная электрика</t>
  </si>
  <si>
    <t xml:space="preserve">Согласно листа "Розетки и освещение"</t>
  </si>
  <si>
    <t xml:space="preserve">1 этаж</t>
  </si>
  <si>
    <r>
      <rPr>
        <sz val="11"/>
        <color rgb="FF000000"/>
        <rFont val="Calibri"/>
        <family val="0"/>
        <charset val="204"/>
      </rPr>
      <t xml:space="preserve">Стяжка </t>
    </r>
    <r>
      <rPr>
        <u val="single"/>
        <sz val="11"/>
        <color rgb="FF000000"/>
        <rFont val="Calibri"/>
        <family val="0"/>
        <charset val="204"/>
      </rPr>
      <t xml:space="preserve">пола</t>
    </r>
    <r>
      <rPr>
        <sz val="11"/>
        <color rgb="FF000000"/>
        <rFont val="Calibri"/>
        <family val="0"/>
        <charset val="204"/>
      </rPr>
      <t xml:space="preserve"> частичная</t>
    </r>
  </si>
  <si>
    <t xml:space="preserve">В местах, где была предварительно удалена (факт после демонтажа)</t>
  </si>
  <si>
    <r>
      <rPr>
        <sz val="11"/>
        <color rgb="FF000000"/>
        <rFont val="Calibri"/>
        <family val="2"/>
        <charset val="204"/>
      </rPr>
      <t xml:space="preserve">Монтаж профилей для гипсокартона </t>
    </r>
    <r>
      <rPr>
        <u val="single"/>
        <sz val="11"/>
        <color rgb="FF000000"/>
        <rFont val="Calibri"/>
        <family val="0"/>
        <charset val="204"/>
      </rPr>
      <t xml:space="preserve">потолок</t>
    </r>
  </si>
  <si>
    <r>
      <rPr>
        <sz val="11"/>
        <color rgb="FF000000"/>
        <rFont val="Calibri"/>
        <family val="0"/>
        <charset val="204"/>
      </rPr>
      <t xml:space="preserve">Кухня, кабинет, прихожая. В кабинете 1 свод под 45</t>
    </r>
    <r>
      <rPr>
        <vertAlign val="superscript"/>
        <sz val="11"/>
        <color rgb="FF000000"/>
        <rFont val="Calibri"/>
        <family val="0"/>
        <charset val="204"/>
      </rPr>
      <t xml:space="preserve">О</t>
    </r>
  </si>
  <si>
    <r>
      <rPr>
        <u val="single"/>
        <sz val="11"/>
        <color rgb="FF000000"/>
        <rFont val="Calibri"/>
        <family val="2"/>
        <charset val="204"/>
      </rPr>
      <t xml:space="preserve">Потолки</t>
    </r>
    <r>
      <rPr>
        <sz val="11"/>
        <color rgb="FF000000"/>
        <rFont val="Calibri"/>
        <family val="0"/>
        <charset val="204"/>
      </rPr>
      <t xml:space="preserve"> монтаж гипсокартона и боковины вокруг лестницы, на имеющийся каркас плюс санузел 1 эт. </t>
    </r>
  </si>
  <si>
    <t xml:space="preserve">Гипсокартон 12 мм, в наличии 3 листа</t>
  </si>
  <si>
    <r>
      <rPr>
        <sz val="11"/>
        <color rgb="FF000000"/>
        <rFont val="Calibri"/>
        <family val="0"/>
        <charset val="204"/>
      </rPr>
      <t xml:space="preserve">Штукатурка черновая частичная </t>
    </r>
    <r>
      <rPr>
        <u val="single"/>
        <sz val="11"/>
        <color rgb="FF000000"/>
        <rFont val="Calibri"/>
        <family val="0"/>
        <charset val="204"/>
      </rPr>
      <t xml:space="preserve">стен</t>
    </r>
  </si>
  <si>
    <t xml:space="preserve">В местах, где была предварительно удалена</t>
  </si>
  <si>
    <r>
      <rPr>
        <sz val="11"/>
        <color rgb="FF000000"/>
        <rFont val="Calibri"/>
        <family val="0"/>
        <charset val="204"/>
      </rPr>
      <t xml:space="preserve">Финишная штукатурка с сеткой и покраска </t>
    </r>
    <r>
      <rPr>
        <u val="single"/>
        <sz val="11"/>
        <color rgb="FF000000"/>
        <rFont val="Calibri"/>
        <family val="0"/>
        <charset val="204"/>
      </rPr>
      <t xml:space="preserve">стен</t>
    </r>
  </si>
  <si>
    <t xml:space="preserve">Схема на листе "Стены 1 этаж"</t>
  </si>
  <si>
    <r>
      <rPr>
        <sz val="11"/>
        <color rgb="FF000000"/>
        <rFont val="Calibri"/>
        <family val="2"/>
        <charset val="204"/>
      </rPr>
      <t xml:space="preserve">Финишная штукатурка, покраска </t>
    </r>
    <r>
      <rPr>
        <u val="single"/>
        <sz val="11"/>
        <color rgb="FF000000"/>
        <rFont val="Calibri"/>
        <family val="0"/>
        <charset val="204"/>
      </rPr>
      <t xml:space="preserve">откосов</t>
    </r>
    <r>
      <rPr>
        <sz val="11"/>
        <color rgb="FF000000"/>
        <rFont val="Calibri"/>
        <family val="0"/>
        <charset val="204"/>
      </rPr>
      <t xml:space="preserve"> плюс </t>
    </r>
    <r>
      <rPr>
        <u val="single"/>
        <sz val="11"/>
        <color rgb="FF000000"/>
        <rFont val="Calibri"/>
        <family val="0"/>
        <charset val="204"/>
      </rPr>
      <t xml:space="preserve">радиусы 2 м</t>
    </r>
  </si>
  <si>
    <t xml:space="preserve">Закупка плитки</t>
  </si>
  <si>
    <t xml:space="preserve">Уже в наличии</t>
  </si>
  <si>
    <r>
      <rPr>
        <sz val="11"/>
        <color rgb="FF000000"/>
        <rFont val="Calibri"/>
        <family val="0"/>
        <charset val="204"/>
      </rPr>
      <t xml:space="preserve">Укладка плитки на </t>
    </r>
    <r>
      <rPr>
        <u val="single"/>
        <sz val="11"/>
        <color rgb="FF000000"/>
        <rFont val="Calibri"/>
        <family val="0"/>
        <charset val="204"/>
      </rPr>
      <t xml:space="preserve">пол</t>
    </r>
    <r>
      <rPr>
        <sz val="11"/>
        <color rgb="FF000000"/>
        <rFont val="Calibri"/>
        <family val="0"/>
        <charset val="204"/>
      </rPr>
      <t xml:space="preserve"> плюс санузел </t>
    </r>
    <r>
      <rPr>
        <u val="single"/>
        <sz val="11"/>
        <color rgb="FF000000"/>
        <rFont val="Calibri"/>
        <family val="0"/>
        <charset val="204"/>
      </rPr>
      <t xml:space="preserve">пол</t>
    </r>
    <r>
      <rPr>
        <sz val="11"/>
        <color rgb="FF000000"/>
        <rFont val="Calibri"/>
        <family val="0"/>
        <charset val="204"/>
      </rPr>
      <t xml:space="preserve"> и </t>
    </r>
    <r>
      <rPr>
        <u val="single"/>
        <sz val="11"/>
        <color rgb="FF000000"/>
        <rFont val="Calibri"/>
        <family val="0"/>
        <charset val="204"/>
      </rPr>
      <t xml:space="preserve">стены</t>
    </r>
    <r>
      <rPr>
        <sz val="11"/>
        <color rgb="FF000000"/>
        <rFont val="Calibri"/>
        <family val="0"/>
        <charset val="204"/>
      </rPr>
      <t xml:space="preserve"> возле гаража. Плюс островок перед санузлом</t>
    </r>
  </si>
  <si>
    <t xml:space="preserve">Плитка в наличии. Материалы - клей и остальные сопутствующие на стороне подрядчика</t>
  </si>
  <si>
    <t xml:space="preserve">2 этаж </t>
  </si>
  <si>
    <r>
      <rPr>
        <sz val="11"/>
        <color rgb="FF000000"/>
        <rFont val="Calibri"/>
        <family val="2"/>
        <charset val="204"/>
      </rPr>
      <t xml:space="preserve">Финишная штукатурка с сеткой, покраска </t>
    </r>
    <r>
      <rPr>
        <u val="single"/>
        <sz val="11"/>
        <color rgb="FF000000"/>
        <rFont val="Calibri"/>
        <family val="0"/>
        <charset val="204"/>
      </rPr>
      <t xml:space="preserve">стен</t>
    </r>
    <r>
      <rPr>
        <sz val="11"/>
        <color rgb="FF000000"/>
        <rFont val="Calibri"/>
        <family val="0"/>
        <charset val="204"/>
      </rPr>
      <t xml:space="preserve">.</t>
    </r>
  </si>
  <si>
    <t xml:space="preserve">Без санузла</t>
  </si>
  <si>
    <r>
      <rPr>
        <sz val="11"/>
        <color rgb="FF000000"/>
        <rFont val="Calibri"/>
        <family val="0"/>
        <charset val="204"/>
      </rPr>
      <t xml:space="preserve">Финишная штукатурка, покраска </t>
    </r>
    <r>
      <rPr>
        <u val="single"/>
        <sz val="11"/>
        <color rgb="FF000000"/>
        <rFont val="Calibri"/>
        <family val="0"/>
        <charset val="204"/>
      </rPr>
      <t xml:space="preserve">откосов</t>
    </r>
    <r>
      <rPr>
        <sz val="11"/>
        <color rgb="FF000000"/>
        <rFont val="Calibri"/>
        <family val="0"/>
        <charset val="204"/>
      </rPr>
      <t xml:space="preserve"> плюс </t>
    </r>
    <r>
      <rPr>
        <u val="single"/>
        <sz val="11"/>
        <color rgb="FF000000"/>
        <rFont val="Calibri"/>
        <family val="0"/>
        <charset val="204"/>
      </rPr>
      <t xml:space="preserve">радиусы 3,4 м</t>
    </r>
  </si>
  <si>
    <r>
      <rPr>
        <u val="single"/>
        <sz val="11"/>
        <color rgb="FF000000"/>
        <rFont val="Calibri"/>
        <family val="2"/>
        <charset val="204"/>
      </rPr>
      <t xml:space="preserve">Потолки</t>
    </r>
    <r>
      <rPr>
        <sz val="11"/>
        <color rgb="FF000000"/>
        <rFont val="Calibri"/>
        <family val="0"/>
        <charset val="204"/>
      </rPr>
      <t xml:space="preserve"> натяжные</t>
    </r>
  </si>
  <si>
    <r>
      <rPr>
        <sz val="11"/>
        <color rgb="FF000000"/>
        <rFont val="Calibri"/>
        <family val="2"/>
        <charset val="204"/>
      </rPr>
      <t xml:space="preserve">Во всех помещениях </t>
    </r>
    <r>
      <rPr>
        <sz val="11"/>
        <color rgb="FFFF0000"/>
        <rFont val="Calibri"/>
        <family val="2"/>
        <charset val="204"/>
      </rPr>
      <t xml:space="preserve">Panifel Франція</t>
    </r>
    <r>
      <rPr>
        <sz val="11"/>
        <color rgb="FF000000"/>
        <rFont val="Calibri"/>
        <family val="2"/>
        <charset val="204"/>
      </rPr>
      <t xml:space="preserve"> c учетом материала и монтажа</t>
    </r>
  </si>
  <si>
    <r>
      <rPr>
        <sz val="11"/>
        <color rgb="FF000000"/>
        <rFont val="Calibri"/>
        <family val="0"/>
        <charset val="204"/>
      </rPr>
      <t xml:space="preserve">Укладка плитки санузел </t>
    </r>
    <r>
      <rPr>
        <u val="single"/>
        <sz val="11"/>
        <color rgb="FF000000"/>
        <rFont val="Calibri"/>
        <family val="0"/>
        <charset val="204"/>
      </rPr>
      <t xml:space="preserve">пол</t>
    </r>
    <r>
      <rPr>
        <sz val="11"/>
        <color rgb="FF000000"/>
        <rFont val="Calibri"/>
        <family val="0"/>
        <charset val="204"/>
      </rPr>
      <t xml:space="preserve"> и </t>
    </r>
    <r>
      <rPr>
        <u val="single"/>
        <sz val="11"/>
        <color rgb="FF000000"/>
        <rFont val="Calibri"/>
        <family val="0"/>
        <charset val="204"/>
      </rPr>
      <t xml:space="preserve">стены</t>
    </r>
  </si>
  <si>
    <r>
      <rPr>
        <sz val="11"/>
        <color rgb="FF000000"/>
        <rFont val="Calibri"/>
        <family val="0"/>
        <charset val="204"/>
      </rPr>
      <t xml:space="preserve">Выравнивание стяжки и настилка ламината на </t>
    </r>
    <r>
      <rPr>
        <u val="single"/>
        <sz val="11"/>
        <color rgb="FF000000"/>
        <rFont val="Calibri"/>
        <family val="0"/>
        <charset val="204"/>
      </rPr>
      <t xml:space="preserve">пол</t>
    </r>
  </si>
  <si>
    <t xml:space="preserve">Долг по первому траншу</t>
  </si>
  <si>
    <t xml:space="preserve">Проведение технического надзора</t>
  </si>
  <si>
    <t xml:space="preserve">Заказчик заключает самостоятельно.</t>
  </si>
  <si>
    <t xml:space="preserve">Согласований бюджет</t>
  </si>
  <si>
    <t xml:space="preserve">Нанести внешнюю отделку барашек </t>
  </si>
  <si>
    <t xml:space="preserve">Утепление и отделка под покраску цоколя вокруг балкона 1 этажа</t>
  </si>
  <si>
    <t xml:space="preserve">Отделка внешних поверхностей под кирпич с учетом колонн</t>
  </si>
  <si>
    <t xml:space="preserve">Согласно проекта, перечень материалов лист "Водосточка"</t>
  </si>
  <si>
    <t xml:space="preserve">Согласно проекта, перечень материалов лист "Отопление"</t>
  </si>
  <si>
    <t xml:space="preserve">Отопление плюс демонтаж и монтаж (при необходимости) 2 петель теплого пола со стяжкой, либо их ремонт</t>
  </si>
  <si>
    <r>
      <rPr>
        <u val="single"/>
        <sz val="11"/>
        <color rgb="FF000000"/>
        <rFont val="Calibri"/>
        <family val="0"/>
        <charset val="204"/>
      </rPr>
      <t xml:space="preserve">Не планируем</t>
    </r>
    <r>
      <rPr>
        <sz val="11"/>
        <color rgb="FF000000"/>
        <rFont val="Calibri"/>
        <family val="0"/>
        <charset val="204"/>
      </rPr>
      <t xml:space="preserve"> установку твердотопливного котла, делаем под него </t>
    </r>
    <r>
      <rPr>
        <u val="single"/>
        <sz val="11"/>
        <color rgb="FF000000"/>
        <rFont val="Calibri"/>
        <family val="0"/>
        <charset val="204"/>
      </rPr>
      <t xml:space="preserve">только выходы</t>
    </r>
    <r>
      <rPr>
        <sz val="11"/>
        <color rgb="FF000000"/>
        <rFont val="Calibri"/>
        <family val="0"/>
        <charset val="204"/>
      </rPr>
      <t xml:space="preserve">. В гараже </t>
    </r>
    <r>
      <rPr>
        <u val="single"/>
        <sz val="11"/>
        <color rgb="FF000000"/>
        <rFont val="Calibri"/>
        <family val="0"/>
        <charset val="204"/>
      </rPr>
      <t xml:space="preserve">не планируем</t>
    </r>
    <r>
      <rPr>
        <sz val="11"/>
        <color rgb="FF000000"/>
        <rFont val="Calibri"/>
        <family val="0"/>
        <charset val="204"/>
      </rPr>
      <t xml:space="preserve"> установку батарей, </t>
    </r>
    <r>
      <rPr>
        <u val="single"/>
        <sz val="11"/>
        <color rgb="FF000000"/>
        <rFont val="Calibri"/>
        <family val="0"/>
        <charset val="204"/>
      </rPr>
      <t xml:space="preserve">выводим трубы в гараж и глушим</t>
    </r>
    <r>
      <rPr>
        <sz val="11"/>
        <color rgb="FF000000"/>
        <rFont val="Calibri"/>
        <family val="0"/>
        <charset val="204"/>
      </rPr>
      <t xml:space="preserve">. В наличии 5 полноценных петель теплого пола и </t>
    </r>
    <r>
      <rPr>
        <u val="single"/>
        <sz val="11"/>
        <color rgb="FF000000"/>
        <rFont val="Calibri"/>
        <family val="0"/>
        <charset val="204"/>
      </rPr>
      <t xml:space="preserve">коллектор без расходомеров</t>
    </r>
    <r>
      <rPr>
        <sz val="11"/>
        <color rgb="FF000000"/>
        <rFont val="Calibri"/>
        <family val="0"/>
        <charset val="204"/>
      </rPr>
      <t xml:space="preserve">. Фото прилагаю. 2 петли по результатам вскрытия, либо ремонт, либо замена.  Полипропилен возможно менять на сшитый полиэтилен.</t>
    </r>
    <r>
      <rPr>
        <u val="single"/>
        <sz val="11"/>
        <color rgb="FF000000"/>
        <rFont val="Calibri"/>
        <family val="0"/>
        <charset val="204"/>
      </rPr>
      <t xml:space="preserve"> </t>
    </r>
    <r>
      <rPr>
        <b val="true"/>
        <u val="single"/>
        <sz val="11"/>
        <color rgb="FFFF0000"/>
        <rFont val="Calibri"/>
        <family val="0"/>
        <charset val="204"/>
      </rPr>
      <t xml:space="preserve">Обязательное наличие Виконавчих схем</t>
    </r>
  </si>
  <si>
    <t xml:space="preserve">Согласно листа  "Финишная сантехника"</t>
  </si>
  <si>
    <t xml:space="preserve">Согласно листа  "Подоконники"</t>
  </si>
  <si>
    <t xml:space="preserve">Заказчик организовывает самостоятельно с установкой</t>
  </si>
  <si>
    <r>
      <rPr>
        <sz val="11"/>
        <color rgb="FF000000"/>
        <rFont val="Calibri"/>
        <family val="0"/>
        <charset val="204"/>
      </rPr>
      <t xml:space="preserve">Монтаж профилей для гипсокартона </t>
    </r>
    <r>
      <rPr>
        <u val="single"/>
        <sz val="11"/>
        <color rgb="FF000000"/>
        <rFont val="Calibri"/>
        <family val="0"/>
        <charset val="204"/>
      </rPr>
      <t xml:space="preserve">потолок</t>
    </r>
  </si>
  <si>
    <r>
      <rPr>
        <u val="single"/>
        <sz val="11"/>
        <color rgb="FF000000"/>
        <rFont val="Calibri"/>
        <family val="0"/>
        <charset val="204"/>
      </rPr>
      <t xml:space="preserve">Потолки</t>
    </r>
    <r>
      <rPr>
        <sz val="11"/>
        <color rgb="FF000000"/>
        <rFont val="Calibri"/>
        <family val="0"/>
        <charset val="204"/>
      </rPr>
      <t xml:space="preserve"> монтаж гипсокартона и боковины вокруг лестницы, на имеющийся каркас плюс санузел 1 эт. </t>
    </r>
  </si>
  <si>
    <r>
      <rPr>
        <sz val="11"/>
        <color rgb="FF000000"/>
        <rFont val="Calibri"/>
        <family val="0"/>
        <charset val="204"/>
      </rPr>
      <t xml:space="preserve">Финишная штукатурка, покраска </t>
    </r>
    <r>
      <rPr>
        <u val="single"/>
        <sz val="11"/>
        <color rgb="FF000000"/>
        <rFont val="Calibri"/>
        <family val="0"/>
        <charset val="204"/>
      </rPr>
      <t xml:space="preserve">откосов</t>
    </r>
    <r>
      <rPr>
        <sz val="11"/>
        <color rgb="FF000000"/>
        <rFont val="Calibri"/>
        <family val="0"/>
        <charset val="204"/>
      </rPr>
      <t xml:space="preserve"> плюс </t>
    </r>
    <r>
      <rPr>
        <u val="single"/>
        <sz val="11"/>
        <color rgb="FF000000"/>
        <rFont val="Calibri"/>
        <family val="0"/>
        <charset val="204"/>
      </rPr>
      <t xml:space="preserve">радиусы 2 м</t>
    </r>
  </si>
  <si>
    <t xml:space="preserve">Заказчик организовывает самостоятельно и доставляет на обьект</t>
  </si>
  <si>
    <r>
      <rPr>
        <sz val="11"/>
        <color rgb="FF000000"/>
        <rFont val="Calibri"/>
        <family val="0"/>
        <charset val="204"/>
      </rPr>
      <t xml:space="preserve">Финишная штукатурка с сеткой, покраска </t>
    </r>
    <r>
      <rPr>
        <u val="single"/>
        <sz val="11"/>
        <color rgb="FF000000"/>
        <rFont val="Calibri"/>
        <family val="0"/>
        <charset val="204"/>
      </rPr>
      <t xml:space="preserve">стен</t>
    </r>
    <r>
      <rPr>
        <sz val="11"/>
        <color rgb="FF000000"/>
        <rFont val="Calibri"/>
        <family val="0"/>
        <charset val="204"/>
      </rPr>
      <t xml:space="preserve">.</t>
    </r>
  </si>
  <si>
    <r>
      <rPr>
        <u val="single"/>
        <sz val="11"/>
        <color rgb="FF000000"/>
        <rFont val="Calibri"/>
        <family val="0"/>
        <charset val="204"/>
      </rPr>
      <t xml:space="preserve">Потолки</t>
    </r>
    <r>
      <rPr>
        <sz val="11"/>
        <color rgb="FF000000"/>
        <rFont val="Calibri"/>
        <family val="0"/>
        <charset val="204"/>
      </rPr>
      <t xml:space="preserve"> натяжные</t>
    </r>
  </si>
  <si>
    <t xml:space="preserve">Во всех помещениях</t>
  </si>
  <si>
    <t xml:space="preserve">Сумма транша</t>
  </si>
  <si>
    <t xml:space="preserve">Ориентировочный остаток на подрядчика</t>
  </si>
  <si>
    <t xml:space="preserve">Найменування</t>
  </si>
  <si>
    <t xml:space="preserve">Кол-во</t>
  </si>
  <si>
    <t xml:space="preserve">Цена</t>
  </si>
  <si>
    <t xml:space="preserve">Сумма</t>
  </si>
  <si>
    <t xml:space="preserve">Отопление</t>
  </si>
  <si>
    <t xml:space="preserve">Труба полипропиленовая, армированная стекловолокном PP-FIBER PN 20 20 мм Из них 30 для хол воды</t>
  </si>
  <si>
    <t xml:space="preserve">м/п</t>
  </si>
  <si>
    <t xml:space="preserve">https://santechlike24.com.ua/polipropilenovaya-truba-valtec-pp-fiber-pn-20-20-mm</t>
  </si>
  <si>
    <t xml:space="preserve">Труба полипропиленовая, армированная стекловолокном PP-FIBER PN 20 25 мм</t>
  </si>
  <si>
    <t xml:space="preserve">https://santechlike24.com.ua/polipropilenovaya-truba-valtec-pp-fiber-pn-20-25-mm</t>
  </si>
  <si>
    <t xml:space="preserve">Труба полипропиленовая, армированная стекловолокном PP-FIBER PN 20 32 мм</t>
  </si>
  <si>
    <t xml:space="preserve">https://santechlike24.com.ua/polipropilenovaya-truba-valtec-pp-fiber-pn-20-32-mm</t>
  </si>
  <si>
    <t xml:space="preserve">Полипропиленовый фильтр PPR вн.-вн. 32 мм</t>
  </si>
  <si>
    <t xml:space="preserve">шт</t>
  </si>
  <si>
    <t xml:space="preserve">https://santechlike24.com.ua/filtr-ppr-vnutrenniy-vnutrenniy-32-mm</t>
  </si>
  <si>
    <t xml:space="preserve">Фитинг полипропиленовый угольник 90° 25 мм</t>
  </si>
  <si>
    <t xml:space="preserve">Фитинг полипропиленовый угольник 90° 32 мм</t>
  </si>
  <si>
    <t xml:space="preserve">https://santechlike24.com.ua/ugolnik-90-ppr-32-mm</t>
  </si>
  <si>
    <t xml:space="preserve">Фитинг полипропиленовый муфта 20 мм</t>
  </si>
  <si>
    <t xml:space="preserve">Фитинг полипропиленовый муфта 25 мм</t>
  </si>
  <si>
    <t xml:space="preserve">Фитинг полипропиленовый муфта 32 мм</t>
  </si>
  <si>
    <t xml:space="preserve">Фитинг полипропиленовый тройник 20 мм</t>
  </si>
  <si>
    <t xml:space="preserve">Фитинг полипропиленовый тройник 25 мм</t>
  </si>
  <si>
    <t xml:space="preserve">Фитинг полипропиленовый тройник 32 мм</t>
  </si>
  <si>
    <t xml:space="preserve">Фитинг полипропиленовый угольник 45° 20 мм</t>
  </si>
  <si>
    <t xml:space="preserve">Фитинг полипропиленовый угольник 45° 25 мм</t>
  </si>
  <si>
    <t xml:space="preserve">Фитинг полипропиленовый тройник переходной 25-20-25 мм</t>
  </si>
  <si>
    <t xml:space="preserve">Фитинг полипропиленовый тройник переходной 32-20-32 мм</t>
  </si>
  <si>
    <t xml:space="preserve">Вентиль полипропиленовый прямоточный 25 мм</t>
  </si>
  <si>
    <t xml:space="preserve">https://aquamarine-shop.com.ua/ua/p1554152731-ventil-polipropilenovyj-ppr.html</t>
  </si>
  <si>
    <t xml:space="preserve">Комплект подключения радиатора терморегулировочный угловой</t>
  </si>
  <si>
    <t xml:space="preserve">компл</t>
  </si>
  <si>
    <t xml:space="preserve">https://smarterm.com.ua/komplekt-kraniv-radiatornykh-kutovyi-1-2-tervix-z-termoholovkoiu-termostatychnyi-radiator-set-2-371212/?gad_source=1&amp;gad_campaignid=23716848880&amp;gbraid=0AAAAA-mUan8oIkm76oOim12hsF-HAZ8K3&amp;gclid=CjwKCAjw2rrQBhBuEiwAarLWHeJ9eUhzCAydamVWtvK2QDlNi3tLvsJ7XhzaTwoThh8vTalsSj844BoCChIQAvD_BwE</t>
  </si>
  <si>
    <t xml:space="preserve">Фитинг полипропиленовый кронштейн (клипса) c фиксатором 25 мм</t>
  </si>
  <si>
    <t xml:space="preserve">https://santehrost.com/katalog/trubi-ta-komplektuyuch/pol-prop-lenov-f-tingi-ppr/kriplennya-dlya-ppr-trubi-25-koer-k0075-pro-kp0090?gclid=CjwKCAjw2rrQBhBuEiwAarLWHVrwGOM7EoiBlTFX8kqusjy5dHY1xl6NPtXtf-CU8VIQWgwmSojn3xoCDewQAvD_BwE&amp;gad_source=1</t>
  </si>
  <si>
    <t xml:space="preserve">Каучуковая теплоизоляция для труб с вн. Ø 35 мм и толщиной изоляции 19 мм</t>
  </si>
  <si>
    <t xml:space="preserve">https://optizol.com.ua/p1440745617-kauchukovaya-teploizolyatsiya-dlya.html?source=merchant_center&amp;utm_source=google&amp;utm_medium=cpc&amp;utm_campaign=20292237537&amp;utm_content=663210154942&amp;utm_term=&amp;utm_position=&amp;utm_device=c&amp;utm_placement=&amp;utm_target=&amp;gad_source=1&amp;gad_campaignid=20292237537&amp;gbraid=0AAAAAoZEflQ-GH1DCLFqnbYzLyS_4HzBn&amp;gclid=CjwKCAjw2rrQBhBuEiwAarLWHf1mLNqKPkfuqmBpT7r2MD04hZNWSOGIDJ7_4g6kbKOQ1j8KANCLJBoCnE8QAvD_BwE</t>
  </si>
  <si>
    <t xml:space="preserve">Полиэтиленовая теплоизоляция для труб с вн. Ø 28 мм и толщиной изоляции 6 мм</t>
  </si>
  <si>
    <t xml:space="preserve">https://optizol.com.ua/p1444739020-polietilenovaya-teploizolyatsiya-dlya.html?source=merchant_center&amp;utm_source=google&amp;utm_medium=cpc&amp;utm_campaign=21616240957&amp;utm_content=&amp;utm_term=&amp;utm_position=&amp;utm_device=c&amp;utm_placement=&amp;utm_target=&amp;gad_source=1&amp;gad_campaignid=21616242865&amp;gbraid=0AAAAAoZEflSzVy0CrpWOft-8bNDb8f7kp&amp;gclid=CjwKCAjw2rrQBhBuEiwAarLWHYDgzl7eJZaVCyAmAK9Pv7f6g5k8Vkk4Gv0Miq9uBQICcqOGq4wWPhoCFh0QAvD_BwE</t>
  </si>
  <si>
    <t xml:space="preserve">Радиатор биметаллический MIRADO 96 мм 500 мм 4 секции</t>
  </si>
  <si>
    <t xml:space="preserve">https://modernsys.com.ua/uk/bimetallicheskiy-radiator-mirado-96-500-4-sekcii-1420125878.html?utm_source=google&amp;utm_medium=cpc&amp;utm_campaign=WP_PMax_Opalyuvalni-Prylady&amp;utm_term=CjwKCAjw2rrQBhBuEiwAarLWHYO4LSWKdA4c4HNlEq_LWTJAAfcEeyVm2bIH10l5WfmtQWUoL92iYhoCynIQAvD_BwE&amp;gad_source=1&amp;gad_campaignid=22197840947&amp;gbraid=0AAAAADGM9HlgYWR_XNYXyLPTNNiBEwcC7&amp;gclid=CjwKCAjw2rrQBhBuEiwAarLWHYO4LSWKdA4c4HNlEq_LWTJAAfcEeyVm2bIH10l5WfmtQWUoL92iYhoCynIQAvD_BwE</t>
  </si>
  <si>
    <t xml:space="preserve">Радиатор биметаллический MIRADO 96 мм 500 мм 5 секций</t>
  </si>
  <si>
    <t xml:space="preserve">https://modernsys.com.ua/uk/bimetallicheskiy-radiator-mirado-96-500-5-sekciy-1420126084.html</t>
  </si>
  <si>
    <t xml:space="preserve">Радиатор биметаллический MIRADO 96 мм 500 мм 6 секций</t>
  </si>
  <si>
    <t xml:space="preserve">https://modernsys.com.ua/uk/bimetallicheskiy-radiator-mirado-96-500-6sekciy-1420126128.html</t>
  </si>
  <si>
    <t xml:space="preserve">Радиатор биметаллический MIRADO 96 мм 500 мм 7 секций</t>
  </si>
  <si>
    <t xml:space="preserve">https://modernsys.com.ua/uk/bimetallicheskiy-radiator-mirado-96-500-7-sekciy-1420126136.html</t>
  </si>
  <si>
    <t xml:space="preserve">Радиатор биметаллический MIRADO 96 мм 500 мм 9 секций</t>
  </si>
  <si>
    <t xml:space="preserve">Радиатор биметаллический MIRADO 96 мм 500 мм 11 секций</t>
  </si>
  <si>
    <t xml:space="preserve">Комплект термостатичний кутовий Danfoss RAE + RA-N + RLV- S 1/2 (013G5173)</t>
  </si>
  <si>
    <t xml:space="preserve">https://santekh.com.ua/ua/p1821887672-komplekt-termostaticheskij-uglovoj.html?source=merchant_center&amp;gad_source=1&amp;gad_campaignid=17347515257&amp;gbraid=0AAAAACUykOzv4F34vkPhaxPigxNh0er-S&amp;gclid=Cj0KCQjw_b_QBhCSARIsAP6hR4dc8zR-9mgz5Nn5jN20oL-ElQ7_9gdWaTuLlaq3BKXa5-VNTnOvPz8aAu5OEALw_wcB</t>
  </si>
  <si>
    <t xml:space="preserve">Расширительный бак 80л</t>
  </si>
  <si>
    <t xml:space="preserve">https://modernsys.com.ua/uk/bak-rasshiritelnyy-protank-pt-80-v-10-bar-vertikalnyy-ru.html</t>
  </si>
  <si>
    <t xml:space="preserve">ВТА-4 (баки акумуляційні) на 1000 л</t>
  </si>
  <si>
    <t xml:space="preserve">https://teplobak.com.ua/catalog/vta/tank-vta-4/</t>
  </si>
  <si>
    <t xml:space="preserve">Електричний котел Protherm Скат 24KE/14 (6 + 6 + 6 + 6 кВт)</t>
  </si>
  <si>
    <t xml:space="preserve">https://in-ua.com/ua/products/protherm-24-k-skat?variant=16714&amp;gad_source=1&amp;gad_campaignid=22173285285&amp;gbraid=0aaaaapb-br1mhck1jdiszuwszwtx6vppb&amp;gclid=cjwkcajw2rrqbhbueiwaarlwhz1hznfwwo3nkpjftodjyda1kllapvilz2ozhqwg__uw1g9g0lutmxocmeqqavd_bwe</t>
  </si>
  <si>
    <t xml:space="preserve">Grundfos ALPHA2 32-40 230В PN10 180мм 99411207</t>
  </si>
  <si>
    <t xml:space="preserve">https://vik-21.com.ua/catalog/tsirkulyatsionnye_nasosy_grundfos_alpha2/tsirkulyatsionnyy_nasos_grundfos_alpha2_32_40_180/?srsltid=AfmBOooB1gJXV6_KYB-JUEFgT14lrjmSKgx9cljR4cb_jqGcbW5jbLzF</t>
  </si>
  <si>
    <t xml:space="preserve">Насос Grundfos ALPHA2 32-60 180</t>
  </si>
  <si>
    <t xml:space="preserve">https://bt-partner.com.ua/nasos-grundfos-alpha2-32-60-180.html?gad_source=1&amp;gad_campaignid=11707516704&amp;gbraid=0AAAAABxcaXVS7RfEJQBH9wDl-dhC6gfaw&amp;gclid=EAIaIQobChMIz8KCvb7KlAMVkZeDBx0VxSFVEAQYASABEgJdMvD_BwE</t>
  </si>
  <si>
    <t xml:space="preserve">Grundfos ALPHA2 25-60 180 для контура теплых полов</t>
  </si>
  <si>
    <t xml:space="preserve">https://vik-21.com.ua/catalog/tsirkulyatsionnye_nasosy_grundfos_alpha2/tsirkulyatsionnyy_nasos_grundfos_alpha2_25_60_180_grundfos/?gad_source=1&amp;gad_campaignid=20968041014&amp;gbraid=0AAAAAB-TvOis5DFEQFP76WzMBPUPlt_YA&amp;gclid=Cj0KCQjw_b_QBhCSARIsAP6hR4dIvuMWQs2SNr-8xUID-BhtEcrNkyysHWn_TXqTl0M5Wfi0Y01KilQaAtnnEALw_wcB</t>
  </si>
  <si>
    <t xml:space="preserve">Термозмішувальний клапан HERZ TEPLOMIX DN32 1776614 для твердопаливних котлів </t>
  </si>
  <si>
    <t xml:space="preserve">https://kotelzip.com.ua/p219528816-termosmesitelnyj-klapan-herz.html?source=merchant_center&amp;gad_source=1&amp;gad_campaignid=21743986055&amp;gbraid=0AAAAA9pet1R1S_3OKE6dvrOtrlnypY0bN&amp;gclid=EAIaIQobChMIpNzetrvKlAMVj0eRBR1qySiBEAQYAiABEgIbjfD_BwE</t>
  </si>
  <si>
    <t xml:space="preserve">Расходомер для коллектора теплого пола</t>
  </si>
  <si>
    <t xml:space="preserve">https://prom.ua/ua/p613670252-rashodomer-gross-dlya.html?utm_source=google_product&amp;utm_medium=cpc&amp;utm_content=pla&amp;utm_campaign=KT_cpc_1_5297199152&amp;gad_source=1&amp;gad_campaignid=20983226771&amp;gbraid=0AAAAADBxJSVk9QX6iCheicnEZgMaIUuSV&amp;gclid=EAIaIQobChMI7obRqLfKlAMVibODBx3R7g6HEAQYAyABEgKFv_D_BwE</t>
  </si>
  <si>
    <t xml:space="preserve">Коллектор Koer KR.1122-4 1x1 4 выхода</t>
  </si>
  <si>
    <t xml:space="preserve">https://santehbaza.net.ua/p2746170746-kollektor-koer-kr1122.html?source=merchant_center&amp;gad_source=1&amp;gad_campaignid=23311339847&amp;gbraid=0AAAAA9YF5Fv6B4J3UfmghDWKDX0kOSD4A&amp;gclid=Cj0KCQjw_b_QBhCSARIsAP6hR4eOalujQJJGIojaAzj90ospArazwTA_kg467jU0vfE3sgzPqyyet40aAr6WEALw_wcB</t>
  </si>
  <si>
    <t xml:space="preserve">Балансировочный вентиль HERZ STROMAX R 11/4 DN 32 </t>
  </si>
  <si>
    <t xml:space="preserve">https://klondajk.com.ua/p952990947-balansirovochnyj-ventil-herz.html?source=merchant_center&amp;utm_source=google&amp;utm_medium=cpc&amp;utm_campaign=pmax&amp;utm_term=EAIaIQobChMI38y_tcDKlAMVC4yDBx3-mw1XEAQYASABEgKiqPD_BwE&amp;gad_source=1&amp;gad_campaignid=20291689601&amp;gbraid=0AAAAACferyd3to4qygmzuxllK1iLS9Kyq&amp;gclid=EAIaIQobChMI38y_tcDKlAMVC4yDBx3-mw1XEAQYASABEgKiqPD_BwE</t>
  </si>
  <si>
    <t xml:space="preserve">Трехходовый распределительный клапан Herz Calis DN32 1776141 + головка 20-50С° </t>
  </si>
  <si>
    <t xml:space="preserve">https://kotelzip.com.ua/p374179301-trehhodovyj-raspredelitelnyj-klapan.html</t>
  </si>
  <si>
    <t xml:space="preserve">Повітровідвідник автоматичний з клапаном Roho R1302-050N - 1/2" Н (нікель) (RO0140)</t>
  </si>
  <si>
    <t xml:space="preserve">https://rizba.com.ua/povitrovidvidnyk-avtomatychnyi-z-klapanom-roho-r1302050n--12-n-nikel-ro0140?gclid=EAIaIQobChMIm-uI47zKlAMVz6WDBx1svw6pEAQYAyABEgJALPD_BwE</t>
  </si>
  <si>
    <t xml:space="preserve">Контролер Tech Controllers EU-I-2 Plus (WG.14.0164)</t>
  </si>
  <si>
    <t xml:space="preserve">Водоснабжение</t>
  </si>
  <si>
    <t xml:space="preserve">Фитинг полипропиленовый угольник 90° 20 мм</t>
  </si>
  <si>
    <t xml:space="preserve">Полипропиленовый фильтр PPR вн.-вн. 20 мм</t>
  </si>
  <si>
    <t xml:space="preserve">Вентиль полипропиленовый прямоточный 20 мм</t>
  </si>
  <si>
    <t xml:space="preserve">Расширительный бак 20л</t>
  </si>
  <si>
    <t xml:space="preserve">https://prom.ua/p1240359220-rasshiritelnyj-bak-dlya.html</t>
  </si>
  <si>
    <t xml:space="preserve">Обратный клапан полипропиленовый 20 мм</t>
  </si>
  <si>
    <t xml:space="preserve">https://prom.ua/p1424254242-klapan-obratnyj-ppr.html?utm_source=google_pmax&amp;utm_medium=cpc&amp;utm_content=pmax&amp;utm_campaign=Pmax_cpa_1_50_stroitelstvo_5309924870&amp;gad_source=1&amp;gad_campaignid=21023613982&amp;gbraid=0AAAAADBxJSXtN4W3I4iSfxoPScsUOglEi&amp;gclid=CjwKCAjw2rrQBhBuEiwAarLWHeWTdW7Rt6ZLyve7Zyuft6ANij25tWfe2E2Z_Hora5Xyx24B2Ts8VxoC-LkQAvD_BwE</t>
  </si>
  <si>
    <t xml:space="preserve">Бойлер електричний Drazice OKCE 100</t>
  </si>
  <si>
    <t xml:space="preserve">https://drazice.co.ua/ua/boyler-elektricheskiy-drazice-okce-100/?gad_source=1&amp;gad_campaignid=19039819367&amp;gbraid=0AAAAAouklt5g5thzaNI6sVokaiHlqWWaJ&amp;gclid=EAIaIQobChMI8o-ilLnKlAMVmKWDBx2FSDPiEAQYASABEgLaHPD_BwE</t>
  </si>
  <si>
    <t xml:space="preserve">Полиэтиленовая трубная теплоизоляция вн. Ø 22 мм и толщиной изоляции 13мм</t>
  </si>
  <si>
    <t xml:space="preserve">https://rulon.org/ru/products/kauchukova-teploizolyatsiya-dlya-trub-z-vn-d-22-mm-i-tovschinoyu-izolyatsii-9-mm-ode-r-flex-pipe-std-trubka-9h22-mm?utm_source=google&amp;utm_medium=cpc&amp;utm_campaign=22317630199&amp;utm_content=&amp;utm_term=&amp;utm_position=&amp;utm_device=c&amp;utm_placement=&amp;utm_target=&amp;gad_source=1&amp;gad_campaignid=22317631561&amp;gbraid=0AAAAAqEZzet6sK5OuRHfezTABaytSu7xw&amp;gclid=CjwKCAjw2rrQBhBuEiwAarLWHcbsaguSm_wFBMZdxLikQg90yYULItcxbRj2AEHddcp03U_rd0f_UhoCD88QAvD_BwE</t>
  </si>
  <si>
    <t xml:space="preserve">Коллектор Icma 3/4" 3 выхода №227</t>
  </si>
  <si>
    <t xml:space="preserve">https://icma.com.ua/ru/kollektory-zaporno-reguliruyushchie/kollektor-3-4kh3-rezba-1-2-icma-227-1/</t>
  </si>
  <si>
    <t xml:space="preserve">Комплект пробок  PPR длинных нар 1/2" (красная+синяя)</t>
  </si>
  <si>
    <t xml:space="preserve">https://sanhub.ua/zahlushka-probka-dlynnaia-thermo-alliance-ppr-1-2-dsd201/p661241/?utm_source=google&amp;utm_medium=cpc&amp;utm_campaign=PMax:_eight_(1000-10000)_&amp;gad_source=1&amp;gad_campaignid=23757957358&amp;gbraid=0AAAAACRBjUcz9Nsa0OWRf9CS7FZzNZvom&amp;gclid=CjwKCAjw2rrQBhBuEiwAarLWHV_JhsiLPab-Zs-bMhWNKXzjKKbiRiodW4NxsU5Lq_5qeWCCARz-4xoCzAMQAvD_BwE#2_rel14&amp;utm_term=</t>
  </si>
  <si>
    <t xml:space="preserve">Планка полипропиленовая с водорозетками вн 20х1/2"</t>
  </si>
  <si>
    <t xml:space="preserve">Список материалов на листе "Обвязка насосной станции"</t>
  </si>
  <si>
    <t xml:space="preserve">Обвязка насосной станции</t>
  </si>
  <si>
    <t xml:space="preserve">Канализационные внутренние</t>
  </si>
  <si>
    <t xml:space="preserve">Тройник 110х50х45</t>
  </si>
  <si>
    <t xml:space="preserve">https://hot-point.com.ua/ru/trojnik-bezshumnij-valrom-1105045m</t>
  </si>
  <si>
    <t xml:space="preserve">Колено канализационное110х30(45)</t>
  </si>
  <si>
    <t xml:space="preserve">Valrom или АSG</t>
  </si>
  <si>
    <t xml:space="preserve">Колено канализационное110х67</t>
  </si>
  <si>
    <t xml:space="preserve">Труба канализационная 110х1000</t>
  </si>
  <si>
    <t xml:space="preserve">Труба канализационная 110х2000</t>
  </si>
  <si>
    <t xml:space="preserve">Труба канализационная 50х1000</t>
  </si>
  <si>
    <t xml:space="preserve">Труба канализационная 50х2000</t>
  </si>
  <si>
    <t xml:space="preserve">Колено 50х45</t>
  </si>
  <si>
    <t xml:space="preserve">Тройник 50х50 45</t>
  </si>
  <si>
    <t xml:space="preserve">Колено 50х67</t>
  </si>
  <si>
    <t xml:space="preserve">Ревизия  110 - 100 ММ</t>
  </si>
  <si>
    <t xml:space="preserve">Плюс мелочевка неучтенная в списке</t>
  </si>
  <si>
    <t xml:space="preserve">ВІДОМІСТЬ ОБСЯГІВ РОБІТ (ВОР / ВОГ)</t>
  </si>
  <si>
    <t xml:space="preserve">Система опалення, теплих підлог, ГВП та насосної станції</t>
  </si>
  <si>
    <t xml:space="preserve">Об’єкт: приватний будинок</t>
  </si>
  <si>
    <t xml:space="preserve">Система: електрокотел 24 кВт + твердопаливний котел + теплоакумулятор 1000 л + теплі підлоги + радіаторне опалення + ГВП + насосна станція.</t>
  </si>
  <si>
    <t xml:space="preserve">1. КОТЕЛЬНЯ</t>
  </si>
  <si>
    <t xml:space="preserve">№</t>
  </si>
  <si>
    <t xml:space="preserve">Найменування робіт</t>
  </si>
  <si>
    <t xml:space="preserve">Од. вим.</t>
  </si>
  <si>
    <t xml:space="preserve">Кількість</t>
  </si>
  <si>
    <t xml:space="preserve">Монтаж електрокотла 24 кВт</t>
  </si>
  <si>
    <t xml:space="preserve">Монтаж теплоакумулятора 1000 л</t>
  </si>
  <si>
    <t xml:space="preserve">Монтаж електричного бойлера 100 л</t>
  </si>
  <si>
    <t xml:space="preserve">Монтаж насосної групи котлового контуру</t>
  </si>
  <si>
    <t xml:space="preserve">Монтаж насосно-змішувального вузла теплої підлоги</t>
  </si>
  <si>
    <t xml:space="preserve">Монтаж циркуляційних насосів</t>
  </si>
  <si>
    <t xml:space="preserve">Монтаж груп безпеки</t>
  </si>
  <si>
    <t xml:space="preserve">Монтаж розширювального бака опалення</t>
  </si>
  <si>
    <t xml:space="preserve">Монтаж запірної арматури котельні</t>
  </si>
  <si>
    <t xml:space="preserve">Монтаж фільтрів грубого очищення</t>
  </si>
  <si>
    <t xml:space="preserve">Монтаж автоматичних повітровідвідників</t>
  </si>
  <si>
    <t xml:space="preserve">Монтаж зливних кранів</t>
  </si>
  <si>
    <t xml:space="preserve">Монтаж термометрів / манометрів</t>
  </si>
  <si>
    <t xml:space="preserve">Обв’язка котельні трубопроводами</t>
  </si>
  <si>
    <t xml:space="preserve">2. СИСТЕМА РАДІАТОРНОГО ОПАЛЕННЯ</t>
  </si>
  <si>
    <t xml:space="preserve">Магістралі</t>
  </si>
  <si>
    <t xml:space="preserve">Монтаж магістралі Ø32 PPR PN20 SDR6</t>
  </si>
  <si>
    <t xml:space="preserve">м.п.</t>
  </si>
  <si>
    <t xml:space="preserve">Монтаж магістралі Ø25 PPR PN20 SDR6</t>
  </si>
  <si>
    <t xml:space="preserve">Монтаж теплоізоляції труб</t>
  </si>
  <si>
    <t xml:space="preserve">Радіатори</t>
  </si>
  <si>
    <t xml:space="preserve">Монтаж біметалличних радіаторів</t>
  </si>
  <si>
    <t xml:space="preserve">Монтаж термостатичних клапанів</t>
  </si>
  <si>
    <t xml:space="preserve">Монтаж зворотних клапанів / відсічних кранів</t>
  </si>
  <si>
    <t xml:space="preserve">Монтаж кронштейнів радіаторів</t>
  </si>
  <si>
    <t xml:space="preserve">Підключення радіаторів</t>
  </si>
  <si>
    <t xml:space="preserve">3. СИСТЕМА ТЕПЛОЇ ПІДЛОГИ</t>
  </si>
  <si>
    <t xml:space="preserve">Монтаж колектора теплої підлоги на 7 контурів</t>
  </si>
  <si>
    <t xml:space="preserve">Монтаж витратомірів</t>
  </si>
  <si>
    <t xml:space="preserve">Монтаж сервоклапанів</t>
  </si>
  <si>
    <t xml:space="preserve">Монтаж труби PEX Ø16</t>
  </si>
  <si>
    <t xml:space="preserve">Монтаж труби теплої підлоги</t>
  </si>
  <si>
    <t xml:space="preserve">м²</t>
  </si>
  <si>
    <t xml:space="preserve">Под вопросом</t>
  </si>
  <si>
    <t xml:space="preserve">Опресування системи теплої підлоги</t>
  </si>
  <si>
    <t xml:space="preserve">4. СИСТЕМА ГВП</t>
  </si>
  <si>
    <t xml:space="preserve">Монтаж електробойлера 100 л</t>
  </si>
  <si>
    <t xml:space="preserve">Монтаж труб ГВП</t>
  </si>
  <si>
    <t xml:space="preserve">Монтаж труб ХВП</t>
  </si>
  <si>
    <t xml:space="preserve">Монтаж рециркуляції ГВП</t>
  </si>
  <si>
    <t xml:space="preserve">Монтаж циркуляційного насоса ГВП</t>
  </si>
  <si>
    <t xml:space="preserve">Монтаж запірної арматури</t>
  </si>
  <si>
    <t xml:space="preserve">Монтаж групи безпеки бойлера</t>
  </si>
  <si>
    <t xml:space="preserve">5. НАСОСНА СТАНЦІЯ ТА ВОДОПОСТАЧАННЯ</t>
  </si>
  <si>
    <t xml:space="preserve">Монтаж насосної станції Pedrollo HF FutureJetm 2CX/24-CL</t>
  </si>
  <si>
    <t xml:space="preserve">Уже смонтирована</t>
  </si>
  <si>
    <t xml:space="preserve">Монтаж самопромивного фільтра</t>
  </si>
  <si>
    <t xml:space="preserve">Монтаж фільтра обеззалізнення Big Blue 20</t>
  </si>
  <si>
    <t xml:space="preserve">Монтаж фільтра пом’якшення Big Blue 20</t>
  </si>
  <si>
    <t xml:space="preserve">Монтаж гідроакумулятора</t>
  </si>
  <si>
    <t xml:space="preserve">Монтаж колектора водопостачання</t>
  </si>
  <si>
    <t xml:space="preserve">Монтаж манометрів</t>
  </si>
  <si>
    <t xml:space="preserve">Опресування системи водопостачання</t>
  </si>
  <si>
    <t xml:space="preserve">6. АВТОМАТИКА ТА ЕЛЕКТРИКА</t>
  </si>
  <si>
    <t xml:space="preserve">Підключення електрокотла 24 кВт</t>
  </si>
  <si>
    <t xml:space="preserve">Підключення насосів</t>
  </si>
  <si>
    <t xml:space="preserve">Монтаж кімнатного термостата</t>
  </si>
  <si>
    <t xml:space="preserve">Монтаж автоматики теплої підлоги</t>
  </si>
  <si>
    <t xml:space="preserve">Монтаж датчиків температури</t>
  </si>
  <si>
    <t xml:space="preserve">Монтаж електроживлення котельні</t>
  </si>
  <si>
    <t xml:space="preserve">Монтаж щита котельні</t>
  </si>
  <si>
    <t xml:space="preserve">Подключение от существующего</t>
  </si>
  <si>
    <t xml:space="preserve">7. ПУСКОНАЛАГОДЖУВАЛЬНІ РОБОТИ</t>
  </si>
  <si>
    <t xml:space="preserve">Заповнення системи теплоносієм</t>
  </si>
  <si>
    <t xml:space="preserve">Опресування системи опалення</t>
  </si>
  <si>
    <t xml:space="preserve">Балансування контурів теплої підлоги</t>
  </si>
  <si>
    <t xml:space="preserve">Балансування радіаторної системи</t>
  </si>
  <si>
    <t xml:space="preserve">Пусконалагодження котельні</t>
  </si>
  <si>
    <t xml:space="preserve">Налаштування автоматики</t>
  </si>
  <si>
    <t xml:space="preserve">ПРИМІТКИ</t>
  </si>
  <si>
    <t xml:space="preserve">1. Кількість трубопроводів уточнюється після фінального трасування.</t>
  </si>
  <si>
    <t xml:space="preserve">4. Не врахована чистова електрика.</t>
  </si>
  <si>
    <t xml:space="preserve">7. Всі різьбові з’єднання виконувати з використанням герметизуючих матеріалів.</t>
  </si>
  <si>
    <t xml:space="preserve">8. ОРІЄНТОВНА ВАРТІСТЬ МАТЕРІАЛІВ ТА РОБІТ</t>
  </si>
  <si>
    <t xml:space="preserve">Котельня</t>
  </si>
  <si>
    <t xml:space="preserve">Матеріали</t>
  </si>
  <si>
    <t xml:space="preserve">Роботи</t>
  </si>
  <si>
    <t xml:space="preserve">Електрокотел 24 кВт</t>
  </si>
  <si>
    <t xml:space="preserve">Теплоакумулятор 1000 л</t>
  </si>
  <si>
    <t xml:space="preserve">Бойлер електричний 100 л</t>
  </si>
  <si>
    <t xml:space="preserve">Насоси циркуляційні</t>
  </si>
  <si>
    <t xml:space="preserve">Групи безпеки</t>
  </si>
  <si>
    <t xml:space="preserve">Обв’язка котельні</t>
  </si>
  <si>
    <t xml:space="preserve">Радіаторне опалення</t>
  </si>
  <si>
    <t xml:space="preserve">Радіатори сталеві</t>
  </si>
  <si>
    <t xml:space="preserve">Трубопроводи та фітинги</t>
  </si>
  <si>
    <t xml:space="preserve">Арматура</t>
  </si>
  <si>
    <t xml:space="preserve">Теплі підлоги</t>
  </si>
  <si>
    <t xml:space="preserve">Труба PEX 16 (100 м)</t>
  </si>
  <si>
    <t xml:space="preserve">Возможно будет ремонт а не замена 2 веток</t>
  </si>
  <si>
    <t xml:space="preserve">Колектор з витратомірами</t>
  </si>
  <si>
    <t xml:space="preserve">Только витратомери</t>
  </si>
  <si>
    <t xml:space="preserve">Насосно-змішувальний вузол</t>
  </si>
  <si>
    <t xml:space="preserve">Утеплення та комплектуючі</t>
  </si>
  <si>
    <t xml:space="preserve">Водопостачання та насосна станція</t>
  </si>
  <si>
    <t xml:space="preserve">Фільтрація Big Blue</t>
  </si>
  <si>
    <t xml:space="preserve">Трубопроводи та арматура</t>
  </si>
  <si>
    <t xml:space="preserve">Автоматика та електрика</t>
  </si>
  <si>
    <t xml:space="preserve">Автоматика котельні</t>
  </si>
  <si>
    <t xml:space="preserve">Електрощит та підключення</t>
  </si>
  <si>
    <t xml:space="preserve">К существующему</t>
  </si>
  <si>
    <t xml:space="preserve">ЗАГАЛЬНА ОРІЄНТОВНА ВАРТІСТЬ ПРОЄКТУ</t>
  </si>
  <si>
    <t xml:space="preserve">Розділ</t>
  </si>
  <si>
    <t xml:space="preserve">Водопостачання</t>
  </si>
  <si>
    <t xml:space="preserve">Автоматика</t>
  </si>
  <si>
    <t xml:space="preserve">ПІДСУМОК</t>
  </si>
  <si>
    <t xml:space="preserve">Матеріали:</t>
  </si>
  <si>
    <t xml:space="preserve">Роботи:</t>
  </si>
  <si>
    <t xml:space="preserve">С учетом монтажа системы водоснабжения</t>
  </si>
  <si>
    <t xml:space="preserve">Без просчета канализации и ремонта двух веток теплого пола</t>
  </si>
  <si>
    <t xml:space="preserve">Датчики</t>
  </si>
  <si>
    <t xml:space="preserve">Рекомендована гідравлічна схема</t>
  </si>
  <si>
    <r>
      <rPr>
        <sz val="11"/>
        <rFont val="Calibri"/>
        <family val="0"/>
        <charset val="1"/>
      </rPr>
      <t xml:space="preserve">Для системи робимо </t>
    </r>
    <r>
      <rPr>
        <b val="true"/>
        <sz val="11"/>
        <color rgb="FF000000"/>
        <rFont val="Calibri"/>
        <family val="0"/>
        <charset val="1"/>
      </rPr>
      <t xml:space="preserve">два радіаторних контури окремими зонами</t>
    </r>
    <r>
      <rPr>
        <sz val="11"/>
        <color rgb="FF000000"/>
        <rFont val="Calibri"/>
        <family val="0"/>
        <charset val="1"/>
      </rPr>
      <t xml:space="preserve">:</t>
    </r>
  </si>
  <si>
    <t xml:space="preserve">Вихідні дані</t>
  </si>
  <si>
    <t xml:space="preserve">Уточнюємо площі:</t>
  </si>
  <si>
    <t xml:space="preserve">На теплоакумулятор:</t>
  </si>
  <si>
    <t xml:space="preserve">Саме по них автоматика визначатиме:</t>
  </si>
  <si>
    <t xml:space="preserve">Контур №1</t>
  </si>
  <si>
    <t xml:space="preserve">Теплоакумулятор: 1000 л</t>
  </si>
  <si>
    <t xml:space="preserve">1 поверх — 64 м² (тепла підлога)</t>
  </si>
  <si>
    <t xml:space="preserve">верх 100 мм від кришки;</t>
  </si>
  <si>
    <t xml:space="preserve">чи заряджений буфер;</t>
  </si>
  <si>
    <t xml:space="preserve">Цоколь.</t>
  </si>
  <si>
    <t xml:space="preserve">Котел: 24 кВт</t>
  </si>
  <si>
    <t xml:space="preserve">2 поверх — 84 м² (радіатори)</t>
  </si>
  <si>
    <t xml:space="preserve">середина;</t>
  </si>
  <si>
    <t xml:space="preserve">чи потрібно вмикати електрокотел;</t>
  </si>
  <si>
    <t xml:space="preserve">Окремий насос.</t>
  </si>
  <si>
    <t xml:space="preserve">Початкова температура ТА: 20°C (холодний)</t>
  </si>
  <si>
    <t xml:space="preserve">Цоколь — 80 м² (радіатори)</t>
  </si>
  <si>
    <t xml:space="preserve">низ 100 мм від дна.</t>
  </si>
  <si>
    <t xml:space="preserve">чи вистачить тепла до початку нічного тарифу.</t>
  </si>
  <si>
    <t xml:space="preserve">Окремий кімнатний термостат.</t>
  </si>
  <si>
    <t xml:space="preserve">Робоча температура зарядки: 80°C</t>
  </si>
  <si>
    <t xml:space="preserve">Разом:</t>
  </si>
  <si>
    <t xml:space="preserve">Всього 3 датчики.</t>
  </si>
  <si>
    <t xml:space="preserve">Контур №2</t>
  </si>
  <si>
    <t xml:space="preserve">Об'єм теплоносія: приблизно 1000 кг води</t>
  </si>
  <si>
    <t xml:space="preserve">228 м² опалювальної площі.</t>
  </si>
  <si>
    <t xml:space="preserve">На бойлер:</t>
  </si>
  <si>
    <t xml:space="preserve">Другий поверх.</t>
  </si>
  <si>
    <t xml:space="preserve">Необхідна теплова енергія:</t>
  </si>
  <si>
    <t xml:space="preserve">Орієнтовні тепловтрати будинку</t>
  </si>
  <si>
    <t xml:space="preserve">штатний датчик бойлера.</t>
  </si>
  <si>
    <t xml:space="preserve">Q=m⋅c⋅ΔTQ = m \cdot c \cdot \Delta TQ=m⋅c⋅ΔT</t>
  </si>
  <si>
    <t xml:space="preserve">Для стін:</t>
  </si>
  <si>
    <t xml:space="preserve">На опалення:</t>
  </si>
  <si>
    <t xml:space="preserve">де:</t>
  </si>
  <si>
    <t xml:space="preserve">газобетон 400 мм;</t>
  </si>
  <si>
    <t xml:space="preserve">датчик подачі ТП;</t>
  </si>
  <si>
    <t xml:space="preserve">Це дозволить не гріти цоколь, коли він не використовується, і економити 15–25% електроенергії за сезон.</t>
  </si>
  <si>
    <t xml:space="preserve">m = 1000 кг</t>
  </si>
  <si>
    <t xml:space="preserve">мінвата 100 мм;</t>
  </si>
  <si>
    <t xml:space="preserve">датчик подачі радіаторів;</t>
  </si>
  <si>
    <t xml:space="preserve">c = 4.187 кДж/(кг·°C)</t>
  </si>
  <si>
    <t xml:space="preserve">це вже рівень енергоефективного будинку.</t>
  </si>
  <si>
    <t xml:space="preserve">зовнішній датчик температури.</t>
  </si>
  <si>
    <t xml:space="preserve">ΔT = 80 - 20 = 60°C</t>
  </si>
  <si>
    <t xml:space="preserve">Без точних даних по вікнах та перекриттю можна прийняти:</t>
  </si>
  <si>
    <t xml:space="preserve">Розширювальні баки</t>
  </si>
  <si>
    <t xml:space="preserve">Отримуємо:</t>
  </si>
  <si>
    <t xml:space="preserve">Температура зовні</t>
  </si>
  <si>
    <t xml:space="preserve">Насоси</t>
  </si>
  <si>
    <t xml:space="preserve">Опалення</t>
  </si>
  <si>
    <t xml:space="preserve">≈ 251 220 кДж</t>
  </si>
  <si>
    <t xml:space="preserve">+5°C</t>
  </si>
  <si>
    <t xml:space="preserve">Насос №1</t>
  </si>
  <si>
    <t xml:space="preserve">мембранний бак 80–100 л.</t>
  </si>
  <si>
    <t xml:space="preserve">або</t>
  </si>
  <si>
    <t xml:space="preserve">0°C</t>
  </si>
  <si>
    <t xml:space="preserve">Зарядка теплоакумулятора від електрокотла.</t>
  </si>
  <si>
    <t xml:space="preserve">Орієнтовний об'єм теплоносія:</t>
  </si>
  <si>
    <t xml:space="preserve">≈ 69,8 кВт·год</t>
  </si>
  <si>
    <t xml:space="preserve">-10°C</t>
  </si>
  <si>
    <t xml:space="preserve">Можна використати вбудований насос котла.</t>
  </si>
  <si>
    <t xml:space="preserve">ТА 1000 л;</t>
  </si>
  <si>
    <t xml:space="preserve">Час зарядки від 20°C до 80°C</t>
  </si>
  <si>
    <t xml:space="preserve">-20°C</t>
  </si>
  <si>
    <t xml:space="preserve">Насос №2</t>
  </si>
  <si>
    <t xml:space="preserve">бойлер ≈ 15 л контуру;</t>
  </si>
  <si>
    <t xml:space="preserve">t=69.824t = \frac{69.8}{24}t=2469.8​</t>
  </si>
  <si>
    <t xml:space="preserve">Для України це досить реалістичні цифри.</t>
  </si>
  <si>
    <t xml:space="preserve">Радіатори другого поверху.</t>
  </si>
  <si>
    <t xml:space="preserve">тепла підлога ≈ 55–60 л;</t>
  </si>
  <si>
    <t xml:space="preserve">≈ 2,9 години</t>
  </si>
  <si>
    <t xml:space="preserve">Ваш теплоакумулятор 1000 л</t>
  </si>
  <si>
    <t xml:space="preserve">Grundfos ALPHA2 25-60 180</t>
  </si>
  <si>
    <t xml:space="preserve">радіатори ≈ 70–90 л;</t>
  </si>
  <si>
    <t xml:space="preserve">Але це ідеальний випадок.</t>
  </si>
  <si>
    <t xml:space="preserve">Корисний запас тепла між:</t>
  </si>
  <si>
    <t xml:space="preserve">Насос №3</t>
  </si>
  <si>
    <t xml:space="preserve">магістралі ≈ 40–60 л.</t>
  </si>
  <si>
    <t xml:space="preserve">З урахуванням:</t>
  </si>
  <si>
    <t xml:space="preserve">зарядкою до 80°C;</t>
  </si>
  <si>
    <t xml:space="preserve">Радіатори цоколя.</t>
  </si>
  <si>
    <t xml:space="preserve">Разом понад 1200 л теплоносія.</t>
  </si>
  <si>
    <t xml:space="preserve">втрат у трубах;</t>
  </si>
  <si>
    <t xml:space="preserve">розрядкою до 40°C</t>
  </si>
  <si>
    <t xml:space="preserve">Тому бак 80 л — мінімум, 100 л — оптимально.</t>
  </si>
  <si>
    <t xml:space="preserve">втрат теплоакумулятора;</t>
  </si>
  <si>
    <t xml:space="preserve">становить приблизно:</t>
  </si>
  <si>
    <t xml:space="preserve">Насос №4</t>
  </si>
  <si>
    <t xml:space="preserve">ГВП</t>
  </si>
  <si>
    <t xml:space="preserve">циклів роботи автоматики;</t>
  </si>
  <si>
    <t xml:space="preserve">≈ 46,5 кВт·год.</t>
  </si>
  <si>
    <t xml:space="preserve">Орієнтовне навантаження</t>
  </si>
  <si>
    <t xml:space="preserve">Змішувальний вузол теплої підлоги.</t>
  </si>
  <si>
    <t xml:space="preserve">розширювальний бак ГВП 12–18 л.</t>
  </si>
  <si>
    <t xml:space="preserve">роботи насосів;</t>
  </si>
  <si>
    <t xml:space="preserve">Скільки протримається теплоакумулятор</t>
  </si>
  <si>
    <t xml:space="preserve">3–4 кВт</t>
  </si>
  <si>
    <t xml:space="preserve">реально:</t>
  </si>
  <si>
    <t xml:space="preserve">При 0°C</t>
  </si>
  <si>
    <t xml:space="preserve">4–5 кВт</t>
  </si>
  <si>
    <t xml:space="preserve">Wilo Yonos PICO 25/1-6</t>
  </si>
  <si>
    <t xml:space="preserve">3,2–3,5 години.</t>
  </si>
  <si>
    <t xml:space="preserve">Якщо будинок споживає 5 кВт:</t>
  </si>
  <si>
    <t xml:space="preserve">6–8 кВт</t>
  </si>
  <si>
    <t xml:space="preserve">Більш реалістичний сценарій</t>
  </si>
  <si>
    <t xml:space="preserve">t=46.55t=\frac{46.5}{5}t=546.5​</t>
  </si>
  <si>
    <t xml:space="preserve">9–11 кВт</t>
  </si>
  <si>
    <t xml:space="preserve">Теплоакумулятор рідко охолоне до 20°C.</t>
  </si>
  <si>
    <t xml:space="preserve">≈ 9,3 години</t>
  </si>
  <si>
    <t xml:space="preserve">Припустимо:</t>
  </si>
  <si>
    <t xml:space="preserve">При -10°C</t>
  </si>
  <si>
    <t xml:space="preserve">Клапани</t>
  </si>
  <si>
    <t xml:space="preserve">Логіка роботи</t>
  </si>
  <si>
    <t xml:space="preserve">до 23:00 верх ТА 45°C;</t>
  </si>
  <si>
    <t xml:space="preserve">Якщо потрібно 7 кВт:</t>
  </si>
  <si>
    <t xml:space="preserve">Для теплої підлоги рекомендую:</t>
  </si>
  <si>
    <t xml:space="preserve">Ніч (23:00–07:00)</t>
  </si>
  <si>
    <t xml:space="preserve">Постійна температура ГВП не потрібна.</t>
  </si>
  <si>
    <t xml:space="preserve">середина 40°C;</t>
  </si>
  <si>
    <t xml:space="preserve">t=46.57t=\frac{46.5}{7}t=746.5​</t>
  </si>
  <si>
    <t xml:space="preserve">триходовий змішувальний клапан DN25;</t>
  </si>
  <si>
    <t xml:space="preserve">1. Вмикається електрокотел.</t>
  </si>
  <si>
    <t xml:space="preserve">Це рішення для системи з нічним тарифом.</t>
  </si>
  <si>
    <t xml:space="preserve">низ 35°C;</t>
  </si>
  <si>
    <t xml:space="preserve">≈ 6,6 години</t>
  </si>
  <si>
    <t xml:space="preserve">сервопривід 230 В.</t>
  </si>
  <si>
    <t xml:space="preserve">2. Нагріває верх буфера до 80–85 °С.</t>
  </si>
  <si>
    <t xml:space="preserve">Налаштування:</t>
  </si>
  <si>
    <t xml:space="preserve">Середня температура ≈ 40°C.</t>
  </si>
  <si>
    <t xml:space="preserve">При -20°C</t>
  </si>
  <si>
    <t xml:space="preserve">Наприклад:</t>
  </si>
  <si>
    <t xml:space="preserve">3. Нагріває бойлер.</t>
  </si>
  <si>
    <t xml:space="preserve">нагрів бойлера тільки вночі;</t>
  </si>
  <si>
    <t xml:space="preserve">Тоді потрібно нагріти:</t>
  </si>
  <si>
    <t xml:space="preserve">Якщо потрібно 10 кВт:</t>
  </si>
  <si>
    <t xml:space="preserve">ESBE VRG131 DN25</t>
  </si>
  <si>
    <t xml:space="preserve">4. Заряджає теплоакумулятор.</t>
  </si>
  <si>
    <t xml:space="preserve">денний догрів тільки при падінні температури нижче 40–45 °С.</t>
  </si>
  <si>
    <t xml:space="preserve">40 → 80°C</t>
  </si>
  <si>
    <t xml:space="preserve">t=46.510t=\frac{46.5}{10}t=1046.5​</t>
  </si>
  <si>
    <t xml:space="preserve">ESBE ARA661</t>
  </si>
  <si>
    <t xml:space="preserve">День</t>
  </si>
  <si>
    <t xml:space="preserve">Таким чином електрокотел майже не працюватиме вдень.</t>
  </si>
  <si>
    <t xml:space="preserve">ΔT = 40°C</t>
  </si>
  <si>
    <t xml:space="preserve">≈ 4,7 години</t>
  </si>
  <si>
    <t xml:space="preserve">Це дозволить працювати по погодозалежній кривій.</t>
  </si>
  <si>
    <t xml:space="preserve">1. Котел вимкнений.</t>
  </si>
  <si>
    <t xml:space="preserve">Потрібна енергія:</t>
  </si>
  <si>
    <t xml:space="preserve">Але є важливий нюанс</t>
  </si>
  <si>
    <t xml:space="preserve">2. Будинок працює від буфера.</t>
  </si>
  <si>
    <t xml:space="preserve">≈ 46,5 кВт·год</t>
  </si>
  <si>
    <t xml:space="preserve">Ці розрахунки виконані для діапазону:</t>
  </si>
  <si>
    <t xml:space="preserve">3. Контролер керує температурою теплої підлоги через сервопривід.</t>
  </si>
  <si>
    <t xml:space="preserve">Час:</t>
  </si>
  <si>
    <t xml:space="preserve">80°C → 40°C</t>
  </si>
  <si>
    <t xml:space="preserve">4. За потреби догріває бойлер.</t>
  </si>
  <si>
    <t xml:space="preserve">≈ 1,9 години</t>
  </si>
  <si>
    <t xml:space="preserve">У Вашій системі:</t>
  </si>
  <si>
    <t xml:space="preserve">Реально:</t>
  </si>
  <si>
    <t xml:space="preserve">тепла підлога працює при 30–35°C;</t>
  </si>
  <si>
    <t xml:space="preserve">2,0–2,3 години.</t>
  </si>
  <si>
    <t xml:space="preserve">радіатори при 45–60°C.</t>
  </si>
  <si>
    <t xml:space="preserve">Якщо працює опалення під час зарядки</t>
  </si>
  <si>
    <t xml:space="preserve">Тому реально буфер можна використовувати приблизно до:</t>
  </si>
  <si>
    <t xml:space="preserve">Взимку частина потужності котла йде на будинок.</t>
  </si>
  <si>
    <t xml:space="preserve">45–50°C середньої температури.</t>
  </si>
  <si>
    <t xml:space="preserve">Приклад:</t>
  </si>
  <si>
    <t xml:space="preserve">Практичний запас буде ближче до:</t>
  </si>
  <si>
    <t xml:space="preserve">будинок споживає 8 кВт;</t>
  </si>
  <si>
    <t xml:space="preserve">35–40 кВт·год.</t>
  </si>
  <si>
    <t xml:space="preserve">котел видає 24 кВт;</t>
  </si>
  <si>
    <t xml:space="preserve">Що це означає на практиці</t>
  </si>
  <si>
    <t xml:space="preserve">На зарядку ТА залишається:</t>
  </si>
  <si>
    <t xml:space="preserve">У міжсезоння:</t>
  </si>
  <si>
    <t xml:space="preserve">24 - 8 = 16 кВт</t>
  </si>
  <si>
    <t xml:space="preserve">котел працює лише вночі;</t>
  </si>
  <si>
    <t xml:space="preserve">Тоді повна зарядка:</t>
  </si>
  <si>
    <t xml:space="preserve">вдень будинок живиться від буфера.</t>
  </si>
  <si>
    <t xml:space="preserve">69,8 / 16 ≈ 4,4 години</t>
  </si>
  <si>
    <t xml:space="preserve">Взимку:</t>
  </si>
  <si>
    <t xml:space="preserve">котел заряджає ТА вночі;</t>
  </si>
  <si>
    <t xml:space="preserve">4,5–5 годин.</t>
  </si>
  <si>
    <t xml:space="preserve">вдень система працює від буфера;</t>
  </si>
  <si>
    <t xml:space="preserve">Чи вистачить нічного тарифу?</t>
  </si>
  <si>
    <t xml:space="preserve">у сильні морози можливе коротке денне включення котла.</t>
  </si>
  <si>
    <t xml:space="preserve">Зазвичай нічний тариф:</t>
  </si>
  <si>
    <t xml:space="preserve">Чи достатньо 1000 л?</t>
  </si>
  <si>
    <t xml:space="preserve">23:00–07:00</t>
  </si>
  <si>
    <t xml:space="preserve">Для Вашого будинку:</t>
  </si>
  <si>
    <t xml:space="preserve">тобто:</t>
  </si>
  <si>
    <t xml:space="preserve">228 м²;</t>
  </si>
  <si>
    <t xml:space="preserve">8 годин.</t>
  </si>
  <si>
    <t xml:space="preserve">електрокотел 24 кВт;</t>
  </si>
  <si>
    <t xml:space="preserve">Навіть у мороз:</t>
  </si>
  <si>
    <t xml:space="preserve">двозонний тариф;</t>
  </si>
  <si>
    <t xml:space="preserve">зарядка ТА 4–5 годин;</t>
  </si>
  <si>
    <t xml:space="preserve">1000 л — це хороший компроміс.</t>
  </si>
  <si>
    <t xml:space="preserve">нагрів бойлера 100 л ще 15–20 хвилин;</t>
  </si>
  <si>
    <t xml:space="preserve">Якщо б котельня ще проектувалась з нуля, я б для максимальної економії рекомендував 1500 л, але різниця в економії вже не така велика, як різниця у вартості та місці.</t>
  </si>
  <si>
    <t xml:space="preserve">Ви повністю вкладаєтесь у нічне вікно.</t>
  </si>
  <si>
    <t xml:space="preserve">Моя оцінка Вашої системи</t>
  </si>
  <si>
    <t xml:space="preserve">Скільки тепла накопичить ТА 1000 л?</t>
  </si>
  <si>
    <t xml:space="preserve">Після всіх уточнень я б сказав, що конфігурація:</t>
  </si>
  <si>
    <t xml:space="preserve">При зарядці до 80°C і розрядці до 40°C:</t>
  </si>
  <si>
    <t xml:space="preserve">Protherm Скат 24KE/14 24 кВт;</t>
  </si>
  <si>
    <t xml:space="preserve">ВТА-4 1000 л;</t>
  </si>
  <si>
    <t xml:space="preserve">Запас тепла:</t>
  </si>
  <si>
    <t xml:space="preserve">тепла підлога 64 м²;</t>
  </si>
  <si>
    <t xml:space="preserve">радіатори на 164 м²;</t>
  </si>
  <si>
    <t xml:space="preserve">Це еквівалентно:</t>
  </si>
  <si>
    <t xml:space="preserve">хороше утеплення (400 мм газобетон + 100 мм мінвати);</t>
  </si>
  <si>
    <t xml:space="preserve">4,6 години роботи будинку при навантаженні 10 кВт;</t>
  </si>
  <si>
    <r>
      <rPr>
        <sz val="11"/>
        <rFont val="Calibri"/>
        <family val="0"/>
        <charset val="1"/>
      </rPr>
      <t xml:space="preserve">з великою ймовірністю дозволить покривати </t>
    </r>
    <r>
      <rPr>
        <b val="true"/>
        <sz val="11"/>
        <color rgb="FF000000"/>
        <rFont val="Calibri"/>
        <family val="0"/>
        <charset val="1"/>
      </rPr>
      <t xml:space="preserve">70–90% сезонного споживання електроенергії нічним тарифом</t>
    </r>
    <r>
      <rPr>
        <sz val="11"/>
        <color rgb="FF000000"/>
        <rFont val="Calibri"/>
        <family val="0"/>
        <charset val="1"/>
      </rPr>
      <t xml:space="preserve">, а в міжсезоння — майже 100%.</t>
    </r>
  </si>
  <si>
    <t xml:space="preserve">6,6 години при 7 кВт;</t>
  </si>
  <si>
    <t xml:space="preserve">Це вже дуже хороший результат для електричного опалення без теплового насоса.</t>
  </si>
  <si>
    <t xml:space="preserve">9,3 години при 5 кВт.</t>
  </si>
  <si>
    <t xml:space="preserve">Для Вашого будинку (248 м²) у міжсезоння цього часто вистачає майже на добу без включення котла вдень.</t>
  </si>
  <si>
    <t xml:space="preserve">Контур</t>
  </si>
  <si>
    <t xml:space="preserve">Довжина</t>
  </si>
  <si>
    <t xml:space="preserve">Для труби 16×2 мм це цілком нормальна розкладка. Максимальні контури близько 100 м знаходяться на межі рекомендованих значень, але проблем не буде.</t>
  </si>
  <si>
    <t xml:space="preserve">№1</t>
  </si>
  <si>
    <t xml:space="preserve">96 м</t>
  </si>
  <si>
    <t xml:space="preserve">Сумарна довжина:</t>
  </si>
  <si>
    <t xml:space="preserve">№2</t>
  </si>
  <si>
    <t xml:space="preserve">98 м</t>
  </si>
  <si>
    <t xml:space="preserve">464 м труби.</t>
  </si>
  <si>
    <t xml:space="preserve">№3</t>
  </si>
  <si>
    <t xml:space="preserve">76 м</t>
  </si>
  <si>
    <t xml:space="preserve">Орієнтовна витрата теплоносія по колектору теплої підлоги:</t>
  </si>
  <si>
    <t xml:space="preserve">№4</t>
  </si>
  <si>
    <t xml:space="preserve">63 м</t>
  </si>
  <si>
    <t xml:space="preserve">≈ 14–18 л/хв.</t>
  </si>
  <si>
    <t xml:space="preserve">№5</t>
  </si>
  <si>
    <t xml:space="preserve">44 м</t>
  </si>
  <si>
    <t xml:space="preserve">Тому насос змішувального вузла рекомендовано:</t>
  </si>
  <si>
    <t xml:space="preserve">№6</t>
  </si>
  <si>
    <t xml:space="preserve">41 м</t>
  </si>
  <si>
    <t xml:space="preserve">№7</t>
  </si>
  <si>
    <t xml:space="preserve">46 м</t>
  </si>
  <si>
    <t xml:space="preserve">Схема подключения:</t>
  </si>
  <si>
    <t xml:space="preserve">Насосная станция → кран → самопромывной фильтр → обезжелезивание → умягчение → коллектор → дом</t>
  </si>
  <si>
    <t xml:space="preserve">BOM (ориентировочно по Украине, май 2026)</t>
  </si>
  <si>
    <t xml:space="preserve">Позиция</t>
  </si>
  <si>
    <t xml:space="preserve">Рекомендация</t>
  </si>
  <si>
    <t xml:space="preserve">Мин цена</t>
  </si>
  <si>
    <t xml:space="preserve">Макс цена</t>
  </si>
  <si>
    <t xml:space="preserve">Корпус Big Blue 20" 1"</t>
  </si>
  <si>
    <t xml:space="preserve">Tiger / Aquafilter / Atlas</t>
  </si>
  <si>
    <t xml:space="preserve">есть</t>
  </si>
  <si>
    <t xml:space="preserve">Картридж обезжелезивания BB20</t>
  </si>
  <si>
    <t xml:space="preserve">Ecosoft / Raifil</t>
  </si>
  <si>
    <t xml:space="preserve">Картридж умягчения BB20</t>
  </si>
  <si>
    <t xml:space="preserve">умягчающая смола</t>
  </si>
  <si>
    <t xml:space="preserve">Самопромывной фильтр 1"</t>
  </si>
  <si>
    <t xml:space="preserve">Atlas Hydra / Koer</t>
  </si>
  <si>
    <t xml:space="preserve">Шаровый кран 1"</t>
  </si>
  <si>
    <t xml:space="preserve">SD Forte / Koer / Valtec</t>
  </si>
  <si>
    <t xml:space="preserve">Американка 1"</t>
  </si>
  <si>
    <t xml:space="preserve">латунь</t>
  </si>
  <si>
    <t xml:space="preserve">Манометр</t>
  </si>
  <si>
    <t xml:space="preserve">0–6 bar</t>
  </si>
  <si>
    <t xml:space="preserve">Реле сухого хода</t>
  </si>
  <si>
    <t xml:space="preserve">Pedrollo / Italtecnica</t>
  </si>
  <si>
    <t xml:space="preserve">Коллектор 1" на 4 выхода</t>
  </si>
  <si>
    <t xml:space="preserve">Koer / SD Forte</t>
  </si>
  <si>
    <t xml:space="preserve">Труба PPR 32 PN20</t>
  </si>
  <si>
    <t xml:space="preserve">10 м</t>
  </si>
  <si>
    <t xml:space="preserve">Kalde / Ekoplastik</t>
  </si>
  <si>
    <t xml:space="preserve">Уголки / муфты / переходы</t>
  </si>
  <si>
    <t xml:space="preserve">комплект</t>
  </si>
  <si>
    <t xml:space="preserve">PPR</t>
  </si>
  <si>
    <t xml:space="preserve">Крепеж труб</t>
  </si>
  <si>
    <t xml:space="preserve">клипсы</t>
  </si>
  <si>
    <t xml:space="preserve">Лента ФУМ / пакля / паста</t>
  </si>
  <si>
    <t xml:space="preserve">—</t>
  </si>
  <si>
    <t xml:space="preserve">Вибровставка 1"</t>
  </si>
  <si>
    <t xml:space="preserve">optional</t>
  </si>
  <si>
    <t xml:space="preserve">Байпас фильтров</t>
  </si>
  <si>
    <t xml:space="preserve">1 комплект</t>
  </si>
  <si>
    <t xml:space="preserve">3 крана + перемычка</t>
  </si>
  <si>
    <t xml:space="preserve">Рекомендуемые модели</t>
  </si>
  <si>
    <t xml:space="preserve">Корпуса фильтров</t>
  </si>
  <si>
    <t xml:space="preserve">Pentek Big Blue 20</t>
  </si>
  <si>
    <t xml:space="preserve">Высокий ресурс и хороший пластик. </t>
  </si>
  <si>
    <t xml:space="preserve">Самопромывной фильтр</t>
  </si>
  <si>
    <t xml:space="preserve">Оптимальный</t>
  </si>
  <si>
    <t xml:space="preserve">Atlas Filtri Hydra</t>
  </si>
  <si>
    <t xml:space="preserve">Труба</t>
  </si>
  <si>
    <t xml:space="preserve">Kalde PPR Pipe 32 PN20</t>
  </si>
  <si>
    <t xml:space="preserve">Ориентировочно 125–150 грн/м. </t>
  </si>
  <si>
    <t xml:space="preserve">Коллектор</t>
  </si>
  <si>
    <t xml:space="preserve">Koer 1122-4</t>
  </si>
  <si>
    <t xml:space="preserve">Около 1000 грн. </t>
  </si>
  <si>
    <t xml:space="preserve">Ориентировочная итоговая стоимость</t>
  </si>
  <si>
    <t xml:space="preserve">Вариант</t>
  </si>
  <si>
    <t xml:space="preserve">Эконом</t>
  </si>
  <si>
    <t xml:space="preserve">14 000 – 18 000 грн</t>
  </si>
  <si>
    <t xml:space="preserve">Нормальный домашний</t>
  </si>
  <si>
    <t xml:space="preserve">18 000 – 28 000 грн</t>
  </si>
  <si>
    <t xml:space="preserve">НАИМЕНОВАНИЕ</t>
  </si>
  <si>
    <t xml:space="preserve">РАЗМЕР</t>
  </si>
  <si>
    <t xml:space="preserve">ЕД.ИЗМ</t>
  </si>
  <si>
    <t xml:space="preserve">ЖЕЛОБ</t>
  </si>
  <si>
    <t xml:space="preserve">125х3000</t>
  </si>
  <si>
    <t xml:space="preserve">шт.</t>
  </si>
  <si>
    <t xml:space="preserve">https://alta-profil.ua/ua/product/zhelob-pvh-alta-profil-elit-125-95-mm-korichnevyj/</t>
  </si>
  <si>
    <t xml:space="preserve">МУФТА ЖЕЛОБА</t>
  </si>
  <si>
    <t xml:space="preserve">https://alta-profil.ua/ua/product/mufta-zheloba-alta-profil-elit-125-mm-korichnevyj/</t>
  </si>
  <si>
    <t xml:space="preserve">КРОНШТЕЙН ЖЕЛОБА ПЛАСТИК</t>
  </si>
  <si>
    <t xml:space="preserve">https://alta-profil.ua/ua/product/kronshtejn-zheloba-alta-profil-elit-125-mm-korichnevyj/</t>
  </si>
  <si>
    <t xml:space="preserve">ВОРОНКА ЖЕЛОБА</t>
  </si>
  <si>
    <t xml:space="preserve">125x95</t>
  </si>
  <si>
    <t xml:space="preserve">https://alta-profil.ua/ua/product/voronka-alta-profil-elit-125-95-mm-korichnevyj/</t>
  </si>
  <si>
    <t xml:space="preserve">ЗАГЛУШКА ЖЕЛОБА</t>
  </si>
  <si>
    <t xml:space="preserve">https://alta-profil.ua/ua/product/zaglushka-zheloba-alta-profil-elit-125-mm-korichnevyj/</t>
  </si>
  <si>
    <t xml:space="preserve">УГОЛ ЖЕЛОБА 90°</t>
  </si>
  <si>
    <t xml:space="preserve">https://alta-profil.ua/ua/product/ugol-zheloba-alta-profil-elit-90-gradusov-125-mm-korichnevyj/</t>
  </si>
  <si>
    <t xml:space="preserve">УГОЛ ЖЕЛОБА НАРУЖНЫЙ регулир</t>
  </si>
  <si>
    <t xml:space="preserve">https://alta-profil.ua/ua/product/ugol-zheloba-reguliruemyj-alta-profil-elit-120-145-gradusov-125-mm-korichnevyj/</t>
  </si>
  <si>
    <t xml:space="preserve">ТРУБА ВОДОСТОЧНАЯ</t>
  </si>
  <si>
    <t xml:space="preserve">95х3000</t>
  </si>
  <si>
    <t xml:space="preserve">https://alta-profil.ua/ua/product/truba-vodostochnaya-alta-profil-elit-95-mm-3-m-korichnevyj/</t>
  </si>
  <si>
    <t xml:space="preserve">МУФТА ТРУБЫ</t>
  </si>
  <si>
    <t xml:space="preserve">https://alta-profil.ua/ua/product/mufta-truby-alta-profil-elit-95-mm-korichnevyj/</t>
  </si>
  <si>
    <t xml:space="preserve">ОТВОД ОДНОМУФТОВЫЙ 67°</t>
  </si>
  <si>
    <t xml:space="preserve">https://alta-profil.ua/ua/product/koleno-truby-alta-profil-elit-67-gradusov-95-mm-korichnevyj/</t>
  </si>
  <si>
    <t xml:space="preserve">КРОНШТЕЙН ТРУБЫ</t>
  </si>
  <si>
    <t xml:space="preserve">https://alta-profil.ua/ua/product/homut-truby-alta-profil-elit-95-mm-korichnevyj/</t>
  </si>
  <si>
    <t xml:space="preserve">Злив труби Еліт 95 мм Коричневий, Альта-Профіль</t>
  </si>
  <si>
    <t xml:space="preserve">https://alta-profil.ua/ua/product/sliv-truby-alta-profil-elit-95-mm-korichnevyj/</t>
  </si>
  <si>
    <t xml:space="preserve">ВИНТ-ШУРУП КРЕПЕЖНЫЙ С ДЮБЕЛЕМ</t>
  </si>
  <si>
    <t xml:space="preserve">Стоимость</t>
  </si>
  <si>
    <t xml:space="preserve">Рсчет металла для лобовой доски в м/п</t>
  </si>
  <si>
    <t xml:space="preserve">Расчет профиля в панелях 3000*230</t>
  </si>
  <si>
    <t xml:space="preserve">https://alta-profil.ua/ua/product/sofit-t-20-un-s-chastichnoj-perforacziej-3000h230-mm-korichnevyj/?srsltid=AfmBOoroU1kZXXmGZBF1odfR05xaNhJzFQ3Iq0wBS1DgGrKFgtFUw5cf</t>
  </si>
  <si>
    <t xml:space="preserve">Расчет торцевой планки в шт по 3660</t>
  </si>
  <si>
    <t xml:space="preserve">https://alta-profil.ua/ua/product/planka-j-trim-t-15-korichnevaya-3660-mm/</t>
  </si>
  <si>
    <t xml:space="preserve">Крыша 1 эт</t>
  </si>
  <si>
    <t xml:space="preserve">Крыша 2 эт</t>
  </si>
  <si>
    <t xml:space="preserve">Длина</t>
  </si>
  <si>
    <t xml:space="preserve">Глубина</t>
  </si>
  <si>
    <t xml:space="preserve">Площадь</t>
  </si>
  <si>
    <t xml:space="preserve">Козырек</t>
  </si>
  <si>
    <t xml:space="preserve">Цоколь</t>
  </si>
  <si>
    <t xml:space="preserve">Котельная</t>
  </si>
  <si>
    <t xml:space="preserve">Кабинет</t>
  </si>
  <si>
    <t xml:space="preserve">Кухня 1</t>
  </si>
  <si>
    <t xml:space="preserve">Кухня 2</t>
  </si>
  <si>
    <t xml:space="preserve">Гостинная 1</t>
  </si>
  <si>
    <t xml:space="preserve">Гостинная 2</t>
  </si>
  <si>
    <t xml:space="preserve">Каминная 1</t>
  </si>
  <si>
    <t xml:space="preserve">Каминная 2 (балк)</t>
  </si>
  <si>
    <t xml:space="preserve">2 этаж</t>
  </si>
  <si>
    <t xml:space="preserve">Спальня 1</t>
  </si>
  <si>
    <t xml:space="preserve">Спальня 2 (балк)</t>
  </si>
  <si>
    <t xml:space="preserve">Диана</t>
  </si>
  <si>
    <t xml:space="preserve">Юля 1</t>
  </si>
  <si>
    <t xml:space="preserve">Юля 2</t>
  </si>
  <si>
    <t xml:space="preserve">Кладовка 1</t>
  </si>
  <si>
    <t xml:space="preserve">Кладовка 2</t>
  </si>
  <si>
    <t xml:space="preserve">Коридор</t>
  </si>
  <si>
    <t xml:space="preserve">Ванная</t>
  </si>
  <si>
    <t xml:space="preserve">Просмотреть старые и померять отливы</t>
  </si>
  <si>
    <t xml:space="preserve">Подоконник ПВХ SAUBERG Soft матовый Дуб Белый 400</t>
  </si>
  <si>
    <t xml:space="preserve">https://prom.ua/ua/p1283796631-podokonnik-pvh-sauberg.html</t>
  </si>
  <si>
    <t xml:space="preserve">Заглушка левая</t>
  </si>
  <si>
    <t xml:space="preserve">грн пог/м</t>
  </si>
  <si>
    <t xml:space="preserve">Заглушка правая</t>
  </si>
  <si>
    <t xml:space="preserve">Общ длина м</t>
  </si>
  <si>
    <t xml:space="preserve">Пена 4 баллона</t>
  </si>
  <si>
    <t xml:space="preserve">Место</t>
  </si>
  <si>
    <t xml:space="preserve">Наименование</t>
  </si>
  <si>
    <t xml:space="preserve">Код</t>
  </si>
  <si>
    <t xml:space="preserve">Сануз 2 эт</t>
  </si>
  <si>
    <t xml:space="preserve">Акрилова ванна Lexus Karina 150x100 асиметрична права </t>
  </si>
  <si>
    <t xml:space="preserve">Отсутствует</t>
  </si>
  <si>
    <t xml:space="preserve">Душевая система Sensea Studio с механическим смесителем черная</t>
  </si>
  <si>
    <t xml:space="preserve">https://www.leroymerlin.ua/ru/p/dushova-systema-sensea-studio-z-mekhanichnym-zmishuvachem-chorna-12610010?sc_content=35049_r1932v2399</t>
  </si>
  <si>
    <t xml:space="preserve">К душевой необходим кран?</t>
  </si>
  <si>
    <t xml:space="preserve">Комплект інсталяції Grohe Rapid SL (38840000) з унітазом Devit Harmony (3801082) та кнопкою Skate Cosmopolitan (38732000)</t>
  </si>
  <si>
    <t xml:space="preserve">https://www.leroymerlin.ua/ru/p/komplekt-instaliatsii-grohe-rapid-sl-38840000-z-unitazom-devit-harmony-3801082-ta-knopkoiu-skate-cosmopolitan-38732000-12642196?q=grohe%20rapid%20sl</t>
  </si>
  <si>
    <t xml:space="preserve">Умывальник Kolo Freja 60 см белый</t>
  </si>
  <si>
    <t xml:space="preserve">https://www.leroymerlin.ua/ru/p/umyvalnyk-kolo-freja-60-sm-bilyi-11996061?q=11996061</t>
  </si>
  <si>
    <t xml:space="preserve">Умывальник Kolo Status 60 см (2321600UA)</t>
  </si>
  <si>
    <t xml:space="preserve">https://www.leroymerlin.ua/ru/p/umyvalnyk-kolo-status-60-sm-2321600ua-12225794?q=12225794</t>
  </si>
  <si>
    <t xml:space="preserve">Сифон для умывальника Equation хромированный 1 1/4"</t>
  </si>
  <si>
    <t xml:space="preserve">https://www.leroymerlin.ua/ru/p/syfon-dlia-umyvalnyka-equation-khromovanyi-1-1-4-12032762</t>
  </si>
  <si>
    <t xml:space="preserve">Смеситель для умывальника Ferro Talassa (BAL2)</t>
  </si>
  <si>
    <t xml:space="preserve">https://www.leroymerlin.ua/ru/p/zmishuvach-dlia-umyvalnyka-ferro-talassa-bal2-12647292?q=12647292</t>
  </si>
  <si>
    <t xml:space="preserve">Полотенцесушитель Gloss &amp; Reiter Трапеция 600х500 мм левый</t>
  </si>
  <si>
    <t xml:space="preserve">https://www.leroymerlin.ua/ru/p/susharka-dlia-rushnykiv-gloss-reiter-trapetsiia-600kh500-mm-liva-12235433?q=12235433</t>
  </si>
  <si>
    <t xml:space="preserve">Сифон для ванны полуавтомат SoloPlast Р0210 D70</t>
  </si>
  <si>
    <t xml:space="preserve">https://www.leroymerlin.ua/ru/p/syfon-dlia-vanny-napivavtomat-soloplast-r0210-d70-12289354</t>
  </si>
  <si>
    <t xml:space="preserve">Сануз 1 эт</t>
  </si>
  <si>
    <t xml:space="preserve">Душевая система со смесителем и термостатом Sensea Easy черная</t>
  </si>
  <si>
    <t xml:space="preserve">https://www.leroymerlin.ua/ru/p/dushova-systema-zi-zmishuvachem-ta-termostatom-sensea-easy-chorna-12573904?q=12573904</t>
  </si>
  <si>
    <t xml:space="preserve">Душевая кабина Wellneo Ferra 90х90 см без поддона, тонированное стекло (17832122)</t>
  </si>
  <si>
    <t xml:space="preserve">https://www.leroymerlin.ua/ru/p/dushova-kabina-wellneo-ferra-90kh90-sm-bez-piddonu-tonovane-sklo-17832122-12438083</t>
  </si>
  <si>
    <t xml:space="preserve">Душевая кабина Sea-Horse Fresh Line 90х90 см без поддона прозрачное стекло (17316012)</t>
  </si>
  <si>
    <t xml:space="preserve">https://www.leroymerlin.ua/ru/p/dushova-kabina-sea-horse-fresh-line-90kh90-sm-bez-piddonu-prozore-sklo-17316012-12382545</t>
  </si>
  <si>
    <t xml:space="preserve">Душевая кабина Sensea Remix 90х120 см без поддона, матовое стекло</t>
  </si>
  <si>
    <t xml:space="preserve">https://www.leroymerlin.ua/ru/p/dushova-kabina-cersanit-zip-90kh120-sm-bez-piddonu-matove-sklo-12234145?q=12234145</t>
  </si>
  <si>
    <t xml:space="preserve">Трап для душа Borden 60 см ØS50 черный матовый (COOL.6.60.SYH)</t>
  </si>
  <si>
    <t xml:space="preserve">https://www.leroymerlin.ua/ru/p/trap-dlia-dushu-borden-60-sm-s50-chornyi-matovyi-cool660syh-12491920?q=12491920</t>
  </si>
  <si>
    <t xml:space="preserve">8 мешков</t>
  </si>
  <si>
    <t xml:space="preserve">Самовыравнивающаяся гипсоцементная смесь Ceresit ровный пол 25 кг</t>
  </si>
  <si>
    <t xml:space="preserve">https://www.leroymerlin.ua/ru/p/samovyrivniuvalna-gipsotsementna-sumish-ceresit-rivna-pidloga-25-kg-12401494?q=%D1%81%D0%B0%D0%BC%D0%BE%D0%B2%D1%8B%D1%80%D0%B0%D0%B2%D0%BD%D0%B8%D0%B2</t>
  </si>
  <si>
    <t xml:space="preserve">Стена прямая</t>
  </si>
  <si>
    <t xml:space="preserve">Площади</t>
  </si>
  <si>
    <t xml:space="preserve">Проемы</t>
  </si>
  <si>
    <t xml:space="preserve">Сумма прямые</t>
  </si>
  <si>
    <t xml:space="preserve">Колонны</t>
  </si>
  <si>
    <t xml:space="preserve">Сумма колонны</t>
  </si>
  <si>
    <t xml:space="preserve">Криволенейные</t>
  </si>
  <si>
    <t xml:space="preserve">Сумма криволин</t>
  </si>
  <si>
    <t xml:space="preserve">Сумма общая</t>
  </si>
  <si>
    <t xml:space="preserve">Стоим работ прям</t>
  </si>
  <si>
    <t xml:space="preserve">Стоим раб кол/крив</t>
  </si>
  <si>
    <t xml:space="preserve">Сумма штукат</t>
  </si>
  <si>
    <t xml:space="preserve">Наименован</t>
  </si>
  <si>
    <t xml:space="preserve">Шт</t>
  </si>
  <si>
    <t xml:space="preserve">Сума</t>
  </si>
  <si>
    <t xml:space="preserve">РАМКА 4 ПОСТА АНТРАЦИТ ГОРИЗОНТАЛЬНЫЙ EPH5800471 SCHNEIDER ELECTRIC ASFORA</t>
  </si>
  <si>
    <t xml:space="preserve">https://electrogurt.store/ru/chetyrehmestnaya-ramka-asfora-antratsit-eph5800471312590?gclid=CjwKCAjw2rrQBhBuEiwAarLWHZJb6wC70phsYpdDqqqj1g8_26ibS5RRIkheF7jABiKwSuvRE3cJyBoC3K4QAvD_BwE</t>
  </si>
  <si>
    <t xml:space="preserve">РАМКА 3 ПОСТА АНТРАЦИТ ГОРИЗОНТАЛЬНЫЙ EPH5800371 SCHNEIDER ELECTRIC ASFORA</t>
  </si>
  <si>
    <t xml:space="preserve">https://electrogurt.store/ru/ramka-trojnaya-antratsit-asfora-eph5800371312586?gclid=CjwKCAjw2rrQBhBuEiwAarLWHee2y4kGJyBNFaFsf1X_5S-XWiYh8apx5EGqDPC3xL92i8KRwLDZ5RoCXPoQAvD_BwE</t>
  </si>
  <si>
    <t xml:space="preserve">РАМКА 2 ПОСТА АНТРАЦИТ ГОРИЗОНТАЛЬНЫЙ EPH5800271 SCHNEIDER ELECTRIC ASFORA</t>
  </si>
  <si>
    <t xml:space="preserve">https://electrogurt.store/ru/ramka-dvojnaya-antratsit-asfora-eph5800271312582?gclid=CjwKCAjw2rrQBhBuEiwAarLWHZS26KY68hPAxQDGiKJvrvyx8VHcJGTsEmXKkipGJaWkjgR2N9SkNxoCzuAQAvD_BwE</t>
  </si>
  <si>
    <t xml:space="preserve">РАМКА 1 ПОСТ АНТРАЦИТ ГОРИЗОНТАЛЬНЫЙ EPH5800171 SCHNEIDER ELECTRIC ASFORA</t>
  </si>
  <si>
    <t xml:space="preserve">https://electrogurt.store/ru/ramka-odinarnaya-antratsit-asfora-eph5800171312578?gclid=CjwKCAjw2rrQBhBuEiwAarLWHTcy6MuM5gEn1-nE7SqQtYQLyca0otbiQ9wz2NToIuszpIluaRVr0BoCW0kQAvD_BwE</t>
  </si>
  <si>
    <t xml:space="preserve">МЕХАНИЗМ РОЗЕТКИ (2К+З) 16A АНТРАЦИТ EPH2900171 SCHNEIDER ELECTRIC ASFORA</t>
  </si>
  <si>
    <t xml:space="preserve">https://electrogurt.store/ru/rozetka-odinarnaya-bez-ramki-antratsit-asfora-eph2900171312533?gclid=CjwKCAjw2rrQBhBuEiwAarLWHUgP1hZH6qQ4GATyPhV4jOScsRo6zBgKDLncDHfJyifui3iKFLZnLRoCBDIQAvD_BwE</t>
  </si>
  <si>
    <t xml:space="preserve">МЕХАНИЗМ ПРОХОДНОГО 1-КЛАВИШНОГО ПЕРЕКЛЮЧАТЕЛЯ С ПОДСВЕТКОЙ АНТРАЦИТ EPH1500171 SCHNEIDER ELECTRIC ASFORA</t>
  </si>
  <si>
    <t xml:space="preserve">https://5watt.ua/vyklyuchatel-1-kl-vnutr-prokhodnoj-schneiderasfora-antracit-eph0400171-14571.html?gad_source=1&amp;gad_campaignid=23353061905&amp;gbraid=0AAAAA9rcOC4utuCyczZbqztByGOfXh5GO&amp;gclid=Cj0KCQjww8rQBhDjARIsAE43KPMbnujJlH8vvrJ7h8TVieX-paMcs_E_SQcyXC6zHeYOAh3cTBOcYesaAtN8EALw_wcB</t>
  </si>
  <si>
    <t xml:space="preserve">МЕХАНИЗМ ВЫКЛЮЧАТЕЛЯ 1-КЛАВИШНОГО С ПОДСВЕТКОЙ АНТРАЦИТ EPH1400171 SCHNEIDER ELECTRIC ASFORA</t>
  </si>
  <si>
    <t xml:space="preserve">https://prom.ua/p2695240487-vyklyuchatel-chernyj-odinarnyj.html?utm_source=google_pmax&amp;utm_medium=cpc&amp;utm_content=pmax&amp;utm_campaign=Pmax_cpa_1_50_materialy_dlya_remonta_5309924870&amp;gad_source=1&amp;gad_campaignid=21013616100&amp;gbraid=0AAAAADBxJSU0eW2_tZFbWljuAh5mASi_l&amp;gclid=Cj0KCQjww8rQBhDjARIsAE43KPM6_z76_p0CQhbJFU4VnIhLez9v3L_wG4E7iygx2-a1DVVoh7VO4AQaAo2sEALw_wcB</t>
  </si>
  <si>
    <t xml:space="preserve">Розетка накладной монтаж Schneider (Шнайдер) Asfora с заземлением кремовая</t>
  </si>
  <si>
    <t xml:space="preserve">https://electrogurt.store/rozetka-s-zazemleniem-schneider-electric-asfora-bez-ramki-kremovaya-eph2970123313845-uk-ua?gclid=CjwKCAjw2rrQBhBuEiwAarLWHZN-WE1TpJxwadMSm5U9XetpMVKjLcIkErNP49HlQasommWsocFDOxoCa8UQAvD_BwE</t>
  </si>
  <si>
    <t xml:space="preserve">РАМКА 4 ПОСТА СЛОНОВАЯ КОСТЬ ГОРИЗОНТАЛЬНАЯ EPH5800423 SCHNEIDER ELECTRIC ASFORA</t>
  </si>
  <si>
    <t xml:space="preserve">https://electrogurt.store/ramka-4-mestnaya-gorizontalnaya-kremovaya-asfora-eph5800423312479-uk-ua?gclid=CjwKCAjw2rrQBhBuEiwAarLWHfOlKPjUllKC4LDlhexufMn8cVOjxOn2pSiC_xyyyCIhx5SQqM0NJRoCzF8QAvD_BwE</t>
  </si>
  <si>
    <t xml:space="preserve">РОЗЕТКА (2К+З) 16A СЛОНОВАЯ КОСТЬ EPH2900123 SCHNEIDER ELECTRIC ASFORA</t>
  </si>
  <si>
    <t xml:space="preserve">https://elektrikua.com.ua/ua/rozetka-z-zazemlennyam-schneider-electric-asfora-slonova-kistka-eph2970123-bez-ramky?gclid=CjwKCAjw2rrQBhBuEiwAarLWHYpCYsBHGJSaV8qS-ckAP2EeEt1fhiWilCZ22G3GEQ9wWWU_V4TdNhoCiZQQAvD_BwE</t>
  </si>
  <si>
    <t xml:space="preserve">2 этаж освещение</t>
  </si>
  <si>
    <t xml:space="preserve">мощность</t>
  </si>
  <si>
    <t xml:space="preserve">кол-во</t>
  </si>
  <si>
    <t xml:space="preserve">Спальня</t>
  </si>
  <si>
    <t xml:space="preserve">https://biom.ua/ru/svetylnyk-svetodyodnyi-biom-uni-2-r18w-5-18vt-kruhlyi-5000k/</t>
  </si>
  <si>
    <t xml:space="preserve">Балкон  </t>
  </si>
  <si>
    <t xml:space="preserve">https://biom.ua/ru/svetylnyk-svetodyodnyi-biom-uni-2-r12w-5-12vt-kruhlyi-5000k/</t>
  </si>
  <si>
    <t xml:space="preserve">Санузел</t>
  </si>
  <si>
    <t xml:space="preserve">Спальня Ю</t>
  </si>
  <si>
    <t xml:space="preserve">Спальня Ди</t>
  </si>
  <si>
    <t xml:space="preserve">Кладовка</t>
  </si>
  <si>
    <t xml:space="preserve">1 этаж освещение</t>
  </si>
  <si>
    <t xml:space="preserve">Каминная</t>
  </si>
  <si>
    <t xml:space="preserve">https://biom.ua/ru/svetilnik-svetodiodnyy-biom-smart-sml-r18-50-3000-6000k-50vt-s-d-u/</t>
  </si>
  <si>
    <t xml:space="preserve">Столовая</t>
  </si>
  <si>
    <t xml:space="preserve">Кухня</t>
  </si>
  <si>
    <t xml:space="preserve">https://biom.ua/ru/svetylnyk-svetodyodnyi-biom-dl-s702-42-5000k-42vt-bez-d-u/</t>
  </si>
  <si>
    <t xml:space="preserve">Прихожая</t>
  </si>
  <si>
    <t xml:space="preserve">Крыльцо</t>
  </si>
  <si>
    <t xml:space="preserve">Лестница</t>
  </si>
  <si>
    <t xml:space="preserve">Балкон кухни</t>
  </si>
  <si>
    <t xml:space="preserve">Спальня Д</t>
  </si>
  <si>
    <t xml:space="preserve">Балкон</t>
  </si>
  <si>
    <t xml:space="preserve">Прихож</t>
  </si>
  <si>
    <t xml:space="preserve">Гараж</t>
  </si>
  <si>
    <t xml:space="preserve">Гостин</t>
  </si>
  <si>
    <t xml:space="preserve">Клад</t>
  </si>
  <si>
    <t xml:space="preserve">Балкон кух</t>
  </si>
  <si>
    <t xml:space="preserve">Розетка одинарка</t>
  </si>
  <si>
    <t xml:space="preserve">Розетка двойная</t>
  </si>
  <si>
    <t xml:space="preserve">Розетка тройная</t>
  </si>
  <si>
    <t xml:space="preserve">Розетка на 4</t>
  </si>
  <si>
    <t xml:space="preserve">Выключ одноклав</t>
  </si>
  <si>
    <t xml:space="preserve">Выключ одноклав с подсветкой</t>
  </si>
  <si>
    <t xml:space="preserve">Выключатель проходной</t>
  </si>
  <si>
    <t xml:space="preserve">Либо датчик движ</t>
  </si>
  <si>
    <t xml:space="preserve">Высота</t>
  </si>
  <si>
    <t xml:space="preserve">Ширина</t>
  </si>
  <si>
    <t xml:space="preserve">Спальня 2</t>
  </si>
  <si>
    <t xml:space="preserve">Спальня 3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</si>
</sst>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_ ;[RED]\-#,##0.00\ "/>
    <numFmt numFmtId="166" formatCode="_-* #,##0.00\ _₴_-;\-* #,##0.00\ _₴_-;_-* \-??\ _₴_-;_-@_-"/>
    <numFmt numFmtId="167" formatCode="#,##0"/>
    <numFmt numFmtId="168" formatCode="0"/>
  </numFmts>
  <fonts count="31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u val="single"/>
      <sz val="11"/>
      <color rgb="FF0563C1"/>
      <name val="Calibri"/>
      <family val="0"/>
      <charset val="1"/>
    </font>
    <font>
      <sz val="11"/>
      <color rgb="FF000000"/>
      <name val="Calibri"/>
      <family val="0"/>
      <charset val="204"/>
    </font>
    <font>
      <sz val="11"/>
      <color rgb="FF000000"/>
      <name val="Calibri"/>
      <family val="0"/>
      <charset val="1"/>
    </font>
    <font>
      <b val="true"/>
      <sz val="11"/>
      <color rgb="FF000000"/>
      <name val="Calibri"/>
      <family val="0"/>
      <charset val="204"/>
    </font>
    <font>
      <sz val="11"/>
      <color rgb="FFFF0000"/>
      <name val="Calibri"/>
      <family val="0"/>
      <charset val="1"/>
    </font>
    <font>
      <sz val="11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FF0000"/>
      <name val="Calibri"/>
      <family val="0"/>
      <charset val="204"/>
    </font>
    <font>
      <b val="true"/>
      <u val="single"/>
      <sz val="11"/>
      <color rgb="FFFF0000"/>
      <name val="Calibri"/>
      <family val="0"/>
      <charset val="204"/>
    </font>
    <font>
      <u val="single"/>
      <sz val="11"/>
      <color rgb="FF000000"/>
      <name val="Calibri"/>
      <family val="2"/>
      <charset val="204"/>
    </font>
    <font>
      <u val="single"/>
      <sz val="11"/>
      <color rgb="FF000000"/>
      <name val="Calibri"/>
      <family val="0"/>
      <charset val="204"/>
    </font>
    <font>
      <vertAlign val="superscript"/>
      <sz val="11"/>
      <color rgb="FF000000"/>
      <name val="Calibri"/>
      <family val="0"/>
      <charset val="204"/>
    </font>
    <font>
      <b val="true"/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9"/>
      <color rgb="FF000000"/>
      <name val="Tahoma"/>
      <family val="2"/>
      <charset val="204"/>
    </font>
    <font>
      <b val="true"/>
      <sz val="11"/>
      <color rgb="FFFF0000"/>
      <name val="Calibri"/>
      <family val="0"/>
      <charset val="204"/>
    </font>
    <font>
      <b val="true"/>
      <sz val="24"/>
      <color rgb="FF000000"/>
      <name val="Calibri"/>
      <family val="0"/>
      <charset val="1"/>
    </font>
    <font>
      <b val="true"/>
      <sz val="18"/>
      <color rgb="FF000000"/>
      <name val="Calibri"/>
      <family val="0"/>
      <charset val="1"/>
    </font>
    <font>
      <b val="true"/>
      <sz val="11"/>
      <color rgb="FF000000"/>
      <name val="Calibri"/>
      <family val="0"/>
      <charset val="1"/>
    </font>
    <font>
      <b val="true"/>
      <sz val="13"/>
      <color rgb="FF000000"/>
      <name val="Calibri"/>
      <family val="0"/>
      <charset val="1"/>
    </font>
    <font>
      <sz val="9"/>
      <name val="Tahoma"/>
      <family val="2"/>
      <charset val="204"/>
    </font>
    <font>
      <b val="true"/>
      <sz val="14"/>
      <color rgb="FF000000"/>
      <name val="Calibri"/>
      <family val="0"/>
      <charset val="204"/>
    </font>
    <font>
      <sz val="14"/>
      <name val="Tahoma"/>
      <family val="0"/>
      <charset val="204"/>
    </font>
    <font>
      <sz val="10"/>
      <name val="Tahoma"/>
      <family val="0"/>
      <charset val="204"/>
    </font>
    <font>
      <sz val="11"/>
      <color rgb="FFFFFFFF"/>
      <name val="Calibri"/>
      <family val="0"/>
      <charset val="1"/>
    </font>
    <font>
      <sz val="9"/>
      <color rgb="FF333333"/>
      <name val="Calibri"/>
      <family val="0"/>
      <charset val="204"/>
    </font>
    <font>
      <sz val="8"/>
      <color rgb="FF333333"/>
      <name val="Calibri"/>
      <family val="0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2D050"/>
        <bgColor rgb="FFC0C0C0"/>
      </patternFill>
    </fill>
    <fill>
      <patternFill patternType="solid">
        <fgColor theme="4" tint="0.3999"/>
        <bgColor rgb="FFC0C0C0"/>
      </patternFill>
    </fill>
    <fill>
      <patternFill patternType="solid">
        <fgColor rgb="FFC0C0C0"/>
        <bgColor rgb="FF9DC3E6"/>
      </patternFill>
    </fill>
    <fill>
      <patternFill patternType="solid">
        <fgColor rgb="FF00B050"/>
        <bgColor rgb="FF008080"/>
      </patternFill>
    </fill>
    <fill>
      <patternFill patternType="solid">
        <fgColor rgb="FFFF0000"/>
        <bgColor rgb="FF993300"/>
      </patternFill>
    </fill>
    <fill>
      <patternFill patternType="solid">
        <fgColor rgb="FFBDD7EE"/>
        <bgColor rgb="FFC0C0C0"/>
      </patternFill>
    </fill>
    <fill>
      <patternFill patternType="solid">
        <fgColor rgb="FFFFFF6D"/>
        <bgColor rgb="FFFFFFCC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3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6" fontId="6" fillId="0" border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false" hidden="false"/>
    </xf>
  </cellStyleXfs>
  <cellXfs count="119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6" fillId="0" borderId="0" xfId="15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2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11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6" fillId="0" borderId="1" xf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6" fillId="3" borderId="1" xf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6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1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6" fillId="0" borderId="0" xf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3" borderId="2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1" xfId="2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6" fillId="0" borderId="1" xf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6" fillId="0" borderId="1" xfId="15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1" xfId="2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2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6" fontId="6" fillId="0" borderId="5" xfId="15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6" fontId="6" fillId="0" borderId="6" xfId="15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19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6" fillId="2" borderId="7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1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2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6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7" fontId="6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7" fontId="7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9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2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2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9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0" xfId="21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26" fillId="5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6" fillId="5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7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5" fillId="0" borderId="1" xfId="15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8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6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7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6" fontId="6" fillId="0" borderId="0" xfId="15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2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6" fillId="2" borderId="0" xfId="15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22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1" xfId="2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2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1" xfId="2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22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8" borderId="1" xfId="2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7" fillId="2" borderId="0" xfId="15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9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Гиперссылка" xfId="20"/>
    <cellStyle name="Обычный 2" xfId="21"/>
    <cellStyle name="Обычный 3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6D"/>
      <rgbColor rgb="FF9DC3E6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4.png"/><Relationship Id="rId2" Type="http://schemas.openxmlformats.org/officeDocument/2006/relationships/image" Target="../media/image5.png"/><Relationship Id="rId3" Type="http://schemas.openxmlformats.org/officeDocument/2006/relationships/image" Target="../media/image6.png"/><Relationship Id="rId4" Type="http://schemas.openxmlformats.org/officeDocument/2006/relationships/image" Target="../media/image7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8.pn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9.png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image" Target="../media/image9.png"/>
</Relationships>
</file>

<file path=xl/drawings/_rels/drawing6.xml.rels><?xml version="1.0" encoding="UTF-8"?>
<Relationships xmlns="http://schemas.openxmlformats.org/package/2006/relationships"><Relationship Id="rId1" Type="http://schemas.openxmlformats.org/officeDocument/2006/relationships/image" Target="../media/image10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7</xdr:col>
      <xdr:colOff>185040</xdr:colOff>
      <xdr:row>49</xdr:row>
      <xdr:rowOff>12960</xdr:rowOff>
    </xdr:from>
    <xdr:to>
      <xdr:col>17</xdr:col>
      <xdr:colOff>261720</xdr:colOff>
      <xdr:row>62</xdr:row>
      <xdr:rowOff>75960</xdr:rowOff>
    </xdr:to>
    <xdr:pic>
      <xdr:nvPicPr>
        <xdr:cNvPr id="1" name="Рисунок 2" descr=" "/>
        <xdr:cNvPicPr/>
      </xdr:nvPicPr>
      <xdr:blipFill>
        <a:blip r:embed="rId1"/>
        <a:stretch/>
      </xdr:blipFill>
      <xdr:spPr>
        <a:xfrm rot="16200000">
          <a:off x="12875400" y="7521120"/>
          <a:ext cx="2539440" cy="61920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7</xdr:col>
      <xdr:colOff>247320</xdr:colOff>
      <xdr:row>63</xdr:row>
      <xdr:rowOff>63360</xdr:rowOff>
    </xdr:from>
    <xdr:to>
      <xdr:col>21</xdr:col>
      <xdr:colOff>67320</xdr:colOff>
      <xdr:row>93</xdr:row>
      <xdr:rowOff>63000</xdr:rowOff>
    </xdr:to>
    <xdr:pic>
      <xdr:nvPicPr>
        <xdr:cNvPr id="2" name="Рисунок 5" descr=" "/>
        <xdr:cNvPicPr/>
      </xdr:nvPicPr>
      <xdr:blipFill>
        <a:blip r:embed="rId2"/>
        <a:stretch/>
      </xdr:blipFill>
      <xdr:spPr>
        <a:xfrm>
          <a:off x="11111400" y="12065040"/>
          <a:ext cx="8381160" cy="61635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7</xdr:col>
      <xdr:colOff>56520</xdr:colOff>
      <xdr:row>0</xdr:row>
      <xdr:rowOff>25200</xdr:rowOff>
    </xdr:from>
    <xdr:to>
      <xdr:col>30</xdr:col>
      <xdr:colOff>38880</xdr:colOff>
      <xdr:row>46</xdr:row>
      <xdr:rowOff>138600</xdr:rowOff>
    </xdr:to>
    <xdr:pic>
      <xdr:nvPicPr>
        <xdr:cNvPr id="3" name="Рисунок 4" descr=" "/>
        <xdr:cNvPicPr/>
      </xdr:nvPicPr>
      <xdr:blipFill>
        <a:blip r:embed="rId3"/>
        <a:stretch/>
      </xdr:blipFill>
      <xdr:spPr>
        <a:xfrm>
          <a:off x="10920600" y="25200"/>
          <a:ext cx="14047200" cy="88765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14</xdr:col>
      <xdr:colOff>0</xdr:colOff>
      <xdr:row>1</xdr:row>
      <xdr:rowOff>0</xdr:rowOff>
    </xdr:from>
    <xdr:to>
      <xdr:col>18</xdr:col>
      <xdr:colOff>160200</xdr:colOff>
      <xdr:row>22</xdr:row>
      <xdr:rowOff>75600</xdr:rowOff>
    </xdr:to>
    <xdr:pic>
      <xdr:nvPicPr>
        <xdr:cNvPr id="4" name="Рисунок 2" descr=" "/>
        <xdr:cNvPicPr/>
      </xdr:nvPicPr>
      <xdr:blipFill>
        <a:blip r:embed="rId1"/>
        <a:stretch/>
      </xdr:blipFill>
      <xdr:spPr>
        <a:xfrm>
          <a:off x="9867960" y="280080"/>
          <a:ext cx="2979720" cy="46868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</xdr:row>
      <xdr:rowOff>0</xdr:rowOff>
    </xdr:from>
    <xdr:to>
      <xdr:col>4</xdr:col>
      <xdr:colOff>149400</xdr:colOff>
      <xdr:row>23</xdr:row>
      <xdr:rowOff>587520</xdr:rowOff>
    </xdr:to>
    <xdr:pic>
      <xdr:nvPicPr>
        <xdr:cNvPr id="5" name="Рисунок 4" descr=" "/>
        <xdr:cNvPicPr/>
      </xdr:nvPicPr>
      <xdr:blipFill>
        <a:blip r:embed="rId2"/>
        <a:stretch/>
      </xdr:blipFill>
      <xdr:spPr>
        <a:xfrm>
          <a:off x="0" y="280080"/>
          <a:ext cx="2968920" cy="5389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20</xdr:col>
      <xdr:colOff>0</xdr:colOff>
      <xdr:row>28</xdr:row>
      <xdr:rowOff>0</xdr:rowOff>
    </xdr:from>
    <xdr:to>
      <xdr:col>29</xdr:col>
      <xdr:colOff>228600</xdr:colOff>
      <xdr:row>44</xdr:row>
      <xdr:rowOff>24840</xdr:rowOff>
    </xdr:to>
    <xdr:pic>
      <xdr:nvPicPr>
        <xdr:cNvPr id="6" name="Рисунок 5" descr=" "/>
        <xdr:cNvPicPr/>
      </xdr:nvPicPr>
      <xdr:blipFill>
        <a:blip r:embed="rId3"/>
        <a:stretch/>
      </xdr:blipFill>
      <xdr:spPr>
        <a:xfrm>
          <a:off x="14096880" y="6654960"/>
          <a:ext cx="6572520" cy="35049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45</xdr:row>
      <xdr:rowOff>0</xdr:rowOff>
    </xdr:from>
    <xdr:to>
      <xdr:col>21</xdr:col>
      <xdr:colOff>296280</xdr:colOff>
      <xdr:row>86</xdr:row>
      <xdr:rowOff>151560</xdr:rowOff>
    </xdr:to>
    <xdr:pic>
      <xdr:nvPicPr>
        <xdr:cNvPr id="7" name="Рисунок 6" descr=" "/>
        <xdr:cNvPicPr/>
      </xdr:nvPicPr>
      <xdr:blipFill>
        <a:blip r:embed="rId4"/>
        <a:stretch/>
      </xdr:blipFill>
      <xdr:spPr>
        <a:xfrm>
          <a:off x="0" y="10325880"/>
          <a:ext cx="15098040" cy="84992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485280</xdr:colOff>
      <xdr:row>0</xdr:row>
      <xdr:rowOff>139320</xdr:rowOff>
    </xdr:from>
    <xdr:to>
      <xdr:col>21</xdr:col>
      <xdr:colOff>19440</xdr:colOff>
      <xdr:row>29</xdr:row>
      <xdr:rowOff>205200</xdr:rowOff>
    </xdr:to>
    <xdr:pic>
      <xdr:nvPicPr>
        <xdr:cNvPr id="8" name="Рисунок 1" descr=" "/>
        <xdr:cNvPicPr/>
      </xdr:nvPicPr>
      <xdr:blipFill>
        <a:blip r:embed="rId1"/>
        <a:stretch/>
      </xdr:blipFill>
      <xdr:spPr>
        <a:xfrm>
          <a:off x="8590320" y="139320"/>
          <a:ext cx="9318240" cy="61290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9360</xdr:colOff>
      <xdr:row>0</xdr:row>
      <xdr:rowOff>0</xdr:rowOff>
    </xdr:from>
    <xdr:to>
      <xdr:col>7</xdr:col>
      <xdr:colOff>123120</xdr:colOff>
      <xdr:row>37</xdr:row>
      <xdr:rowOff>62640</xdr:rowOff>
    </xdr:to>
    <xdr:pic>
      <xdr:nvPicPr>
        <xdr:cNvPr id="9" name="Рисунок 1" descr=" "/>
        <xdr:cNvPicPr/>
      </xdr:nvPicPr>
      <xdr:blipFill>
        <a:blip r:embed="rId1"/>
        <a:srcRect l="18751" t="17132" r="31763" b="7397"/>
        <a:stretch/>
      </xdr:blipFill>
      <xdr:spPr>
        <a:xfrm>
          <a:off x="9360" y="0"/>
          <a:ext cx="7503840" cy="68065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11</xdr:col>
      <xdr:colOff>399600</xdr:colOff>
      <xdr:row>37</xdr:row>
      <xdr:rowOff>63000</xdr:rowOff>
    </xdr:to>
    <xdr:pic>
      <xdr:nvPicPr>
        <xdr:cNvPr id="10" name="Рисунок 1" descr=" "/>
        <xdr:cNvPicPr/>
      </xdr:nvPicPr>
      <xdr:blipFill>
        <a:blip r:embed="rId1"/>
        <a:srcRect l="18751" t="17132" r="31763" b="7397"/>
        <a:stretch/>
      </xdr:blipFill>
      <xdr:spPr>
        <a:xfrm>
          <a:off x="0" y="0"/>
          <a:ext cx="8152920" cy="7111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18</xdr:col>
      <xdr:colOff>313200</xdr:colOff>
      <xdr:row>46</xdr:row>
      <xdr:rowOff>63000</xdr:rowOff>
    </xdr:to>
    <xdr:pic>
      <xdr:nvPicPr>
        <xdr:cNvPr id="11" name="Рисунок 1" descr=" "/>
        <xdr:cNvPicPr/>
      </xdr:nvPicPr>
      <xdr:blipFill>
        <a:blip r:embed="rId1"/>
        <a:stretch/>
      </xdr:blipFill>
      <xdr:spPr>
        <a:xfrm>
          <a:off x="0" y="0"/>
          <a:ext cx="11914560" cy="8826120"/>
        </a:xfrm>
        <a:prstGeom prst="rect">
          <a:avLst/>
        </a:prstGeom>
        <a:solidFill>
          <a:srgbClr val="BDD7ED"/>
        </a:solidFill>
        <a:ln w="0">
          <a:noFill/>
        </a:ln>
      </xdr:spPr>
    </xdr:pic>
    <xdr:clientData/>
  </xdr:twoCellAnchor>
  <xdr:twoCellAnchor editAs="twoCell">
    <xdr:from>
      <xdr:col>8</xdr:col>
      <xdr:colOff>56880</xdr:colOff>
      <xdr:row>19</xdr:row>
      <xdr:rowOff>37800</xdr:rowOff>
    </xdr:from>
    <xdr:to>
      <xdr:col>9</xdr:col>
      <xdr:colOff>551880</xdr:colOff>
      <xdr:row>25</xdr:row>
      <xdr:rowOff>100800</xdr:rowOff>
    </xdr:to>
    <xdr:sp>
      <xdr:nvSpPr>
        <xdr:cNvPr id="12" name="rect"/>
        <xdr:cNvSpPr/>
      </xdr:nvSpPr>
      <xdr:spPr>
        <a:xfrm>
          <a:off x="5213160" y="3657240"/>
          <a:ext cx="1139400" cy="1206000"/>
        </a:xfrm>
        <a:prstGeom prst="rect">
          <a:avLst/>
        </a:prstGeom>
        <a:solidFill>
          <a:srgbClr val="FFFFFF"/>
        </a:solidFill>
        <a:ln w="12700">
          <a:solidFill>
            <a:srgbClr val="FFFFFF"/>
          </a:solidFill>
          <a:miter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twoCell">
    <xdr:from>
      <xdr:col>7</xdr:col>
      <xdr:colOff>581040</xdr:colOff>
      <xdr:row>8</xdr:row>
      <xdr:rowOff>139320</xdr:rowOff>
    </xdr:from>
    <xdr:to>
      <xdr:col>9</xdr:col>
      <xdr:colOff>199080</xdr:colOff>
      <xdr:row>12</xdr:row>
      <xdr:rowOff>75600</xdr:rowOff>
    </xdr:to>
    <xdr:sp>
      <xdr:nvSpPr>
        <xdr:cNvPr id="13" name="rect"/>
        <xdr:cNvSpPr/>
      </xdr:nvSpPr>
      <xdr:spPr>
        <a:xfrm>
          <a:off x="5092560" y="1663200"/>
          <a:ext cx="907200" cy="698400"/>
        </a:xfrm>
        <a:prstGeom prst="rect">
          <a:avLst/>
        </a:prstGeom>
        <a:solidFill>
          <a:srgbClr val="FFFFFF"/>
        </a:solidFill>
        <a:ln w="12700">
          <a:solidFill>
            <a:srgbClr val="FFFFFF"/>
          </a:solidFill>
          <a:miter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twoCell">
    <xdr:from>
      <xdr:col>9</xdr:col>
      <xdr:colOff>180720</xdr:colOff>
      <xdr:row>21</xdr:row>
      <xdr:rowOff>37800</xdr:rowOff>
    </xdr:from>
    <xdr:to>
      <xdr:col>10</xdr:col>
      <xdr:colOff>408600</xdr:colOff>
      <xdr:row>25</xdr:row>
      <xdr:rowOff>24840</xdr:rowOff>
    </xdr:to>
    <xdr:sp>
      <xdr:nvSpPr>
        <xdr:cNvPr id="14" name="rect"/>
        <xdr:cNvSpPr/>
      </xdr:nvSpPr>
      <xdr:spPr>
        <a:xfrm>
          <a:off x="5981400" y="4038480"/>
          <a:ext cx="872280" cy="748800"/>
        </a:xfrm>
        <a:prstGeom prst="rect">
          <a:avLst/>
        </a:prstGeom>
        <a:solidFill>
          <a:srgbClr val="FFFFFF"/>
        </a:solidFill>
        <a:ln w="12700">
          <a:solidFill>
            <a:srgbClr val="FFFFFF"/>
          </a:solidFill>
          <a:miter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twoCell">
    <xdr:from>
      <xdr:col>10</xdr:col>
      <xdr:colOff>304920</xdr:colOff>
      <xdr:row>21</xdr:row>
      <xdr:rowOff>177120</xdr:rowOff>
    </xdr:from>
    <xdr:to>
      <xdr:col>11</xdr:col>
      <xdr:colOff>18000</xdr:colOff>
      <xdr:row>23</xdr:row>
      <xdr:rowOff>164160</xdr:rowOff>
    </xdr:to>
    <xdr:sp>
      <xdr:nvSpPr>
        <xdr:cNvPr id="15" name="rect"/>
        <xdr:cNvSpPr/>
      </xdr:nvSpPr>
      <xdr:spPr>
        <a:xfrm>
          <a:off x="6750000" y="4177800"/>
          <a:ext cx="357840" cy="367920"/>
        </a:xfrm>
        <a:prstGeom prst="rect">
          <a:avLst/>
        </a:prstGeom>
        <a:solidFill>
          <a:srgbClr val="000000"/>
        </a:solidFill>
        <a:ln w="12700">
          <a:solidFill>
            <a:srgbClr val="FFFFFF"/>
          </a:solidFill>
          <a:miter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twoCell">
    <xdr:from>
      <xdr:col>9</xdr:col>
      <xdr:colOff>180720</xdr:colOff>
      <xdr:row>17</xdr:row>
      <xdr:rowOff>113760</xdr:rowOff>
    </xdr:from>
    <xdr:to>
      <xdr:col>9</xdr:col>
      <xdr:colOff>504360</xdr:colOff>
      <xdr:row>19</xdr:row>
      <xdr:rowOff>100800</xdr:rowOff>
    </xdr:to>
    <xdr:sp>
      <xdr:nvSpPr>
        <xdr:cNvPr id="16" name="rect"/>
        <xdr:cNvSpPr/>
      </xdr:nvSpPr>
      <xdr:spPr>
        <a:xfrm>
          <a:off x="5981400" y="3352320"/>
          <a:ext cx="323640" cy="367920"/>
        </a:xfrm>
        <a:prstGeom prst="rect">
          <a:avLst/>
        </a:prstGeom>
        <a:solidFill>
          <a:srgbClr val="000000"/>
        </a:solidFill>
        <a:ln w="12700">
          <a:solidFill>
            <a:srgbClr val="FFFFFF"/>
          </a:solidFill>
          <a:miter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twoCell">
    <xdr:from>
      <xdr:col>10</xdr:col>
      <xdr:colOff>219240</xdr:colOff>
      <xdr:row>6</xdr:row>
      <xdr:rowOff>164520</xdr:rowOff>
    </xdr:from>
    <xdr:to>
      <xdr:col>10</xdr:col>
      <xdr:colOff>542160</xdr:colOff>
      <xdr:row>8</xdr:row>
      <xdr:rowOff>151560</xdr:rowOff>
    </xdr:to>
    <xdr:sp>
      <xdr:nvSpPr>
        <xdr:cNvPr id="17" name="rect"/>
        <xdr:cNvSpPr/>
      </xdr:nvSpPr>
      <xdr:spPr>
        <a:xfrm>
          <a:off x="6664320" y="1307520"/>
          <a:ext cx="322920" cy="367920"/>
        </a:xfrm>
        <a:prstGeom prst="rect">
          <a:avLst/>
        </a:prstGeom>
        <a:solidFill>
          <a:srgbClr val="000000"/>
        </a:solidFill>
        <a:ln w="12700">
          <a:solidFill>
            <a:srgbClr val="FFFFFF"/>
          </a:solidFill>
          <a:miter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twoCell">
    <xdr:from>
      <xdr:col>9</xdr:col>
      <xdr:colOff>63720</xdr:colOff>
      <xdr:row>9</xdr:row>
      <xdr:rowOff>-360</xdr:rowOff>
    </xdr:from>
    <xdr:to>
      <xdr:col>10</xdr:col>
      <xdr:colOff>310680</xdr:colOff>
      <xdr:row>11</xdr:row>
      <xdr:rowOff>189720</xdr:rowOff>
    </xdr:to>
    <xdr:sp>
      <xdr:nvSpPr>
        <xdr:cNvPr id="18" name="rtTriangle"/>
        <xdr:cNvSpPr/>
      </xdr:nvSpPr>
      <xdr:spPr>
        <a:xfrm rot="4165200">
          <a:off x="6024240" y="1554120"/>
          <a:ext cx="570960" cy="891360"/>
        </a:xfrm>
        <a:prstGeom prst="rtTriangle">
          <a:avLst/>
        </a:prstGeom>
        <a:solidFill>
          <a:srgbClr val="FFFFFF"/>
        </a:solidFill>
        <a:ln w="12700">
          <a:solidFill>
            <a:srgbClr val="FFFFFF"/>
          </a:solidFill>
          <a:miter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twoCell">
    <xdr:from>
      <xdr:col>3</xdr:col>
      <xdr:colOff>247320</xdr:colOff>
      <xdr:row>7</xdr:row>
      <xdr:rowOff>75960</xdr:rowOff>
    </xdr:from>
    <xdr:to>
      <xdr:col>4</xdr:col>
      <xdr:colOff>227160</xdr:colOff>
      <xdr:row>9</xdr:row>
      <xdr:rowOff>126360</xdr:rowOff>
    </xdr:to>
    <xdr:sp>
      <xdr:nvSpPr>
        <xdr:cNvPr id="19" name="wedgeRoundRectCallout"/>
        <xdr:cNvSpPr/>
      </xdr:nvSpPr>
      <xdr:spPr>
        <a:xfrm>
          <a:off x="2180880" y="1409400"/>
          <a:ext cx="624240" cy="431640"/>
        </a:xfrm>
        <a:prstGeom prst="wedgeRoundRectCallout">
          <a:avLst>
            <a:gd name="adj1" fmla="val -20833"/>
            <a:gd name="adj2" fmla="val 62500"/>
            <a:gd name="adj3" fmla="val 16667"/>
          </a:avLst>
        </a:prstGeom>
        <a:solidFill>
          <a:srgbClr val="FFFF00"/>
        </a:solidFill>
        <a:ln w="12700">
          <a:solidFill>
            <a:srgbClr val="5A9BD5"/>
          </a:solidFill>
          <a:miter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tIns="45000" rIns="90000" bIns="45000" anchor="t">
          <a:noAutofit/>
        </a:bodyPr>
        <a:p>
          <a:pPr>
            <a:lnSpc>
              <a:spcPct val="100000"/>
            </a:lnSpc>
          </a:pPr>
          <a:r>
            <a:rPr lang="en-US" sz="900" b="0" u="none" strike="noStrike">
              <a:solidFill>
                <a:srgbClr val="333333"/>
              </a:solidFill>
              <a:effectLst/>
              <a:uFillTx/>
              <a:latin typeface="Calibri"/>
              <a:ea typeface="Calibri"/>
            </a:rPr>
            <a:t>3,3*2,8=9,24</a:t>
          </a:r>
          <a:endParaRPr lang="ru-RU" sz="9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2</xdr:col>
      <xdr:colOff>209520</xdr:colOff>
      <xdr:row>14</xdr:row>
      <xdr:rowOff>0</xdr:rowOff>
    </xdr:from>
    <xdr:to>
      <xdr:col>3</xdr:col>
      <xdr:colOff>180360</xdr:colOff>
      <xdr:row>16</xdr:row>
      <xdr:rowOff>75600</xdr:rowOff>
    </xdr:to>
    <xdr:sp>
      <xdr:nvSpPr>
        <xdr:cNvPr id="20" name="wedgeRoundRectCallout"/>
        <xdr:cNvSpPr/>
      </xdr:nvSpPr>
      <xdr:spPr>
        <a:xfrm>
          <a:off x="1498680" y="2666880"/>
          <a:ext cx="615240" cy="456840"/>
        </a:xfrm>
        <a:prstGeom prst="wedgeRoundRectCallout">
          <a:avLst>
            <a:gd name="adj1" fmla="val -20833"/>
            <a:gd name="adj2" fmla="val 62500"/>
            <a:gd name="adj3" fmla="val 16667"/>
          </a:avLst>
        </a:prstGeom>
        <a:solidFill>
          <a:srgbClr val="FFFF00"/>
        </a:solidFill>
        <a:ln w="12700">
          <a:solidFill>
            <a:srgbClr val="5A9BD5"/>
          </a:solidFill>
          <a:miter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tIns="45000" rIns="90000" bIns="45000" anchor="t">
          <a:noAutofit/>
        </a:bodyPr>
        <a:p>
          <a:pPr>
            <a:lnSpc>
              <a:spcPct val="100000"/>
            </a:lnSpc>
          </a:pPr>
          <a:r>
            <a:rPr lang="en-US" sz="900" b="0" u="none" strike="noStrike">
              <a:solidFill>
                <a:srgbClr val="333333"/>
              </a:solidFill>
              <a:effectLst/>
              <a:uFillTx/>
              <a:latin typeface="Calibri"/>
              <a:ea typeface="Calibri"/>
            </a:rPr>
            <a:t>1,7*2,8 = 4,76</a:t>
          </a:r>
          <a:endParaRPr lang="ru-RU" sz="9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2</xdr:col>
      <xdr:colOff>0</xdr:colOff>
      <xdr:row>25</xdr:row>
      <xdr:rowOff>0</xdr:rowOff>
    </xdr:from>
    <xdr:to>
      <xdr:col>2</xdr:col>
      <xdr:colOff>588960</xdr:colOff>
      <xdr:row>27</xdr:row>
      <xdr:rowOff>37440</xdr:rowOff>
    </xdr:to>
    <xdr:sp>
      <xdr:nvSpPr>
        <xdr:cNvPr id="21" name="wedgeRoundRectCallout"/>
        <xdr:cNvSpPr/>
      </xdr:nvSpPr>
      <xdr:spPr>
        <a:xfrm>
          <a:off x="1289160" y="4762440"/>
          <a:ext cx="588960" cy="418680"/>
        </a:xfrm>
        <a:prstGeom prst="wedgeRoundRectCallout">
          <a:avLst>
            <a:gd name="adj1" fmla="val -20833"/>
            <a:gd name="adj2" fmla="val 62500"/>
            <a:gd name="adj3" fmla="val 16667"/>
          </a:avLst>
        </a:prstGeom>
        <a:solidFill>
          <a:srgbClr val="FFFF00"/>
        </a:solidFill>
        <a:ln w="12700">
          <a:solidFill>
            <a:srgbClr val="5A9BD5"/>
          </a:solidFill>
          <a:miter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tIns="45000" rIns="90000" bIns="45000" anchor="t">
          <a:noAutofit/>
        </a:bodyPr>
        <a:p>
          <a:pPr>
            <a:lnSpc>
              <a:spcPct val="100000"/>
            </a:lnSpc>
          </a:pPr>
          <a:r>
            <a:rPr lang="en-US" sz="900" b="0" u="none" strike="noStrike">
              <a:solidFill>
                <a:srgbClr val="333333"/>
              </a:solidFill>
              <a:effectLst/>
              <a:uFillTx/>
              <a:latin typeface="Calibri"/>
              <a:ea typeface="Calibri"/>
            </a:rPr>
            <a:t>3,1*2,8 = 8,68</a:t>
          </a:r>
          <a:endParaRPr lang="ru-RU" sz="9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1</xdr:col>
      <xdr:colOff>333000</xdr:colOff>
      <xdr:row>16</xdr:row>
      <xdr:rowOff>139320</xdr:rowOff>
    </xdr:from>
    <xdr:to>
      <xdr:col>2</xdr:col>
      <xdr:colOff>341640</xdr:colOff>
      <xdr:row>19</xdr:row>
      <xdr:rowOff>88200</xdr:rowOff>
    </xdr:to>
    <xdr:sp>
      <xdr:nvSpPr>
        <xdr:cNvPr id="22" name="wedgeRoundRectCallout"/>
        <xdr:cNvSpPr/>
      </xdr:nvSpPr>
      <xdr:spPr>
        <a:xfrm>
          <a:off x="977400" y="3187440"/>
          <a:ext cx="653400" cy="520200"/>
        </a:xfrm>
        <a:prstGeom prst="wedgeRoundRectCallout">
          <a:avLst>
            <a:gd name="adj1" fmla="val -20833"/>
            <a:gd name="adj2" fmla="val 62500"/>
            <a:gd name="adj3" fmla="val 16667"/>
          </a:avLst>
        </a:prstGeom>
        <a:solidFill>
          <a:srgbClr val="FFFF00"/>
        </a:solidFill>
        <a:ln w="12700">
          <a:solidFill>
            <a:srgbClr val="5A9BD5"/>
          </a:solidFill>
          <a:miter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tIns="45000" rIns="90000" bIns="45000" anchor="t">
          <a:noAutofit/>
        </a:bodyPr>
        <a:p>
          <a:pPr>
            <a:lnSpc>
              <a:spcPct val="100000"/>
            </a:lnSpc>
          </a:pPr>
          <a:r>
            <a:rPr lang="en-US" sz="900" b="0" u="none" strike="noStrike">
              <a:solidFill>
                <a:srgbClr val="333333"/>
              </a:solidFill>
              <a:effectLst/>
              <a:uFillTx/>
              <a:latin typeface="Calibri"/>
              <a:ea typeface="Calibri"/>
            </a:rPr>
            <a:t>4,8*2,8 = 13,44</a:t>
          </a:r>
          <a:endParaRPr lang="ru-RU" sz="9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3</xdr:col>
      <xdr:colOff>333000</xdr:colOff>
      <xdr:row>16</xdr:row>
      <xdr:rowOff>151920</xdr:rowOff>
    </xdr:from>
    <xdr:to>
      <xdr:col>5</xdr:col>
      <xdr:colOff>218160</xdr:colOff>
      <xdr:row>23</xdr:row>
      <xdr:rowOff>25200</xdr:rowOff>
    </xdr:to>
    <xdr:sp>
      <xdr:nvSpPr>
        <xdr:cNvPr id="23" name="rect"/>
        <xdr:cNvSpPr/>
      </xdr:nvSpPr>
      <xdr:spPr>
        <a:xfrm>
          <a:off x="2266560" y="3200040"/>
          <a:ext cx="1174320" cy="1206720"/>
        </a:xfrm>
        <a:prstGeom prst="rect">
          <a:avLst/>
        </a:prstGeom>
        <a:solidFill>
          <a:srgbClr val="FFFFFF"/>
        </a:solidFill>
        <a:ln w="12700">
          <a:solidFill>
            <a:srgbClr val="FFFFFF"/>
          </a:solidFill>
          <a:miter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twoCell">
    <xdr:from>
      <xdr:col>3</xdr:col>
      <xdr:colOff>437760</xdr:colOff>
      <xdr:row>23</xdr:row>
      <xdr:rowOff>37800</xdr:rowOff>
    </xdr:from>
    <xdr:to>
      <xdr:col>4</xdr:col>
      <xdr:colOff>503280</xdr:colOff>
      <xdr:row>26</xdr:row>
      <xdr:rowOff>12240</xdr:rowOff>
    </xdr:to>
    <xdr:sp>
      <xdr:nvSpPr>
        <xdr:cNvPr id="24" name="wedgeRoundRectCallout"/>
        <xdr:cNvSpPr/>
      </xdr:nvSpPr>
      <xdr:spPr>
        <a:xfrm>
          <a:off x="2371320" y="4419360"/>
          <a:ext cx="709920" cy="545760"/>
        </a:xfrm>
        <a:prstGeom prst="wedgeRoundRectCallout">
          <a:avLst>
            <a:gd name="adj1" fmla="val -20833"/>
            <a:gd name="adj2" fmla="val 62500"/>
            <a:gd name="adj3" fmla="val 16667"/>
          </a:avLst>
        </a:prstGeom>
        <a:solidFill>
          <a:srgbClr val="FFFF00"/>
        </a:solidFill>
        <a:ln w="12700">
          <a:solidFill>
            <a:srgbClr val="5A9BD5"/>
          </a:solidFill>
          <a:miter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tIns="45000" rIns="90000" bIns="45000" anchor="t">
          <a:noAutofit/>
        </a:bodyPr>
        <a:p>
          <a:pPr>
            <a:lnSpc>
              <a:spcPct val="100000"/>
            </a:lnSpc>
          </a:pPr>
          <a:r>
            <a:rPr lang="en-US" sz="900" b="0" u="none" strike="noStrike">
              <a:solidFill>
                <a:srgbClr val="333333"/>
              </a:solidFill>
              <a:effectLst/>
              <a:uFillTx/>
              <a:latin typeface="Calibri"/>
              <a:ea typeface="Calibri"/>
            </a:rPr>
            <a:t>1,25*2,8 = 3,5</a:t>
          </a:r>
          <a:endParaRPr lang="ru-RU" sz="9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6</xdr:col>
      <xdr:colOff>437760</xdr:colOff>
      <xdr:row>19</xdr:row>
      <xdr:rowOff>50760</xdr:rowOff>
    </xdr:from>
    <xdr:to>
      <xdr:col>7</xdr:col>
      <xdr:colOff>408600</xdr:colOff>
      <xdr:row>21</xdr:row>
      <xdr:rowOff>63000</xdr:rowOff>
    </xdr:to>
    <xdr:sp>
      <xdr:nvSpPr>
        <xdr:cNvPr id="25" name="wedgeRoundRectCallout"/>
        <xdr:cNvSpPr/>
      </xdr:nvSpPr>
      <xdr:spPr>
        <a:xfrm>
          <a:off x="4304880" y="3670200"/>
          <a:ext cx="615240" cy="393480"/>
        </a:xfrm>
        <a:prstGeom prst="wedgeRoundRectCallout">
          <a:avLst>
            <a:gd name="adj1" fmla="val -20833"/>
            <a:gd name="adj2" fmla="val 62500"/>
            <a:gd name="adj3" fmla="val 16667"/>
          </a:avLst>
        </a:prstGeom>
        <a:solidFill>
          <a:srgbClr val="FFFF00"/>
        </a:solidFill>
        <a:ln w="12700">
          <a:solidFill>
            <a:srgbClr val="5A9BD5"/>
          </a:solidFill>
          <a:miter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tIns="45000" rIns="90000" bIns="45000" anchor="t">
          <a:noAutofit/>
        </a:bodyPr>
        <a:p>
          <a:pPr>
            <a:lnSpc>
              <a:spcPct val="100000"/>
            </a:lnSpc>
          </a:pPr>
          <a:r>
            <a:rPr lang="en-US" sz="800" b="0" u="none" strike="noStrike">
              <a:solidFill>
                <a:srgbClr val="333333"/>
              </a:solidFill>
              <a:effectLst/>
              <a:uFillTx/>
              <a:latin typeface="Calibri"/>
              <a:ea typeface="Calibri"/>
            </a:rPr>
            <a:t>2,55*2,8 = 7,14</a:t>
          </a:r>
          <a:endParaRPr lang="ru-RU" sz="8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5</xdr:col>
      <xdr:colOff>485280</xdr:colOff>
      <xdr:row>21</xdr:row>
      <xdr:rowOff>63360</xdr:rowOff>
    </xdr:from>
    <xdr:to>
      <xdr:col>6</xdr:col>
      <xdr:colOff>408240</xdr:colOff>
      <xdr:row>23</xdr:row>
      <xdr:rowOff>75600</xdr:rowOff>
    </xdr:to>
    <xdr:sp>
      <xdr:nvSpPr>
        <xdr:cNvPr id="26" name="wedgeRoundRectCallout"/>
        <xdr:cNvSpPr/>
      </xdr:nvSpPr>
      <xdr:spPr>
        <a:xfrm>
          <a:off x="3708000" y="4064040"/>
          <a:ext cx="567360" cy="393120"/>
        </a:xfrm>
        <a:prstGeom prst="wedgeRoundRectCallout">
          <a:avLst>
            <a:gd name="adj1" fmla="val -20833"/>
            <a:gd name="adj2" fmla="val 62500"/>
            <a:gd name="adj3" fmla="val 16667"/>
          </a:avLst>
        </a:prstGeom>
        <a:solidFill>
          <a:srgbClr val="FFFF00"/>
        </a:solidFill>
        <a:ln w="12700">
          <a:solidFill>
            <a:srgbClr val="5A9BD5"/>
          </a:solidFill>
          <a:miter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tIns="45000" rIns="90000" bIns="45000" anchor="t">
          <a:noAutofit/>
        </a:bodyPr>
        <a:p>
          <a:pPr>
            <a:lnSpc>
              <a:spcPct val="100000"/>
            </a:lnSpc>
          </a:pPr>
          <a:r>
            <a:rPr lang="en-US" sz="800" b="0" u="none" strike="noStrike">
              <a:solidFill>
                <a:srgbClr val="333333"/>
              </a:solidFill>
              <a:effectLst/>
              <a:uFillTx/>
              <a:latin typeface="Calibri"/>
              <a:ea typeface="Calibri"/>
            </a:rPr>
            <a:t>2,4*2,8 = 6,72</a:t>
          </a:r>
          <a:endParaRPr lang="ru-RU" sz="8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5</xdr:col>
      <xdr:colOff>504360</xdr:colOff>
      <xdr:row>19</xdr:row>
      <xdr:rowOff>25200</xdr:rowOff>
    </xdr:from>
    <xdr:to>
      <xdr:col>6</xdr:col>
      <xdr:colOff>456120</xdr:colOff>
      <xdr:row>21</xdr:row>
      <xdr:rowOff>24840</xdr:rowOff>
    </xdr:to>
    <xdr:sp>
      <xdr:nvSpPr>
        <xdr:cNvPr id="27" name="wedgeRoundRectCallout"/>
        <xdr:cNvSpPr/>
      </xdr:nvSpPr>
      <xdr:spPr>
        <a:xfrm>
          <a:off x="3727080" y="3644640"/>
          <a:ext cx="596160" cy="380880"/>
        </a:xfrm>
        <a:prstGeom prst="wedgeRoundRectCallout">
          <a:avLst>
            <a:gd name="adj1" fmla="val -20833"/>
            <a:gd name="adj2" fmla="val 62500"/>
            <a:gd name="adj3" fmla="val 16667"/>
          </a:avLst>
        </a:prstGeom>
        <a:solidFill>
          <a:srgbClr val="FFFF00"/>
        </a:solidFill>
        <a:ln w="12700">
          <a:solidFill>
            <a:srgbClr val="5A9BD5"/>
          </a:solidFill>
          <a:miter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tIns="45000" rIns="90000" bIns="45000" anchor="t">
          <a:noAutofit/>
        </a:bodyPr>
        <a:p>
          <a:pPr>
            <a:lnSpc>
              <a:spcPct val="100000"/>
            </a:lnSpc>
          </a:pPr>
          <a:r>
            <a:rPr lang="en-US" sz="800" b="0" u="none" strike="noStrike">
              <a:solidFill>
                <a:srgbClr val="333333"/>
              </a:solidFill>
              <a:effectLst/>
              <a:uFillTx/>
              <a:latin typeface="Calibri"/>
              <a:ea typeface="Calibri"/>
            </a:rPr>
            <a:t>2,1*2,8 = 5,88</a:t>
          </a:r>
          <a:endParaRPr lang="ru-RU" sz="8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5</xdr:col>
      <xdr:colOff>276120</xdr:colOff>
      <xdr:row>15</xdr:row>
      <xdr:rowOff>12600</xdr:rowOff>
    </xdr:from>
    <xdr:to>
      <xdr:col>6</xdr:col>
      <xdr:colOff>275040</xdr:colOff>
      <xdr:row>17</xdr:row>
      <xdr:rowOff>75600</xdr:rowOff>
    </xdr:to>
    <xdr:sp>
      <xdr:nvSpPr>
        <xdr:cNvPr id="28" name="wedgeRoundRectCallout"/>
        <xdr:cNvSpPr/>
      </xdr:nvSpPr>
      <xdr:spPr>
        <a:xfrm>
          <a:off x="3498840" y="2870280"/>
          <a:ext cx="643320" cy="443880"/>
        </a:xfrm>
        <a:prstGeom prst="wedgeRoundRectCallout">
          <a:avLst>
            <a:gd name="adj1" fmla="val -20833"/>
            <a:gd name="adj2" fmla="val 62500"/>
            <a:gd name="adj3" fmla="val 16667"/>
          </a:avLst>
        </a:prstGeom>
        <a:solidFill>
          <a:srgbClr val="FFFF00"/>
        </a:solidFill>
        <a:ln w="12700">
          <a:solidFill>
            <a:srgbClr val="5A9BD5"/>
          </a:solidFill>
          <a:miter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tIns="45000" rIns="90000" bIns="45000" anchor="t">
          <a:noAutofit/>
        </a:bodyPr>
        <a:p>
          <a:pPr>
            <a:lnSpc>
              <a:spcPct val="100000"/>
            </a:lnSpc>
          </a:pPr>
          <a:r>
            <a:rPr lang="en-US" sz="900" b="0" u="none" strike="noStrike">
              <a:solidFill>
                <a:srgbClr val="333333"/>
              </a:solidFill>
              <a:effectLst/>
              <a:uFillTx/>
              <a:latin typeface="Calibri"/>
              <a:ea typeface="Calibri"/>
            </a:rPr>
            <a:t>2,1*2,8 = 5,88</a:t>
          </a:r>
          <a:endParaRPr lang="ru-RU" sz="9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8</xdr:col>
      <xdr:colOff>84960</xdr:colOff>
      <xdr:row>19</xdr:row>
      <xdr:rowOff>0</xdr:rowOff>
    </xdr:from>
    <xdr:to>
      <xdr:col>9</xdr:col>
      <xdr:colOff>46800</xdr:colOff>
      <xdr:row>21</xdr:row>
      <xdr:rowOff>24840</xdr:rowOff>
    </xdr:to>
    <xdr:sp>
      <xdr:nvSpPr>
        <xdr:cNvPr id="29" name="wedgeRoundRectCallout"/>
        <xdr:cNvSpPr/>
      </xdr:nvSpPr>
      <xdr:spPr>
        <a:xfrm>
          <a:off x="5241240" y="3619440"/>
          <a:ext cx="606240" cy="406080"/>
        </a:xfrm>
        <a:prstGeom prst="wedgeRoundRectCallout">
          <a:avLst>
            <a:gd name="adj1" fmla="val -20833"/>
            <a:gd name="adj2" fmla="val 62500"/>
            <a:gd name="adj3" fmla="val 16667"/>
          </a:avLst>
        </a:prstGeom>
        <a:solidFill>
          <a:srgbClr val="FFFF00"/>
        </a:solidFill>
        <a:ln w="12700">
          <a:solidFill>
            <a:srgbClr val="5A9BD5"/>
          </a:solidFill>
          <a:miter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tIns="45000" rIns="90000" bIns="45000" anchor="t">
          <a:noAutofit/>
        </a:bodyPr>
        <a:p>
          <a:pPr>
            <a:lnSpc>
              <a:spcPct val="100000"/>
            </a:lnSpc>
          </a:pPr>
          <a:r>
            <a:rPr lang="en-US" sz="900" b="0" u="none" strike="noStrike">
              <a:solidFill>
                <a:srgbClr val="333333"/>
              </a:solidFill>
              <a:effectLst/>
              <a:uFillTx/>
              <a:latin typeface="Calibri"/>
              <a:ea typeface="Calibri"/>
            </a:rPr>
            <a:t>1,4*3,7 = 5,18</a:t>
          </a:r>
          <a:endParaRPr lang="ru-RU" sz="9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8</xdr:col>
      <xdr:colOff>151920</xdr:colOff>
      <xdr:row>13</xdr:row>
      <xdr:rowOff>75960</xdr:rowOff>
    </xdr:from>
    <xdr:to>
      <xdr:col>9</xdr:col>
      <xdr:colOff>237240</xdr:colOff>
      <xdr:row>15</xdr:row>
      <xdr:rowOff>113400</xdr:rowOff>
    </xdr:to>
    <xdr:sp>
      <xdr:nvSpPr>
        <xdr:cNvPr id="30" name="wedgeRoundRectCallout"/>
        <xdr:cNvSpPr/>
      </xdr:nvSpPr>
      <xdr:spPr>
        <a:xfrm>
          <a:off x="5308200" y="2552400"/>
          <a:ext cx="729720" cy="418680"/>
        </a:xfrm>
        <a:prstGeom prst="wedgeRoundRectCallout">
          <a:avLst>
            <a:gd name="adj1" fmla="val -20833"/>
            <a:gd name="adj2" fmla="val 62500"/>
            <a:gd name="adj3" fmla="val 16667"/>
          </a:avLst>
        </a:prstGeom>
        <a:solidFill>
          <a:srgbClr val="FFFF00"/>
        </a:solidFill>
        <a:ln w="12700">
          <a:solidFill>
            <a:srgbClr val="5A9BD5"/>
          </a:solidFill>
          <a:miter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tIns="45000" rIns="90000" bIns="45000" anchor="t">
          <a:noAutofit/>
        </a:bodyPr>
        <a:p>
          <a:pPr>
            <a:lnSpc>
              <a:spcPct val="100000"/>
            </a:lnSpc>
          </a:pPr>
          <a:r>
            <a:rPr lang="en-US" sz="900" b="0" u="none" strike="noStrike">
              <a:solidFill>
                <a:srgbClr val="333333"/>
              </a:solidFill>
              <a:effectLst/>
              <a:uFillTx/>
              <a:latin typeface="Calibri"/>
              <a:ea typeface="Calibri"/>
            </a:rPr>
            <a:t>1,95*1,55 = 3,02</a:t>
          </a:r>
          <a:endParaRPr lang="ru-RU" sz="9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10</xdr:col>
      <xdr:colOff>552240</xdr:colOff>
      <xdr:row>9</xdr:row>
      <xdr:rowOff>0</xdr:rowOff>
    </xdr:from>
    <xdr:to>
      <xdr:col>12</xdr:col>
      <xdr:colOff>84600</xdr:colOff>
      <xdr:row>12</xdr:row>
      <xdr:rowOff>24840</xdr:rowOff>
    </xdr:to>
    <xdr:sp>
      <xdr:nvSpPr>
        <xdr:cNvPr id="31" name="wedgeRoundRectCallout"/>
        <xdr:cNvSpPr/>
      </xdr:nvSpPr>
      <xdr:spPr>
        <a:xfrm>
          <a:off x="6997320" y="1714680"/>
          <a:ext cx="821520" cy="596160"/>
        </a:xfrm>
        <a:prstGeom prst="wedgeRoundRectCallout">
          <a:avLst>
            <a:gd name="adj1" fmla="val -20833"/>
            <a:gd name="adj2" fmla="val 62500"/>
            <a:gd name="adj3" fmla="val 16667"/>
          </a:avLst>
        </a:prstGeom>
        <a:solidFill>
          <a:srgbClr val="FFFF00"/>
        </a:solidFill>
        <a:ln w="12700">
          <a:solidFill>
            <a:srgbClr val="5A9BD5"/>
          </a:solidFill>
          <a:miter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tIns="45000" rIns="90000" bIns="45000" anchor="t">
          <a:noAutofit/>
        </a:bodyPr>
        <a:p>
          <a:pPr>
            <a:lnSpc>
              <a:spcPct val="100000"/>
            </a:lnSpc>
          </a:pPr>
          <a:r>
            <a:rPr lang="en-US" sz="900" b="0" u="none" strike="noStrike">
              <a:solidFill>
                <a:srgbClr val="333333"/>
              </a:solidFill>
              <a:effectLst/>
              <a:uFillTx/>
              <a:latin typeface="Calibri"/>
              <a:ea typeface="Calibri"/>
            </a:rPr>
            <a:t>1,85*1,8+ 0,85*1,3= 4,43 </a:t>
          </a:r>
          <a:endParaRPr lang="ru-RU" sz="9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7</xdr:col>
      <xdr:colOff>285120</xdr:colOff>
      <xdr:row>4</xdr:row>
      <xdr:rowOff>0</xdr:rowOff>
    </xdr:from>
    <xdr:to>
      <xdr:col>8</xdr:col>
      <xdr:colOff>351360</xdr:colOff>
      <xdr:row>6</xdr:row>
      <xdr:rowOff>63000</xdr:rowOff>
    </xdr:to>
    <xdr:sp>
      <xdr:nvSpPr>
        <xdr:cNvPr id="32" name="wedgeRoundRectCallout"/>
        <xdr:cNvSpPr/>
      </xdr:nvSpPr>
      <xdr:spPr>
        <a:xfrm>
          <a:off x="4796640" y="762120"/>
          <a:ext cx="711000" cy="443880"/>
        </a:xfrm>
        <a:prstGeom prst="wedgeRoundRectCallout">
          <a:avLst>
            <a:gd name="adj1" fmla="val -20833"/>
            <a:gd name="adj2" fmla="val 62500"/>
            <a:gd name="adj3" fmla="val 16667"/>
          </a:avLst>
        </a:prstGeom>
        <a:solidFill>
          <a:srgbClr val="FFFF00"/>
        </a:solidFill>
        <a:ln w="12700">
          <a:solidFill>
            <a:srgbClr val="5A9BD5"/>
          </a:solidFill>
          <a:miter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tIns="45000" rIns="90000" bIns="45000" anchor="t">
          <a:noAutofit/>
        </a:bodyPr>
        <a:p>
          <a:pPr>
            <a:lnSpc>
              <a:spcPct val="100000"/>
            </a:lnSpc>
          </a:pPr>
          <a:r>
            <a:rPr lang="en-US" sz="900" b="0" u="none" strike="noStrike">
              <a:solidFill>
                <a:srgbClr val="333333"/>
              </a:solidFill>
              <a:effectLst/>
              <a:uFillTx/>
              <a:latin typeface="Calibri"/>
              <a:ea typeface="Calibri"/>
            </a:rPr>
            <a:t>9,2*2,8=25,76</a:t>
          </a:r>
          <a:endParaRPr lang="ru-RU" sz="9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11</xdr:col>
      <xdr:colOff>285120</xdr:colOff>
      <xdr:row>35</xdr:row>
      <xdr:rowOff>0</xdr:rowOff>
    </xdr:from>
    <xdr:to>
      <xdr:col>12</xdr:col>
      <xdr:colOff>255960</xdr:colOff>
      <xdr:row>37</xdr:row>
      <xdr:rowOff>63000</xdr:rowOff>
    </xdr:to>
    <xdr:sp>
      <xdr:nvSpPr>
        <xdr:cNvPr id="33" name="wedgeRoundRectCallout"/>
        <xdr:cNvSpPr/>
      </xdr:nvSpPr>
      <xdr:spPr>
        <a:xfrm>
          <a:off x="7374960" y="6667560"/>
          <a:ext cx="615240" cy="443880"/>
        </a:xfrm>
        <a:prstGeom prst="wedgeRoundRectCallout">
          <a:avLst>
            <a:gd name="adj1" fmla="val -20833"/>
            <a:gd name="adj2" fmla="val 62500"/>
            <a:gd name="adj3" fmla="val 16667"/>
          </a:avLst>
        </a:prstGeom>
        <a:solidFill>
          <a:srgbClr val="FFFF00"/>
        </a:solidFill>
        <a:ln w="12700">
          <a:solidFill>
            <a:srgbClr val="5A9BD5"/>
          </a:solidFill>
          <a:miter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tIns="45000" rIns="90000" bIns="45000" anchor="t">
          <a:noAutofit/>
        </a:bodyPr>
        <a:p>
          <a:pPr>
            <a:lnSpc>
              <a:spcPct val="100000"/>
            </a:lnSpc>
          </a:pPr>
          <a:r>
            <a:rPr lang="en-US" sz="900" b="0" u="none" strike="noStrike">
              <a:solidFill>
                <a:srgbClr val="333333"/>
              </a:solidFill>
              <a:effectLst/>
              <a:uFillTx/>
              <a:latin typeface="Calibri"/>
              <a:ea typeface="Calibri"/>
            </a:rPr>
            <a:t>0,9*2,8 = 2,52</a:t>
          </a:r>
          <a:endParaRPr lang="ru-RU" sz="9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11</xdr:col>
      <xdr:colOff>94680</xdr:colOff>
      <xdr:row>29</xdr:row>
      <xdr:rowOff>164520</xdr:rowOff>
    </xdr:from>
    <xdr:to>
      <xdr:col>12</xdr:col>
      <xdr:colOff>65520</xdr:colOff>
      <xdr:row>32</xdr:row>
      <xdr:rowOff>24840</xdr:rowOff>
    </xdr:to>
    <xdr:sp>
      <xdr:nvSpPr>
        <xdr:cNvPr id="34" name="wedgeRoundRectCallout"/>
        <xdr:cNvSpPr/>
      </xdr:nvSpPr>
      <xdr:spPr>
        <a:xfrm>
          <a:off x="7184520" y="5689080"/>
          <a:ext cx="615240" cy="431640"/>
        </a:xfrm>
        <a:prstGeom prst="wedgeRoundRectCallout">
          <a:avLst>
            <a:gd name="adj1" fmla="val -20833"/>
            <a:gd name="adj2" fmla="val 62500"/>
            <a:gd name="adj3" fmla="val 16667"/>
          </a:avLst>
        </a:prstGeom>
        <a:solidFill>
          <a:srgbClr val="FFFF00"/>
        </a:solidFill>
        <a:ln w="12700">
          <a:solidFill>
            <a:srgbClr val="5A9BD5"/>
          </a:solidFill>
          <a:miter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tIns="45000" rIns="90000" bIns="45000" anchor="t">
          <a:noAutofit/>
        </a:bodyPr>
        <a:p>
          <a:pPr>
            <a:lnSpc>
              <a:spcPct val="100000"/>
            </a:lnSpc>
          </a:pPr>
          <a:r>
            <a:rPr lang="en-US" sz="900" b="0" u="none" strike="noStrike">
              <a:solidFill>
                <a:srgbClr val="333333"/>
              </a:solidFill>
              <a:effectLst/>
              <a:uFillTx/>
              <a:latin typeface="Calibri"/>
              <a:ea typeface="Calibri"/>
            </a:rPr>
            <a:t>1,9*2,8 = 5,32</a:t>
          </a:r>
          <a:endParaRPr lang="ru-RU" sz="9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11</xdr:col>
      <xdr:colOff>285120</xdr:colOff>
      <xdr:row>26</xdr:row>
      <xdr:rowOff>139320</xdr:rowOff>
    </xdr:from>
    <xdr:to>
      <xdr:col>12</xdr:col>
      <xdr:colOff>303840</xdr:colOff>
      <xdr:row>28</xdr:row>
      <xdr:rowOff>176760</xdr:rowOff>
    </xdr:to>
    <xdr:sp>
      <xdr:nvSpPr>
        <xdr:cNvPr id="35" name="wedgeRoundRectCallout"/>
        <xdr:cNvSpPr/>
      </xdr:nvSpPr>
      <xdr:spPr>
        <a:xfrm>
          <a:off x="7374960" y="5092200"/>
          <a:ext cx="663120" cy="418680"/>
        </a:xfrm>
        <a:prstGeom prst="wedgeRoundRectCallout">
          <a:avLst>
            <a:gd name="adj1" fmla="val -20833"/>
            <a:gd name="adj2" fmla="val 62500"/>
            <a:gd name="adj3" fmla="val 16667"/>
          </a:avLst>
        </a:prstGeom>
        <a:solidFill>
          <a:srgbClr val="FFFF00"/>
        </a:solidFill>
        <a:ln w="12700">
          <a:solidFill>
            <a:srgbClr val="5A9BD5"/>
          </a:solidFill>
          <a:miter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tIns="45000" rIns="90000" bIns="45000" anchor="t">
          <a:noAutofit/>
        </a:bodyPr>
        <a:p>
          <a:pPr>
            <a:lnSpc>
              <a:spcPct val="100000"/>
            </a:lnSpc>
          </a:pPr>
          <a:r>
            <a:rPr lang="en-US" sz="900" b="0" u="none" strike="noStrike">
              <a:solidFill>
                <a:srgbClr val="333333"/>
              </a:solidFill>
              <a:effectLst/>
              <a:uFillTx/>
              <a:latin typeface="Calibri"/>
              <a:ea typeface="Calibri"/>
            </a:rPr>
            <a:t>1,85*2,8 = 5,18</a:t>
          </a:r>
          <a:endParaRPr lang="ru-RU" sz="9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9</xdr:col>
      <xdr:colOff>399600</xdr:colOff>
      <xdr:row>29</xdr:row>
      <xdr:rowOff>139320</xdr:rowOff>
    </xdr:from>
    <xdr:to>
      <xdr:col>10</xdr:col>
      <xdr:colOff>484200</xdr:colOff>
      <xdr:row>32</xdr:row>
      <xdr:rowOff>25200</xdr:rowOff>
    </xdr:to>
    <xdr:sp>
      <xdr:nvSpPr>
        <xdr:cNvPr id="36" name="wedgeRoundRectCallout"/>
        <xdr:cNvSpPr/>
      </xdr:nvSpPr>
      <xdr:spPr>
        <a:xfrm>
          <a:off x="6200280" y="5663880"/>
          <a:ext cx="729000" cy="457200"/>
        </a:xfrm>
        <a:prstGeom prst="wedgeRoundRectCallout">
          <a:avLst>
            <a:gd name="adj1" fmla="val -20833"/>
            <a:gd name="adj2" fmla="val 62500"/>
            <a:gd name="adj3" fmla="val 16667"/>
          </a:avLst>
        </a:prstGeom>
        <a:solidFill>
          <a:srgbClr val="BDD7ED"/>
        </a:solidFill>
        <a:ln w="12700">
          <a:solidFill>
            <a:srgbClr val="5A9BD5"/>
          </a:solidFill>
          <a:miter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tIns="45000" rIns="90000" bIns="45000" anchor="t">
          <a:noAutofit/>
        </a:bodyPr>
        <a:p>
          <a:pPr>
            <a:lnSpc>
              <a:spcPct val="100000"/>
            </a:lnSpc>
          </a:pPr>
          <a:r>
            <a:rPr lang="en-US" sz="900" b="0" u="none" strike="noStrike">
              <a:solidFill>
                <a:srgbClr val="333333"/>
              </a:solidFill>
              <a:effectLst/>
              <a:uFillTx/>
              <a:latin typeface="Calibri"/>
              <a:ea typeface="Calibri"/>
            </a:rPr>
            <a:t>0,5*2*2,8 кол / 2,8</a:t>
          </a:r>
          <a:endParaRPr lang="ru-RU" sz="9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9</xdr:col>
      <xdr:colOff>161640</xdr:colOff>
      <xdr:row>23</xdr:row>
      <xdr:rowOff>0</xdr:rowOff>
    </xdr:from>
    <xdr:to>
      <xdr:col>10</xdr:col>
      <xdr:colOff>141480</xdr:colOff>
      <xdr:row>25</xdr:row>
      <xdr:rowOff>75600</xdr:rowOff>
    </xdr:to>
    <xdr:sp>
      <xdr:nvSpPr>
        <xdr:cNvPr id="37" name="wedgeRoundRectCallout"/>
        <xdr:cNvSpPr/>
      </xdr:nvSpPr>
      <xdr:spPr>
        <a:xfrm>
          <a:off x="5962320" y="4381560"/>
          <a:ext cx="624240" cy="456480"/>
        </a:xfrm>
        <a:prstGeom prst="wedgeRoundRectCallout">
          <a:avLst>
            <a:gd name="adj1" fmla="val -20833"/>
            <a:gd name="adj2" fmla="val 62500"/>
            <a:gd name="adj3" fmla="val 16667"/>
          </a:avLst>
        </a:prstGeom>
        <a:solidFill>
          <a:srgbClr val="FFFF00"/>
        </a:solidFill>
        <a:ln w="12700">
          <a:solidFill>
            <a:srgbClr val="5A9BD5"/>
          </a:solidFill>
          <a:miter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tIns="45000" rIns="90000" bIns="45000" anchor="t">
          <a:noAutofit/>
        </a:bodyPr>
        <a:p>
          <a:pPr>
            <a:lnSpc>
              <a:spcPct val="100000"/>
            </a:lnSpc>
          </a:pPr>
          <a:r>
            <a:rPr lang="en-US" sz="800" b="0" u="none" strike="noStrike">
              <a:solidFill>
                <a:srgbClr val="333333"/>
              </a:solidFill>
              <a:effectLst/>
              <a:uFillTx/>
              <a:latin typeface="Calibri"/>
              <a:ea typeface="Calibri"/>
            </a:rPr>
            <a:t>2,65*3,2 = 8,48</a:t>
          </a:r>
          <a:endParaRPr lang="ru-RU" sz="8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8</xdr:col>
      <xdr:colOff>104760</xdr:colOff>
      <xdr:row>21</xdr:row>
      <xdr:rowOff>88560</xdr:rowOff>
    </xdr:from>
    <xdr:to>
      <xdr:col>9</xdr:col>
      <xdr:colOff>112680</xdr:colOff>
      <xdr:row>23</xdr:row>
      <xdr:rowOff>100800</xdr:rowOff>
    </xdr:to>
    <xdr:sp>
      <xdr:nvSpPr>
        <xdr:cNvPr id="38" name="wedgeRoundRectCallout"/>
        <xdr:cNvSpPr/>
      </xdr:nvSpPr>
      <xdr:spPr>
        <a:xfrm>
          <a:off x="5261040" y="4089240"/>
          <a:ext cx="652320" cy="393120"/>
        </a:xfrm>
        <a:prstGeom prst="wedgeRoundRectCallout">
          <a:avLst>
            <a:gd name="adj1" fmla="val -20833"/>
            <a:gd name="adj2" fmla="val 62500"/>
            <a:gd name="adj3" fmla="val 16667"/>
          </a:avLst>
        </a:prstGeom>
        <a:solidFill>
          <a:srgbClr val="FFFF00"/>
        </a:solidFill>
        <a:ln w="12700">
          <a:solidFill>
            <a:srgbClr val="5A9BD5"/>
          </a:solidFill>
          <a:miter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tIns="45000" rIns="90000" bIns="45000" anchor="t">
          <a:noAutofit/>
        </a:bodyPr>
        <a:p>
          <a:pPr>
            <a:lnSpc>
              <a:spcPct val="100000"/>
            </a:lnSpc>
          </a:pPr>
          <a:r>
            <a:rPr lang="en-US" sz="800" b="0" u="none" strike="noStrike">
              <a:solidFill>
                <a:srgbClr val="333333"/>
              </a:solidFill>
              <a:effectLst/>
              <a:uFillTx/>
              <a:latin typeface="Calibri"/>
              <a:ea typeface="Calibri"/>
            </a:rPr>
            <a:t>1,35*3,6 = 4,86</a:t>
          </a:r>
          <a:endParaRPr lang="ru-RU" sz="8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10</xdr:col>
      <xdr:colOff>361800</xdr:colOff>
      <xdr:row>4</xdr:row>
      <xdr:rowOff>25200</xdr:rowOff>
    </xdr:from>
    <xdr:to>
      <xdr:col>11</xdr:col>
      <xdr:colOff>484200</xdr:colOff>
      <xdr:row>6</xdr:row>
      <xdr:rowOff>100800</xdr:rowOff>
    </xdr:to>
    <xdr:sp>
      <xdr:nvSpPr>
        <xdr:cNvPr id="39" name="wedgeRoundRectCallout"/>
        <xdr:cNvSpPr/>
      </xdr:nvSpPr>
      <xdr:spPr>
        <a:xfrm>
          <a:off x="6806880" y="787320"/>
          <a:ext cx="767160" cy="456480"/>
        </a:xfrm>
        <a:prstGeom prst="wedgeRoundRectCallout">
          <a:avLst>
            <a:gd name="adj1" fmla="val -20833"/>
            <a:gd name="adj2" fmla="val 62500"/>
            <a:gd name="adj3" fmla="val 16667"/>
          </a:avLst>
        </a:prstGeom>
        <a:solidFill>
          <a:srgbClr val="BDD7ED"/>
        </a:solidFill>
        <a:ln w="12700">
          <a:solidFill>
            <a:srgbClr val="5A9BD5"/>
          </a:solidFill>
          <a:miter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tIns="45000" rIns="90000" bIns="45000" anchor="t">
          <a:noAutofit/>
        </a:bodyPr>
        <a:p>
          <a:pPr>
            <a:lnSpc>
              <a:spcPct val="100000"/>
            </a:lnSpc>
          </a:pPr>
          <a:r>
            <a:rPr lang="en-US" sz="900" b="0" u="none" strike="noStrike">
              <a:solidFill>
                <a:srgbClr val="333333"/>
              </a:solidFill>
              <a:effectLst/>
              <a:uFillTx/>
              <a:latin typeface="Calibri"/>
              <a:ea typeface="Calibri"/>
            </a:rPr>
            <a:t>0,8*2,65 кол / 2,12</a:t>
          </a:r>
          <a:endParaRPr lang="ru-RU" sz="9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13</xdr:col>
      <xdr:colOff>94680</xdr:colOff>
      <xdr:row>24</xdr:row>
      <xdr:rowOff>75960</xdr:rowOff>
    </xdr:from>
    <xdr:to>
      <xdr:col>14</xdr:col>
      <xdr:colOff>122400</xdr:colOff>
      <xdr:row>26</xdr:row>
      <xdr:rowOff>176760</xdr:rowOff>
    </xdr:to>
    <xdr:sp>
      <xdr:nvSpPr>
        <xdr:cNvPr id="40" name="wedgeRoundRectCallout"/>
        <xdr:cNvSpPr/>
      </xdr:nvSpPr>
      <xdr:spPr>
        <a:xfrm>
          <a:off x="8473680" y="4647960"/>
          <a:ext cx="672120" cy="481680"/>
        </a:xfrm>
        <a:prstGeom prst="wedgeRoundRectCallout">
          <a:avLst>
            <a:gd name="adj1" fmla="val -20833"/>
            <a:gd name="adj2" fmla="val 62500"/>
            <a:gd name="adj3" fmla="val 16667"/>
          </a:avLst>
        </a:prstGeom>
        <a:solidFill>
          <a:srgbClr val="FFFF00"/>
        </a:solidFill>
        <a:ln w="12700">
          <a:solidFill>
            <a:srgbClr val="5A9BD5"/>
          </a:solidFill>
          <a:miter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tIns="45000" rIns="90000" bIns="45000" anchor="t">
          <a:noAutofit/>
        </a:bodyPr>
        <a:p>
          <a:pPr>
            <a:lnSpc>
              <a:spcPct val="100000"/>
            </a:lnSpc>
          </a:pPr>
          <a:r>
            <a:rPr lang="en-US" sz="900" b="0" u="none" strike="noStrike">
              <a:solidFill>
                <a:srgbClr val="333333"/>
              </a:solidFill>
              <a:effectLst/>
              <a:uFillTx/>
              <a:latin typeface="Calibri"/>
              <a:ea typeface="Calibri"/>
            </a:rPr>
            <a:t>0,55*2,8 = 1,54</a:t>
          </a:r>
          <a:endParaRPr lang="ru-RU" sz="9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14</xdr:col>
      <xdr:colOff>437760</xdr:colOff>
      <xdr:row>24</xdr:row>
      <xdr:rowOff>113760</xdr:rowOff>
    </xdr:from>
    <xdr:to>
      <xdr:col>15</xdr:col>
      <xdr:colOff>408600</xdr:colOff>
      <xdr:row>27</xdr:row>
      <xdr:rowOff>24840</xdr:rowOff>
    </xdr:to>
    <xdr:sp>
      <xdr:nvSpPr>
        <xdr:cNvPr id="41" name="wedgeRoundRectCallout"/>
        <xdr:cNvSpPr/>
      </xdr:nvSpPr>
      <xdr:spPr>
        <a:xfrm>
          <a:off x="9461160" y="4685760"/>
          <a:ext cx="615240" cy="482760"/>
        </a:xfrm>
        <a:prstGeom prst="wedgeRoundRectCallout">
          <a:avLst>
            <a:gd name="adj1" fmla="val -20833"/>
            <a:gd name="adj2" fmla="val 62500"/>
            <a:gd name="adj3" fmla="val 16667"/>
          </a:avLst>
        </a:prstGeom>
        <a:solidFill>
          <a:srgbClr val="FFFF00"/>
        </a:solidFill>
        <a:ln w="12700">
          <a:solidFill>
            <a:srgbClr val="5A9BD5"/>
          </a:solidFill>
          <a:miter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tIns="45000" rIns="90000" bIns="45000" anchor="t">
          <a:noAutofit/>
        </a:bodyPr>
        <a:p>
          <a:pPr>
            <a:lnSpc>
              <a:spcPct val="100000"/>
            </a:lnSpc>
          </a:pPr>
          <a:r>
            <a:rPr lang="en-US" sz="900" b="0" u="none" strike="noStrike">
              <a:solidFill>
                <a:srgbClr val="333333"/>
              </a:solidFill>
              <a:effectLst/>
              <a:uFillTx/>
              <a:latin typeface="Calibri"/>
              <a:ea typeface="Calibri"/>
            </a:rPr>
            <a:t>0,9*2,8 = 2,52</a:t>
          </a:r>
          <a:endParaRPr lang="ru-RU" sz="9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12</xdr:col>
      <xdr:colOff>561240</xdr:colOff>
      <xdr:row>27</xdr:row>
      <xdr:rowOff>50760</xdr:rowOff>
    </xdr:from>
    <xdr:to>
      <xdr:col>13</xdr:col>
      <xdr:colOff>642600</xdr:colOff>
      <xdr:row>29</xdr:row>
      <xdr:rowOff>75600</xdr:rowOff>
    </xdr:to>
    <xdr:sp>
      <xdr:nvSpPr>
        <xdr:cNvPr id="42" name="wedgeRoundRectCallout"/>
        <xdr:cNvSpPr/>
      </xdr:nvSpPr>
      <xdr:spPr>
        <a:xfrm>
          <a:off x="8295480" y="5194440"/>
          <a:ext cx="726120" cy="405720"/>
        </a:xfrm>
        <a:prstGeom prst="wedgeRoundRectCallout">
          <a:avLst>
            <a:gd name="adj1" fmla="val -20833"/>
            <a:gd name="adj2" fmla="val 62500"/>
            <a:gd name="adj3" fmla="val 16667"/>
          </a:avLst>
        </a:prstGeom>
        <a:solidFill>
          <a:srgbClr val="FFFF00"/>
        </a:solidFill>
        <a:ln w="12700">
          <a:solidFill>
            <a:srgbClr val="5A9BD5"/>
          </a:solidFill>
          <a:miter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tIns="45000" rIns="90000" bIns="45000" anchor="t">
          <a:noAutofit/>
        </a:bodyPr>
        <a:p>
          <a:pPr>
            <a:lnSpc>
              <a:spcPct val="100000"/>
            </a:lnSpc>
          </a:pPr>
          <a:r>
            <a:rPr lang="en-US" sz="900" b="0" u="none" strike="noStrike">
              <a:solidFill>
                <a:srgbClr val="333333"/>
              </a:solidFill>
              <a:effectLst/>
              <a:uFillTx/>
              <a:latin typeface="Calibri"/>
              <a:ea typeface="Calibri"/>
            </a:rPr>
            <a:t>1,55*2,8 = 4,34</a:t>
          </a:r>
          <a:endParaRPr lang="ru-RU" sz="9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13</xdr:col>
      <xdr:colOff>19080</xdr:colOff>
      <xdr:row>33</xdr:row>
      <xdr:rowOff>0</xdr:rowOff>
    </xdr:from>
    <xdr:to>
      <xdr:col>14</xdr:col>
      <xdr:colOff>37080</xdr:colOff>
      <xdr:row>35</xdr:row>
      <xdr:rowOff>24840</xdr:rowOff>
    </xdr:to>
    <xdr:sp>
      <xdr:nvSpPr>
        <xdr:cNvPr id="43" name="wedgeRoundRectCallout"/>
        <xdr:cNvSpPr/>
      </xdr:nvSpPr>
      <xdr:spPr>
        <a:xfrm>
          <a:off x="8398080" y="6286680"/>
          <a:ext cx="662400" cy="405720"/>
        </a:xfrm>
        <a:prstGeom prst="wedgeRoundRectCallout">
          <a:avLst>
            <a:gd name="adj1" fmla="val -20833"/>
            <a:gd name="adj2" fmla="val 62500"/>
            <a:gd name="adj3" fmla="val 16667"/>
          </a:avLst>
        </a:prstGeom>
        <a:solidFill>
          <a:srgbClr val="FFFF00"/>
        </a:solidFill>
        <a:ln w="12700">
          <a:solidFill>
            <a:srgbClr val="5A9BD5"/>
          </a:solidFill>
          <a:miter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tIns="45000" rIns="90000" bIns="45000" anchor="t">
          <a:noAutofit/>
        </a:bodyPr>
        <a:p>
          <a:pPr>
            <a:lnSpc>
              <a:spcPct val="100000"/>
            </a:lnSpc>
          </a:pPr>
          <a:r>
            <a:rPr lang="en-US" sz="900" b="0" u="none" strike="noStrike">
              <a:solidFill>
                <a:srgbClr val="333333"/>
              </a:solidFill>
              <a:effectLst/>
              <a:uFillTx/>
              <a:latin typeface="Calibri"/>
              <a:ea typeface="Calibri"/>
            </a:rPr>
            <a:t>2,35*2,8 = 6,58</a:t>
          </a:r>
          <a:endParaRPr lang="ru-RU" sz="9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13</xdr:col>
      <xdr:colOff>84960</xdr:colOff>
      <xdr:row>5</xdr:row>
      <xdr:rowOff>63360</xdr:rowOff>
    </xdr:from>
    <xdr:to>
      <xdr:col>14</xdr:col>
      <xdr:colOff>151200</xdr:colOff>
      <xdr:row>7</xdr:row>
      <xdr:rowOff>113760</xdr:rowOff>
    </xdr:to>
    <xdr:sp>
      <xdr:nvSpPr>
        <xdr:cNvPr id="44" name="wedgeRoundRectCallout"/>
        <xdr:cNvSpPr/>
      </xdr:nvSpPr>
      <xdr:spPr>
        <a:xfrm>
          <a:off x="8463960" y="1015920"/>
          <a:ext cx="710640" cy="431280"/>
        </a:xfrm>
        <a:prstGeom prst="wedgeRoundRectCallout">
          <a:avLst>
            <a:gd name="adj1" fmla="val -20833"/>
            <a:gd name="adj2" fmla="val 62500"/>
            <a:gd name="adj3" fmla="val 16667"/>
          </a:avLst>
        </a:prstGeom>
        <a:solidFill>
          <a:srgbClr val="FFFF00"/>
        </a:solidFill>
        <a:ln w="12700">
          <a:solidFill>
            <a:srgbClr val="5A9BD5"/>
          </a:solidFill>
          <a:miter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tIns="45000" rIns="90000" bIns="45000" anchor="t">
          <a:noAutofit/>
        </a:bodyPr>
        <a:p>
          <a:pPr>
            <a:lnSpc>
              <a:spcPct val="100000"/>
            </a:lnSpc>
          </a:pPr>
          <a:r>
            <a:rPr lang="en-US" sz="900" b="0" u="none" strike="noStrike">
              <a:solidFill>
                <a:srgbClr val="333333"/>
              </a:solidFill>
              <a:effectLst/>
              <a:uFillTx/>
              <a:latin typeface="Calibri"/>
              <a:ea typeface="Calibri"/>
            </a:rPr>
            <a:t>3,2*2,8 = 8,96</a:t>
          </a:r>
          <a:endParaRPr lang="ru-RU" sz="9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12</xdr:col>
      <xdr:colOff>523440</xdr:colOff>
      <xdr:row>9</xdr:row>
      <xdr:rowOff>63360</xdr:rowOff>
    </xdr:from>
    <xdr:to>
      <xdr:col>13</xdr:col>
      <xdr:colOff>588960</xdr:colOff>
      <xdr:row>11</xdr:row>
      <xdr:rowOff>151560</xdr:rowOff>
    </xdr:to>
    <xdr:sp>
      <xdr:nvSpPr>
        <xdr:cNvPr id="45" name="wedgeRoundRectCallout"/>
        <xdr:cNvSpPr/>
      </xdr:nvSpPr>
      <xdr:spPr>
        <a:xfrm>
          <a:off x="8257680" y="1778040"/>
          <a:ext cx="710280" cy="469080"/>
        </a:xfrm>
        <a:prstGeom prst="wedgeRoundRectCallout">
          <a:avLst>
            <a:gd name="adj1" fmla="val -20833"/>
            <a:gd name="adj2" fmla="val 62500"/>
            <a:gd name="adj3" fmla="val 16667"/>
          </a:avLst>
        </a:prstGeom>
        <a:solidFill>
          <a:srgbClr val="FFFF00"/>
        </a:solidFill>
        <a:ln w="12700">
          <a:solidFill>
            <a:srgbClr val="5A9BD5"/>
          </a:solidFill>
          <a:miter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tIns="45000" rIns="90000" bIns="45000" anchor="t">
          <a:noAutofit/>
        </a:bodyPr>
        <a:p>
          <a:pPr>
            <a:lnSpc>
              <a:spcPct val="100000"/>
            </a:lnSpc>
          </a:pPr>
          <a:r>
            <a:rPr lang="en-US" sz="900" b="0" u="none" strike="noStrike">
              <a:solidFill>
                <a:srgbClr val="333333"/>
              </a:solidFill>
              <a:effectLst/>
              <a:uFillTx/>
              <a:latin typeface="Calibri"/>
              <a:ea typeface="Calibri"/>
            </a:rPr>
            <a:t>0,9*1,1 = 0,99</a:t>
          </a:r>
          <a:endParaRPr lang="ru-RU" sz="9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14</xdr:col>
      <xdr:colOff>581040</xdr:colOff>
      <xdr:row>14</xdr:row>
      <xdr:rowOff>75960</xdr:rowOff>
    </xdr:from>
    <xdr:to>
      <xdr:col>15</xdr:col>
      <xdr:colOff>643320</xdr:colOff>
      <xdr:row>16</xdr:row>
      <xdr:rowOff>138960</xdr:rowOff>
    </xdr:to>
    <xdr:sp>
      <xdr:nvSpPr>
        <xdr:cNvPr id="46" name="wedgeRoundRectCallout"/>
        <xdr:cNvSpPr/>
      </xdr:nvSpPr>
      <xdr:spPr>
        <a:xfrm>
          <a:off x="9604440" y="2742840"/>
          <a:ext cx="706680" cy="444240"/>
        </a:xfrm>
        <a:prstGeom prst="wedgeRoundRectCallout">
          <a:avLst>
            <a:gd name="adj1" fmla="val -20833"/>
            <a:gd name="adj2" fmla="val 62500"/>
            <a:gd name="adj3" fmla="val 16667"/>
          </a:avLst>
        </a:prstGeom>
        <a:solidFill>
          <a:srgbClr val="FFFF00"/>
        </a:solidFill>
        <a:ln w="12700">
          <a:solidFill>
            <a:srgbClr val="5A9BD5"/>
          </a:solidFill>
          <a:miter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tIns="45000" rIns="90000" bIns="45000" anchor="t">
          <a:noAutofit/>
        </a:bodyPr>
        <a:p>
          <a:pPr>
            <a:lnSpc>
              <a:spcPct val="100000"/>
            </a:lnSpc>
          </a:pPr>
          <a:r>
            <a:rPr lang="en-US" sz="900" b="0" u="none" strike="noStrike">
              <a:solidFill>
                <a:srgbClr val="333333"/>
              </a:solidFill>
              <a:effectLst/>
              <a:uFillTx/>
              <a:latin typeface="Calibri"/>
              <a:ea typeface="Calibri"/>
            </a:rPr>
            <a:t>3,15*2,8 = 8,82</a:t>
          </a:r>
          <a:endParaRPr lang="ru-RU" sz="9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15</xdr:col>
      <xdr:colOff>409680</xdr:colOff>
      <xdr:row>18</xdr:row>
      <xdr:rowOff>0</xdr:rowOff>
    </xdr:from>
    <xdr:to>
      <xdr:col>16</xdr:col>
      <xdr:colOff>380520</xdr:colOff>
      <xdr:row>19</xdr:row>
      <xdr:rowOff>126000</xdr:rowOff>
    </xdr:to>
    <xdr:sp>
      <xdr:nvSpPr>
        <xdr:cNvPr id="47" name="wedgeRoundRectCallout"/>
        <xdr:cNvSpPr/>
      </xdr:nvSpPr>
      <xdr:spPr>
        <a:xfrm>
          <a:off x="10077480" y="3429000"/>
          <a:ext cx="615600" cy="316440"/>
        </a:xfrm>
        <a:prstGeom prst="wedgeRoundRectCallout">
          <a:avLst>
            <a:gd name="adj1" fmla="val -20833"/>
            <a:gd name="adj2" fmla="val 62500"/>
            <a:gd name="adj3" fmla="val 16667"/>
          </a:avLst>
        </a:prstGeom>
        <a:solidFill>
          <a:srgbClr val="FFFF00"/>
        </a:solidFill>
        <a:ln w="12700">
          <a:solidFill>
            <a:srgbClr val="5A9BD5"/>
          </a:solidFill>
          <a:miter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tIns="45000" rIns="90000" bIns="45000" anchor="t">
          <a:noAutofit/>
        </a:bodyPr>
        <a:p>
          <a:pPr>
            <a:lnSpc>
              <a:spcPct val="100000"/>
            </a:lnSpc>
          </a:pPr>
          <a:r>
            <a:rPr lang="en-US" sz="900" b="0" u="none" strike="noStrike">
              <a:solidFill>
                <a:srgbClr val="333333"/>
              </a:solidFill>
              <a:effectLst/>
              <a:uFillTx/>
              <a:latin typeface="Calibri"/>
              <a:ea typeface="Calibri"/>
            </a:rPr>
            <a:t>9,45 м2</a:t>
          </a:r>
          <a:endParaRPr lang="ru-RU" sz="9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13</xdr:col>
      <xdr:colOff>209520</xdr:colOff>
      <xdr:row>17</xdr:row>
      <xdr:rowOff>101160</xdr:rowOff>
    </xdr:from>
    <xdr:to>
      <xdr:col>14</xdr:col>
      <xdr:colOff>275040</xdr:colOff>
      <xdr:row>19</xdr:row>
      <xdr:rowOff>151560</xdr:rowOff>
    </xdr:to>
    <xdr:sp>
      <xdr:nvSpPr>
        <xdr:cNvPr id="48" name="wedgeRoundRectCallout"/>
        <xdr:cNvSpPr/>
      </xdr:nvSpPr>
      <xdr:spPr>
        <a:xfrm>
          <a:off x="8588520" y="3339720"/>
          <a:ext cx="709920" cy="431280"/>
        </a:xfrm>
        <a:prstGeom prst="wedgeRoundRectCallout">
          <a:avLst>
            <a:gd name="adj1" fmla="val -20833"/>
            <a:gd name="adj2" fmla="val 62500"/>
            <a:gd name="adj3" fmla="val 16667"/>
          </a:avLst>
        </a:prstGeom>
        <a:solidFill>
          <a:srgbClr val="FFFF00"/>
        </a:solidFill>
        <a:ln w="12700">
          <a:solidFill>
            <a:srgbClr val="5A9BD5"/>
          </a:solidFill>
          <a:miter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tIns="45000" rIns="90000" bIns="45000" anchor="t">
          <a:noAutofit/>
        </a:bodyPr>
        <a:p>
          <a:pPr>
            <a:lnSpc>
              <a:spcPct val="100000"/>
            </a:lnSpc>
          </a:pPr>
          <a:r>
            <a:rPr lang="en-US" sz="900" b="0" u="none" strike="noStrike">
              <a:solidFill>
                <a:srgbClr val="333333"/>
              </a:solidFill>
              <a:effectLst/>
              <a:uFillTx/>
              <a:latin typeface="Calibri"/>
              <a:ea typeface="Calibri"/>
            </a:rPr>
            <a:t>3,05*2,8 = 8,54</a:t>
          </a:r>
          <a:endParaRPr lang="ru-RU" sz="9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11</xdr:col>
      <xdr:colOff>475560</xdr:colOff>
      <xdr:row>16</xdr:row>
      <xdr:rowOff>75960</xdr:rowOff>
    </xdr:from>
    <xdr:to>
      <xdr:col>12</xdr:col>
      <xdr:colOff>532080</xdr:colOff>
      <xdr:row>18</xdr:row>
      <xdr:rowOff>164160</xdr:rowOff>
    </xdr:to>
    <xdr:sp>
      <xdr:nvSpPr>
        <xdr:cNvPr id="49" name="wedgeRoundRectCallout"/>
        <xdr:cNvSpPr/>
      </xdr:nvSpPr>
      <xdr:spPr>
        <a:xfrm>
          <a:off x="7565400" y="3124080"/>
          <a:ext cx="700920" cy="469080"/>
        </a:xfrm>
        <a:prstGeom prst="wedgeRoundRectCallout">
          <a:avLst>
            <a:gd name="adj1" fmla="val -20833"/>
            <a:gd name="adj2" fmla="val 62500"/>
            <a:gd name="adj3" fmla="val 16667"/>
          </a:avLst>
        </a:prstGeom>
        <a:solidFill>
          <a:srgbClr val="FFFF00"/>
        </a:solidFill>
        <a:ln w="12700">
          <a:solidFill>
            <a:srgbClr val="5A9BD5"/>
          </a:solidFill>
          <a:miter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tIns="45000" rIns="90000" bIns="45000" anchor="t">
          <a:noAutofit/>
        </a:bodyPr>
        <a:p>
          <a:pPr>
            <a:lnSpc>
              <a:spcPct val="100000"/>
            </a:lnSpc>
          </a:pPr>
          <a:r>
            <a:rPr lang="en-US" sz="900" b="0" u="none" strike="noStrike">
              <a:solidFill>
                <a:srgbClr val="333333"/>
              </a:solidFill>
              <a:effectLst/>
              <a:uFillTx/>
              <a:latin typeface="Calibri"/>
              <a:ea typeface="Calibri"/>
            </a:rPr>
            <a:t>3,85*2,8 = 10,78</a:t>
          </a:r>
          <a:endParaRPr lang="ru-RU" sz="9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6</xdr:col>
      <xdr:colOff>84960</xdr:colOff>
      <xdr:row>8</xdr:row>
      <xdr:rowOff>101160</xdr:rowOff>
    </xdr:from>
    <xdr:to>
      <xdr:col>7</xdr:col>
      <xdr:colOff>132480</xdr:colOff>
      <xdr:row>11</xdr:row>
      <xdr:rowOff>12240</xdr:rowOff>
    </xdr:to>
    <xdr:sp>
      <xdr:nvSpPr>
        <xdr:cNvPr id="50" name="wedgeRoundRectCallout"/>
        <xdr:cNvSpPr/>
      </xdr:nvSpPr>
      <xdr:spPr>
        <a:xfrm>
          <a:off x="3952080" y="1625040"/>
          <a:ext cx="691920" cy="482760"/>
        </a:xfrm>
        <a:prstGeom prst="wedgeRoundRectCallout">
          <a:avLst>
            <a:gd name="adj1" fmla="val -20833"/>
            <a:gd name="adj2" fmla="val 62500"/>
            <a:gd name="adj3" fmla="val 16667"/>
          </a:avLst>
        </a:prstGeom>
        <a:solidFill>
          <a:srgbClr val="FFFF00"/>
        </a:solidFill>
        <a:ln w="12700">
          <a:solidFill>
            <a:srgbClr val="5A9BD5"/>
          </a:solidFill>
          <a:miter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tIns="45000" rIns="90000" bIns="45000" anchor="t">
          <a:noAutofit/>
        </a:bodyPr>
        <a:p>
          <a:pPr>
            <a:lnSpc>
              <a:spcPct val="100000"/>
            </a:lnSpc>
          </a:pPr>
          <a:r>
            <a:rPr lang="en-US" sz="900" b="0" u="none" strike="noStrike">
              <a:solidFill>
                <a:srgbClr val="333333"/>
              </a:solidFill>
              <a:effectLst/>
              <a:uFillTx/>
              <a:latin typeface="Calibri"/>
              <a:ea typeface="Calibri"/>
            </a:rPr>
            <a:t>1,85*2,8= 5,18</a:t>
          </a:r>
          <a:endParaRPr lang="ru-RU" sz="9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9</xdr:col>
      <xdr:colOff>113760</xdr:colOff>
      <xdr:row>15</xdr:row>
      <xdr:rowOff>12600</xdr:rowOff>
    </xdr:from>
    <xdr:to>
      <xdr:col>10</xdr:col>
      <xdr:colOff>55800</xdr:colOff>
      <xdr:row>17</xdr:row>
      <xdr:rowOff>88200</xdr:rowOff>
    </xdr:to>
    <xdr:sp>
      <xdr:nvSpPr>
        <xdr:cNvPr id="51" name="wedgeRoundRectCallout"/>
        <xdr:cNvSpPr/>
      </xdr:nvSpPr>
      <xdr:spPr>
        <a:xfrm>
          <a:off x="5914440" y="2870280"/>
          <a:ext cx="586440" cy="456480"/>
        </a:xfrm>
        <a:prstGeom prst="wedgeRoundRectCallout">
          <a:avLst>
            <a:gd name="adj1" fmla="val -20833"/>
            <a:gd name="adj2" fmla="val 62500"/>
            <a:gd name="adj3" fmla="val 16667"/>
          </a:avLst>
        </a:prstGeom>
        <a:solidFill>
          <a:srgbClr val="BDD7ED"/>
        </a:solidFill>
        <a:ln w="12700">
          <a:solidFill>
            <a:srgbClr val="5A9BD5"/>
          </a:solidFill>
          <a:miter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tIns="45000" rIns="90000" bIns="45000" anchor="t">
          <a:noAutofit/>
        </a:bodyPr>
        <a:p>
          <a:pPr>
            <a:lnSpc>
              <a:spcPct val="100000"/>
            </a:lnSpc>
          </a:pPr>
          <a:r>
            <a:rPr lang="en-US" sz="900" b="0" u="none" strike="noStrike">
              <a:solidFill>
                <a:srgbClr val="333333"/>
              </a:solidFill>
              <a:effectLst/>
              <a:uFillTx/>
              <a:latin typeface="Calibri"/>
              <a:ea typeface="Calibri"/>
            </a:rPr>
            <a:t>3*0,8</a:t>
          </a:r>
          <a:endParaRPr lang="ru-RU" sz="9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7</xdr:col>
      <xdr:colOff>370800</xdr:colOff>
      <xdr:row>17</xdr:row>
      <xdr:rowOff>126360</xdr:rowOff>
    </xdr:from>
    <xdr:to>
      <xdr:col>8</xdr:col>
      <xdr:colOff>84600</xdr:colOff>
      <xdr:row>18</xdr:row>
      <xdr:rowOff>126000</xdr:rowOff>
    </xdr:to>
    <xdr:sp>
      <xdr:nvSpPr>
        <xdr:cNvPr id="52" name="rect"/>
        <xdr:cNvSpPr/>
      </xdr:nvSpPr>
      <xdr:spPr>
        <a:xfrm>
          <a:off x="4882320" y="3364920"/>
          <a:ext cx="358560" cy="190080"/>
        </a:xfrm>
        <a:prstGeom prst="rect">
          <a:avLst/>
        </a:prstGeom>
        <a:solidFill>
          <a:srgbClr val="000000"/>
        </a:solidFill>
        <a:ln w="12700">
          <a:solidFill>
            <a:srgbClr val="FFFFFF"/>
          </a:solidFill>
          <a:miter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twoCell">
    <xdr:from>
      <xdr:col>9</xdr:col>
      <xdr:colOff>123480</xdr:colOff>
      <xdr:row>15</xdr:row>
      <xdr:rowOff>12600</xdr:rowOff>
    </xdr:from>
    <xdr:to>
      <xdr:col>10</xdr:col>
      <xdr:colOff>65520</xdr:colOff>
      <xdr:row>17</xdr:row>
      <xdr:rowOff>75600</xdr:rowOff>
    </xdr:to>
    <xdr:sp>
      <xdr:nvSpPr>
        <xdr:cNvPr id="53" name="wedgeRoundRectCallout"/>
        <xdr:cNvSpPr/>
      </xdr:nvSpPr>
      <xdr:spPr>
        <a:xfrm>
          <a:off x="5924160" y="2870280"/>
          <a:ext cx="586440" cy="443880"/>
        </a:xfrm>
        <a:prstGeom prst="wedgeRoundRectCallout">
          <a:avLst>
            <a:gd name="adj1" fmla="val -20833"/>
            <a:gd name="adj2" fmla="val 62500"/>
            <a:gd name="adj3" fmla="val 16667"/>
          </a:avLst>
        </a:prstGeom>
        <a:solidFill>
          <a:srgbClr val="BDD7ED"/>
        </a:solidFill>
        <a:ln w="12700">
          <a:solidFill>
            <a:srgbClr val="5A9BD5"/>
          </a:solidFill>
          <a:miter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tIns="45000" rIns="90000" bIns="45000" anchor="t">
          <a:noAutofit/>
        </a:bodyPr>
        <a:p>
          <a:pPr>
            <a:lnSpc>
              <a:spcPct val="100000"/>
            </a:lnSpc>
          </a:pPr>
          <a:r>
            <a:rPr lang="en-US" sz="900" b="0" u="none" strike="noStrike">
              <a:solidFill>
                <a:srgbClr val="333333"/>
              </a:solidFill>
              <a:effectLst/>
              <a:uFillTx/>
              <a:latin typeface="Calibri"/>
              <a:ea typeface="Calibri"/>
            </a:rPr>
            <a:t>3*0,8 = 2,4</a:t>
          </a:r>
          <a:endParaRPr lang="ru-RU" sz="9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9</xdr:col>
      <xdr:colOff>324000</xdr:colOff>
      <xdr:row>20</xdr:row>
      <xdr:rowOff>37800</xdr:rowOff>
    </xdr:from>
    <xdr:to>
      <xdr:col>10</xdr:col>
      <xdr:colOff>266040</xdr:colOff>
      <xdr:row>22</xdr:row>
      <xdr:rowOff>88200</xdr:rowOff>
    </xdr:to>
    <xdr:sp>
      <xdr:nvSpPr>
        <xdr:cNvPr id="54" name="wedgeRoundRectCallout"/>
        <xdr:cNvSpPr/>
      </xdr:nvSpPr>
      <xdr:spPr>
        <a:xfrm>
          <a:off x="6124680" y="3847680"/>
          <a:ext cx="586440" cy="431640"/>
        </a:xfrm>
        <a:prstGeom prst="wedgeRoundRectCallout">
          <a:avLst>
            <a:gd name="adj1" fmla="val -20833"/>
            <a:gd name="adj2" fmla="val 62500"/>
            <a:gd name="adj3" fmla="val 16667"/>
          </a:avLst>
        </a:prstGeom>
        <a:solidFill>
          <a:srgbClr val="BDD7ED"/>
        </a:solidFill>
        <a:ln w="12700">
          <a:solidFill>
            <a:srgbClr val="5A9BD5"/>
          </a:solidFill>
          <a:miter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tIns="45000" rIns="90000" bIns="45000" anchor="t">
          <a:noAutofit/>
        </a:bodyPr>
        <a:p>
          <a:pPr>
            <a:lnSpc>
              <a:spcPct val="100000"/>
            </a:lnSpc>
          </a:pPr>
          <a:r>
            <a:rPr lang="en-US" sz="900" b="0" u="none" strike="noStrike">
              <a:solidFill>
                <a:srgbClr val="333333"/>
              </a:solidFill>
              <a:effectLst/>
              <a:uFillTx/>
              <a:latin typeface="Calibri"/>
              <a:ea typeface="Calibri"/>
            </a:rPr>
            <a:t>3*1,1 = 3,3</a:t>
          </a:r>
          <a:endParaRPr lang="ru-RU" sz="9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6</xdr:col>
      <xdr:colOff>228240</xdr:colOff>
      <xdr:row>27</xdr:row>
      <xdr:rowOff>88560</xdr:rowOff>
    </xdr:from>
    <xdr:to>
      <xdr:col>7</xdr:col>
      <xdr:colOff>370440</xdr:colOff>
      <xdr:row>29</xdr:row>
      <xdr:rowOff>151560</xdr:rowOff>
    </xdr:to>
    <xdr:sp>
      <xdr:nvSpPr>
        <xdr:cNvPr id="55" name="wedgeRoundRectCallout"/>
        <xdr:cNvSpPr/>
      </xdr:nvSpPr>
      <xdr:spPr>
        <a:xfrm>
          <a:off x="4095360" y="5232240"/>
          <a:ext cx="786600" cy="443880"/>
        </a:xfrm>
        <a:prstGeom prst="wedgeRoundRectCallout">
          <a:avLst>
            <a:gd name="adj1" fmla="val -20833"/>
            <a:gd name="adj2" fmla="val 62500"/>
            <a:gd name="adj3" fmla="val 16667"/>
          </a:avLst>
        </a:prstGeom>
        <a:solidFill>
          <a:srgbClr val="BDD7ED"/>
        </a:solidFill>
        <a:ln w="12700">
          <a:solidFill>
            <a:srgbClr val="5A9BD5"/>
          </a:solidFill>
          <a:miter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tIns="45000" rIns="90000" bIns="45000" anchor="t">
          <a:noAutofit/>
        </a:bodyPr>
        <a:p>
          <a:pPr>
            <a:lnSpc>
              <a:spcPct val="100000"/>
            </a:lnSpc>
          </a:pPr>
          <a:r>
            <a:rPr lang="en-US" sz="900" b="0" u="none" strike="noStrike">
              <a:solidFill>
                <a:srgbClr val="333333"/>
              </a:solidFill>
              <a:effectLst/>
              <a:uFillTx/>
              <a:latin typeface="Calibri"/>
              <a:ea typeface="Calibri"/>
            </a:rPr>
            <a:t>0,7*2,8 кол / 1,96</a:t>
          </a:r>
          <a:endParaRPr lang="ru-RU" sz="9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11</xdr:col>
      <xdr:colOff>311040</xdr:colOff>
      <xdr:row>12</xdr:row>
      <xdr:rowOff>113760</xdr:rowOff>
    </xdr:from>
    <xdr:to>
      <xdr:col>11</xdr:col>
      <xdr:colOff>596520</xdr:colOff>
      <xdr:row>15</xdr:row>
      <xdr:rowOff>151200</xdr:rowOff>
    </xdr:to>
    <xdr:sp>
      <xdr:nvSpPr>
        <xdr:cNvPr id="56" name="rect"/>
        <xdr:cNvSpPr/>
      </xdr:nvSpPr>
      <xdr:spPr>
        <a:xfrm rot="20876400">
          <a:off x="7400880" y="2399760"/>
          <a:ext cx="285480" cy="609120"/>
        </a:xfrm>
        <a:prstGeom prst="rect">
          <a:avLst/>
        </a:prstGeom>
        <a:solidFill>
          <a:srgbClr val="000000"/>
        </a:solidFill>
        <a:ln w="12700">
          <a:solidFill>
            <a:srgbClr val="FFFFFF"/>
          </a:solidFill>
          <a:miter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twoCell">
    <xdr:from>
      <xdr:col>7</xdr:col>
      <xdr:colOff>352080</xdr:colOff>
      <xdr:row>6</xdr:row>
      <xdr:rowOff>177120</xdr:rowOff>
    </xdr:from>
    <xdr:to>
      <xdr:col>8</xdr:col>
      <xdr:colOff>65880</xdr:colOff>
      <xdr:row>8</xdr:row>
      <xdr:rowOff>164160</xdr:rowOff>
    </xdr:to>
    <xdr:sp>
      <xdr:nvSpPr>
        <xdr:cNvPr id="57" name="rect"/>
        <xdr:cNvSpPr/>
      </xdr:nvSpPr>
      <xdr:spPr>
        <a:xfrm>
          <a:off x="4863600" y="1320120"/>
          <a:ext cx="358560" cy="367920"/>
        </a:xfrm>
        <a:prstGeom prst="rect">
          <a:avLst/>
        </a:prstGeom>
        <a:solidFill>
          <a:srgbClr val="000000"/>
        </a:solidFill>
        <a:ln w="12700">
          <a:solidFill>
            <a:srgbClr val="FFFFFF"/>
          </a:solidFill>
          <a:miter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twoCell">
    <xdr:from>
      <xdr:col>5</xdr:col>
      <xdr:colOff>581040</xdr:colOff>
      <xdr:row>4</xdr:row>
      <xdr:rowOff>113760</xdr:rowOff>
    </xdr:from>
    <xdr:to>
      <xdr:col>7</xdr:col>
      <xdr:colOff>113400</xdr:colOff>
      <xdr:row>6</xdr:row>
      <xdr:rowOff>190080</xdr:rowOff>
    </xdr:to>
    <xdr:sp>
      <xdr:nvSpPr>
        <xdr:cNvPr id="58" name="wedgeRoundRectCallout"/>
        <xdr:cNvSpPr/>
      </xdr:nvSpPr>
      <xdr:spPr>
        <a:xfrm>
          <a:off x="3803760" y="875880"/>
          <a:ext cx="821160" cy="457200"/>
        </a:xfrm>
        <a:prstGeom prst="wedgeRoundRectCallout">
          <a:avLst>
            <a:gd name="adj1" fmla="val -20833"/>
            <a:gd name="adj2" fmla="val 62500"/>
            <a:gd name="adj3" fmla="val 16667"/>
          </a:avLst>
        </a:prstGeom>
        <a:solidFill>
          <a:srgbClr val="BDD7ED"/>
        </a:solidFill>
        <a:ln w="12700">
          <a:solidFill>
            <a:srgbClr val="5A9BD5"/>
          </a:solidFill>
          <a:miter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tIns="45000" rIns="90000" bIns="45000" anchor="t">
          <a:noAutofit/>
        </a:bodyPr>
        <a:p>
          <a:pPr>
            <a:lnSpc>
              <a:spcPct val="100000"/>
            </a:lnSpc>
          </a:pPr>
          <a:r>
            <a:rPr lang="en-US" sz="900" b="0" u="none" strike="noStrike">
              <a:solidFill>
                <a:srgbClr val="333333"/>
              </a:solidFill>
              <a:effectLst/>
              <a:uFillTx/>
              <a:latin typeface="Calibri"/>
              <a:ea typeface="Calibri"/>
            </a:rPr>
            <a:t>0,45*2,8 кол / 1,26</a:t>
          </a:r>
          <a:endParaRPr lang="ru-RU" sz="9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4</xdr:col>
      <xdr:colOff>47160</xdr:colOff>
      <xdr:row>17</xdr:row>
      <xdr:rowOff>12600</xdr:rowOff>
    </xdr:from>
    <xdr:to>
      <xdr:col>5</xdr:col>
      <xdr:colOff>93960</xdr:colOff>
      <xdr:row>19</xdr:row>
      <xdr:rowOff>100800</xdr:rowOff>
    </xdr:to>
    <xdr:sp>
      <xdr:nvSpPr>
        <xdr:cNvPr id="59" name="wedgeRoundRectCallout"/>
        <xdr:cNvSpPr/>
      </xdr:nvSpPr>
      <xdr:spPr>
        <a:xfrm>
          <a:off x="2625120" y="3251160"/>
          <a:ext cx="691560" cy="469080"/>
        </a:xfrm>
        <a:prstGeom prst="wedgeRoundRectCallout">
          <a:avLst>
            <a:gd name="adj1" fmla="val -20833"/>
            <a:gd name="adj2" fmla="val 62500"/>
            <a:gd name="adj3" fmla="val 16667"/>
          </a:avLst>
        </a:prstGeom>
        <a:solidFill>
          <a:srgbClr val="FFFF00"/>
        </a:solidFill>
        <a:ln w="12700">
          <a:solidFill>
            <a:srgbClr val="5A9BD5"/>
          </a:solidFill>
          <a:miter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tIns="45000" rIns="90000" bIns="45000" anchor="t">
          <a:noAutofit/>
        </a:bodyPr>
        <a:p>
          <a:pPr>
            <a:lnSpc>
              <a:spcPct val="100000"/>
            </a:lnSpc>
          </a:pPr>
          <a:r>
            <a:rPr lang="en-US" sz="900" b="0" u="none" strike="noStrike">
              <a:solidFill>
                <a:srgbClr val="333333"/>
              </a:solidFill>
              <a:effectLst/>
              <a:uFillTx/>
              <a:latin typeface="Calibri"/>
              <a:ea typeface="Calibri"/>
            </a:rPr>
            <a:t>1,95*2,8 = 5,46</a:t>
          </a:r>
          <a:endParaRPr lang="ru-RU" sz="9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11</xdr:col>
      <xdr:colOff>370800</xdr:colOff>
      <xdr:row>20</xdr:row>
      <xdr:rowOff>151920</xdr:rowOff>
    </xdr:from>
    <xdr:to>
      <xdr:col>12</xdr:col>
      <xdr:colOff>417600</xdr:colOff>
      <xdr:row>23</xdr:row>
      <xdr:rowOff>63000</xdr:rowOff>
    </xdr:to>
    <xdr:sp>
      <xdr:nvSpPr>
        <xdr:cNvPr id="60" name="wedgeRoundRectCallout"/>
        <xdr:cNvSpPr/>
      </xdr:nvSpPr>
      <xdr:spPr>
        <a:xfrm>
          <a:off x="7460640" y="3961800"/>
          <a:ext cx="691200" cy="482760"/>
        </a:xfrm>
        <a:prstGeom prst="wedgeRoundRectCallout">
          <a:avLst>
            <a:gd name="adj1" fmla="val -20833"/>
            <a:gd name="adj2" fmla="val 62500"/>
            <a:gd name="adj3" fmla="val 16667"/>
          </a:avLst>
        </a:prstGeom>
        <a:solidFill>
          <a:srgbClr val="FFFF00"/>
        </a:solidFill>
        <a:ln w="12700">
          <a:solidFill>
            <a:srgbClr val="5A9BD5"/>
          </a:solidFill>
          <a:miter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tIns="45000" rIns="90000" bIns="45000" anchor="t">
          <a:noAutofit/>
        </a:bodyPr>
        <a:p>
          <a:pPr>
            <a:lnSpc>
              <a:spcPct val="100000"/>
            </a:lnSpc>
          </a:pPr>
          <a:r>
            <a:rPr lang="en-US" sz="900" b="0" u="none" strike="noStrike">
              <a:solidFill>
                <a:srgbClr val="333333"/>
              </a:solidFill>
              <a:effectLst/>
              <a:uFillTx/>
              <a:latin typeface="Calibri"/>
              <a:ea typeface="Calibri"/>
            </a:rPr>
            <a:t>1,65*2,8 = 4,62</a:t>
          </a:r>
          <a:endParaRPr lang="ru-RU" sz="9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15</xdr:col>
      <xdr:colOff>418680</xdr:colOff>
      <xdr:row>8</xdr:row>
      <xdr:rowOff>177120</xdr:rowOff>
    </xdr:from>
    <xdr:to>
      <xdr:col>17</xdr:col>
      <xdr:colOff>122400</xdr:colOff>
      <xdr:row>11</xdr:row>
      <xdr:rowOff>126000</xdr:rowOff>
    </xdr:to>
    <xdr:sp>
      <xdr:nvSpPr>
        <xdr:cNvPr id="61" name="wedgeRoundRectCallout"/>
        <xdr:cNvSpPr/>
      </xdr:nvSpPr>
      <xdr:spPr>
        <a:xfrm>
          <a:off x="10086480" y="1701000"/>
          <a:ext cx="992880" cy="520560"/>
        </a:xfrm>
        <a:prstGeom prst="wedgeRoundRectCallout">
          <a:avLst>
            <a:gd name="adj1" fmla="val -20833"/>
            <a:gd name="adj2" fmla="val 62500"/>
            <a:gd name="adj3" fmla="val 16667"/>
          </a:avLst>
        </a:prstGeom>
        <a:solidFill>
          <a:srgbClr val="BDD7ED"/>
        </a:solidFill>
        <a:ln w="12700">
          <a:solidFill>
            <a:srgbClr val="5A9BD5"/>
          </a:solidFill>
          <a:miter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tIns="45000" rIns="90000" bIns="45000" anchor="t">
          <a:noAutofit/>
        </a:bodyPr>
        <a:p>
          <a:pPr>
            <a:lnSpc>
              <a:spcPct val="100000"/>
            </a:lnSpc>
          </a:pPr>
          <a:r>
            <a:rPr lang="en-US" sz="900" b="0" u="none" strike="noStrike">
              <a:solidFill>
                <a:srgbClr val="333333"/>
              </a:solidFill>
              <a:effectLst/>
              <a:uFillTx/>
              <a:latin typeface="Calibri"/>
              <a:ea typeface="Calibri"/>
            </a:rPr>
            <a:t>0,75*2*2,8 кол / 4,2</a:t>
          </a:r>
          <a:endParaRPr lang="ru-RU" sz="9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1</xdr:col>
      <xdr:colOff>409680</xdr:colOff>
      <xdr:row>2</xdr:row>
      <xdr:rowOff>25200</xdr:rowOff>
    </xdr:from>
    <xdr:to>
      <xdr:col>2</xdr:col>
      <xdr:colOff>389520</xdr:colOff>
      <xdr:row>4</xdr:row>
      <xdr:rowOff>62640</xdr:rowOff>
    </xdr:to>
    <xdr:sp>
      <xdr:nvSpPr>
        <xdr:cNvPr id="62" name="wedgeRoundRectCallout"/>
        <xdr:cNvSpPr/>
      </xdr:nvSpPr>
      <xdr:spPr>
        <a:xfrm>
          <a:off x="1054080" y="406080"/>
          <a:ext cx="624600" cy="418680"/>
        </a:xfrm>
        <a:prstGeom prst="wedgeRoundRectCallout">
          <a:avLst>
            <a:gd name="adj1" fmla="val -20833"/>
            <a:gd name="adj2" fmla="val 62500"/>
            <a:gd name="adj3" fmla="val 16667"/>
          </a:avLst>
        </a:prstGeom>
        <a:solidFill>
          <a:srgbClr val="FFC000"/>
        </a:solidFill>
        <a:ln w="12700">
          <a:solidFill>
            <a:srgbClr val="5A9BD5"/>
          </a:solidFill>
          <a:miter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tIns="45000" rIns="90000" bIns="45000" anchor="t">
          <a:noAutofit/>
        </a:bodyPr>
        <a:p>
          <a:pPr>
            <a:lnSpc>
              <a:spcPct val="100000"/>
            </a:lnSpc>
          </a:pPr>
          <a:r>
            <a:rPr lang="en-US" sz="900" b="0" u="none" strike="noStrike">
              <a:solidFill>
                <a:srgbClr val="333333"/>
              </a:solidFill>
              <a:effectLst/>
              <a:uFillTx/>
              <a:latin typeface="Calibri"/>
              <a:ea typeface="Calibri"/>
            </a:rPr>
            <a:t>0,8*1,2=-0,96</a:t>
          </a:r>
          <a:endParaRPr lang="ru-RU" sz="9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3</xdr:col>
      <xdr:colOff>542160</xdr:colOff>
      <xdr:row>0</xdr:row>
      <xdr:rowOff>0</xdr:rowOff>
    </xdr:from>
    <xdr:to>
      <xdr:col>4</xdr:col>
      <xdr:colOff>522720</xdr:colOff>
      <xdr:row>2</xdr:row>
      <xdr:rowOff>37440</xdr:rowOff>
    </xdr:to>
    <xdr:sp>
      <xdr:nvSpPr>
        <xdr:cNvPr id="63" name="wedgeRoundRectCallout"/>
        <xdr:cNvSpPr/>
      </xdr:nvSpPr>
      <xdr:spPr>
        <a:xfrm>
          <a:off x="2475720" y="0"/>
          <a:ext cx="624960" cy="418320"/>
        </a:xfrm>
        <a:prstGeom prst="wedgeRoundRectCallout">
          <a:avLst>
            <a:gd name="adj1" fmla="val -20833"/>
            <a:gd name="adj2" fmla="val 62500"/>
            <a:gd name="adj3" fmla="val 16667"/>
          </a:avLst>
        </a:prstGeom>
        <a:solidFill>
          <a:srgbClr val="FFC000"/>
        </a:solidFill>
        <a:ln w="12700">
          <a:solidFill>
            <a:srgbClr val="5A9BD5"/>
          </a:solidFill>
          <a:miter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tIns="45000" rIns="90000" bIns="45000" anchor="t">
          <a:noAutofit/>
        </a:bodyPr>
        <a:p>
          <a:pPr>
            <a:lnSpc>
              <a:spcPct val="100000"/>
            </a:lnSpc>
          </a:pPr>
          <a:r>
            <a:rPr lang="en-US" sz="900" b="0" u="none" strike="noStrike">
              <a:solidFill>
                <a:srgbClr val="333333"/>
              </a:solidFill>
              <a:effectLst/>
              <a:uFillTx/>
              <a:latin typeface="Calibri"/>
              <a:ea typeface="Calibri"/>
            </a:rPr>
            <a:t>1,2*1=-1,2</a:t>
          </a:r>
          <a:endParaRPr lang="ru-RU" sz="9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11</xdr:col>
      <xdr:colOff>219240</xdr:colOff>
      <xdr:row>0</xdr:row>
      <xdr:rowOff>0</xdr:rowOff>
    </xdr:from>
    <xdr:to>
      <xdr:col>12</xdr:col>
      <xdr:colOff>199080</xdr:colOff>
      <xdr:row>2</xdr:row>
      <xdr:rowOff>37440</xdr:rowOff>
    </xdr:to>
    <xdr:sp>
      <xdr:nvSpPr>
        <xdr:cNvPr id="64" name="wedgeRoundRectCallout"/>
        <xdr:cNvSpPr/>
      </xdr:nvSpPr>
      <xdr:spPr>
        <a:xfrm>
          <a:off x="7309080" y="0"/>
          <a:ext cx="624240" cy="418320"/>
        </a:xfrm>
        <a:prstGeom prst="wedgeRoundRectCallout">
          <a:avLst>
            <a:gd name="adj1" fmla="val -20833"/>
            <a:gd name="adj2" fmla="val 62500"/>
            <a:gd name="adj3" fmla="val 16667"/>
          </a:avLst>
        </a:prstGeom>
        <a:solidFill>
          <a:srgbClr val="FFC000"/>
        </a:solidFill>
        <a:ln w="12700">
          <a:solidFill>
            <a:srgbClr val="5A9BD5"/>
          </a:solidFill>
          <a:miter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tIns="45000" rIns="90000" bIns="45000" anchor="t">
          <a:noAutofit/>
        </a:bodyPr>
        <a:p>
          <a:pPr>
            <a:lnSpc>
              <a:spcPct val="100000"/>
            </a:lnSpc>
          </a:pPr>
          <a:r>
            <a:rPr lang="en-US" sz="900" b="0" u="none" strike="noStrike">
              <a:solidFill>
                <a:srgbClr val="333333"/>
              </a:solidFill>
              <a:effectLst/>
              <a:uFillTx/>
              <a:latin typeface="Calibri"/>
              <a:ea typeface="Calibri"/>
            </a:rPr>
            <a:t>0,61*0,8=-0,49</a:t>
          </a:r>
          <a:endParaRPr lang="ru-RU" sz="9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15</xdr:col>
      <xdr:colOff>161640</xdr:colOff>
      <xdr:row>2</xdr:row>
      <xdr:rowOff>75960</xdr:rowOff>
    </xdr:from>
    <xdr:to>
      <xdr:col>16</xdr:col>
      <xdr:colOff>141480</xdr:colOff>
      <xdr:row>4</xdr:row>
      <xdr:rowOff>113400</xdr:rowOff>
    </xdr:to>
    <xdr:sp>
      <xdr:nvSpPr>
        <xdr:cNvPr id="65" name="wedgeRoundRectCallout"/>
        <xdr:cNvSpPr/>
      </xdr:nvSpPr>
      <xdr:spPr>
        <a:xfrm>
          <a:off x="9829440" y="456840"/>
          <a:ext cx="624600" cy="418680"/>
        </a:xfrm>
        <a:prstGeom prst="wedgeRoundRectCallout">
          <a:avLst>
            <a:gd name="adj1" fmla="val -20833"/>
            <a:gd name="adj2" fmla="val 62500"/>
            <a:gd name="adj3" fmla="val 16667"/>
          </a:avLst>
        </a:prstGeom>
        <a:solidFill>
          <a:srgbClr val="FFC000"/>
        </a:solidFill>
        <a:ln w="12700">
          <a:solidFill>
            <a:srgbClr val="5A9BD5"/>
          </a:solidFill>
          <a:miter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tIns="45000" rIns="90000" bIns="45000" anchor="t">
          <a:noAutofit/>
        </a:bodyPr>
        <a:p>
          <a:pPr>
            <a:lnSpc>
              <a:spcPct val="100000"/>
            </a:lnSpc>
          </a:pPr>
          <a:r>
            <a:rPr lang="en-US" sz="900" b="0" u="none" strike="noStrike">
              <a:solidFill>
                <a:srgbClr val="333333"/>
              </a:solidFill>
              <a:effectLst/>
              <a:uFillTx/>
              <a:latin typeface="Calibri"/>
              <a:ea typeface="Calibri"/>
            </a:rPr>
            <a:t>0,9*2,1=-1,89</a:t>
          </a:r>
          <a:endParaRPr lang="ru-RU" sz="9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8</xdr:col>
      <xdr:colOff>9000</xdr:colOff>
      <xdr:row>0</xdr:row>
      <xdr:rowOff>0</xdr:rowOff>
    </xdr:from>
    <xdr:to>
      <xdr:col>8</xdr:col>
      <xdr:colOff>598680</xdr:colOff>
      <xdr:row>2</xdr:row>
      <xdr:rowOff>37440</xdr:rowOff>
    </xdr:to>
    <xdr:sp>
      <xdr:nvSpPr>
        <xdr:cNvPr id="66" name="wedgeRoundRectCallout"/>
        <xdr:cNvSpPr/>
      </xdr:nvSpPr>
      <xdr:spPr>
        <a:xfrm>
          <a:off x="5165280" y="0"/>
          <a:ext cx="589680" cy="418320"/>
        </a:xfrm>
        <a:prstGeom prst="wedgeRoundRectCallout">
          <a:avLst>
            <a:gd name="adj1" fmla="val -20833"/>
            <a:gd name="adj2" fmla="val 62500"/>
            <a:gd name="adj3" fmla="val 16667"/>
          </a:avLst>
        </a:prstGeom>
        <a:solidFill>
          <a:srgbClr val="FFC000"/>
        </a:solidFill>
        <a:ln w="12700">
          <a:solidFill>
            <a:srgbClr val="5A9BD5"/>
          </a:solidFill>
          <a:miter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tIns="45000" rIns="90000" bIns="45000" anchor="t">
          <a:noAutofit/>
        </a:bodyPr>
        <a:p>
          <a:pPr>
            <a:lnSpc>
              <a:spcPct val="100000"/>
            </a:lnSpc>
          </a:pPr>
          <a:r>
            <a:rPr lang="en-US" sz="900" b="0" u="none" strike="noStrike">
              <a:solidFill>
                <a:srgbClr val="333333"/>
              </a:solidFill>
              <a:effectLst/>
              <a:uFillTx/>
              <a:latin typeface="Calibri"/>
              <a:ea typeface="Calibri"/>
            </a:rPr>
            <a:t>0,61*0,8=-0,49</a:t>
          </a:r>
          <a:endParaRPr lang="ru-RU" sz="9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10</xdr:col>
      <xdr:colOff>9000</xdr:colOff>
      <xdr:row>0</xdr:row>
      <xdr:rowOff>0</xdr:rowOff>
    </xdr:from>
    <xdr:to>
      <xdr:col>10</xdr:col>
      <xdr:colOff>598680</xdr:colOff>
      <xdr:row>2</xdr:row>
      <xdr:rowOff>37440</xdr:rowOff>
    </xdr:to>
    <xdr:sp>
      <xdr:nvSpPr>
        <xdr:cNvPr id="67" name="wedgeRoundRectCallout"/>
        <xdr:cNvSpPr/>
      </xdr:nvSpPr>
      <xdr:spPr>
        <a:xfrm>
          <a:off x="6454080" y="0"/>
          <a:ext cx="589680" cy="418320"/>
        </a:xfrm>
        <a:prstGeom prst="wedgeRoundRectCallout">
          <a:avLst>
            <a:gd name="adj1" fmla="val -20833"/>
            <a:gd name="adj2" fmla="val 62500"/>
            <a:gd name="adj3" fmla="val 16667"/>
          </a:avLst>
        </a:prstGeom>
        <a:solidFill>
          <a:srgbClr val="FFC000"/>
        </a:solidFill>
        <a:ln w="12700">
          <a:solidFill>
            <a:srgbClr val="5A9BD5"/>
          </a:solidFill>
          <a:miter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tIns="45000" rIns="90000" bIns="45000" anchor="t">
          <a:noAutofit/>
        </a:bodyPr>
        <a:p>
          <a:pPr>
            <a:lnSpc>
              <a:spcPct val="100000"/>
            </a:lnSpc>
          </a:pPr>
          <a:r>
            <a:rPr lang="en-US" sz="900" b="0" u="none" strike="noStrike">
              <a:solidFill>
                <a:srgbClr val="333333"/>
              </a:solidFill>
              <a:effectLst/>
              <a:uFillTx/>
              <a:latin typeface="Calibri"/>
              <a:ea typeface="Calibri"/>
            </a:rPr>
            <a:t>0,6*2,1=-1,26</a:t>
          </a:r>
          <a:endParaRPr lang="ru-RU" sz="9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8</xdr:col>
      <xdr:colOff>399600</xdr:colOff>
      <xdr:row>4</xdr:row>
      <xdr:rowOff>113760</xdr:rowOff>
    </xdr:from>
    <xdr:to>
      <xdr:col>9</xdr:col>
      <xdr:colOff>427320</xdr:colOff>
      <xdr:row>7</xdr:row>
      <xdr:rowOff>24840</xdr:rowOff>
    </xdr:to>
    <xdr:sp>
      <xdr:nvSpPr>
        <xdr:cNvPr id="68" name="wedgeRoundRectCallout"/>
        <xdr:cNvSpPr/>
      </xdr:nvSpPr>
      <xdr:spPr>
        <a:xfrm>
          <a:off x="5555880" y="875880"/>
          <a:ext cx="672120" cy="482400"/>
        </a:xfrm>
        <a:prstGeom prst="wedgeRoundRectCallout">
          <a:avLst>
            <a:gd name="adj1" fmla="val -20833"/>
            <a:gd name="adj2" fmla="val 62500"/>
            <a:gd name="adj3" fmla="val 16667"/>
          </a:avLst>
        </a:prstGeom>
        <a:solidFill>
          <a:srgbClr val="FFFF00"/>
        </a:solidFill>
        <a:ln w="12700">
          <a:solidFill>
            <a:srgbClr val="5A9BD5"/>
          </a:solidFill>
          <a:miter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tIns="45000" rIns="90000" bIns="45000" anchor="t">
          <a:noAutofit/>
        </a:bodyPr>
        <a:p>
          <a:pPr>
            <a:lnSpc>
              <a:spcPct val="100000"/>
            </a:lnSpc>
          </a:pPr>
          <a:r>
            <a:rPr lang="en-US" sz="900" b="0" u="none" strike="noStrike">
              <a:solidFill>
                <a:srgbClr val="333333"/>
              </a:solidFill>
              <a:effectLst/>
              <a:uFillTx/>
              <a:latin typeface="Calibri"/>
              <a:ea typeface="Calibri"/>
            </a:rPr>
            <a:t>1,94*2,1 = 4,07</a:t>
          </a:r>
          <a:endParaRPr lang="ru-RU" sz="9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13</xdr:col>
      <xdr:colOff>409680</xdr:colOff>
      <xdr:row>14</xdr:row>
      <xdr:rowOff>75960</xdr:rowOff>
    </xdr:from>
    <xdr:to>
      <xdr:col>14</xdr:col>
      <xdr:colOff>389520</xdr:colOff>
      <xdr:row>16</xdr:row>
      <xdr:rowOff>126360</xdr:rowOff>
    </xdr:to>
    <xdr:sp>
      <xdr:nvSpPr>
        <xdr:cNvPr id="69" name="wedgeRoundRectCallout"/>
        <xdr:cNvSpPr/>
      </xdr:nvSpPr>
      <xdr:spPr>
        <a:xfrm>
          <a:off x="8788680" y="2742840"/>
          <a:ext cx="624240" cy="431640"/>
        </a:xfrm>
        <a:prstGeom prst="wedgeRoundRectCallout">
          <a:avLst>
            <a:gd name="adj1" fmla="val -20833"/>
            <a:gd name="adj2" fmla="val 62500"/>
            <a:gd name="adj3" fmla="val 16667"/>
          </a:avLst>
        </a:prstGeom>
        <a:solidFill>
          <a:srgbClr val="FFC000"/>
        </a:solidFill>
        <a:ln w="12700">
          <a:solidFill>
            <a:srgbClr val="5A9BD5"/>
          </a:solidFill>
          <a:miter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tIns="45000" rIns="90000" bIns="45000" anchor="t">
          <a:noAutofit/>
        </a:bodyPr>
        <a:p>
          <a:pPr>
            <a:lnSpc>
              <a:spcPct val="100000"/>
            </a:lnSpc>
          </a:pPr>
          <a:r>
            <a:rPr lang="en-US" sz="900" b="0" u="none" strike="noStrike">
              <a:solidFill>
                <a:srgbClr val="333333"/>
              </a:solidFill>
              <a:effectLst/>
              <a:uFillTx/>
              <a:latin typeface="Calibri"/>
              <a:ea typeface="Calibri"/>
            </a:rPr>
            <a:t>0,9*2,1=-1,89</a:t>
          </a:r>
          <a:endParaRPr lang="ru-RU" sz="9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14</xdr:col>
      <xdr:colOff>581040</xdr:colOff>
      <xdr:row>20</xdr:row>
      <xdr:rowOff>0</xdr:rowOff>
    </xdr:from>
    <xdr:to>
      <xdr:col>15</xdr:col>
      <xdr:colOff>643320</xdr:colOff>
      <xdr:row>22</xdr:row>
      <xdr:rowOff>63000</xdr:rowOff>
    </xdr:to>
    <xdr:sp>
      <xdr:nvSpPr>
        <xdr:cNvPr id="70" name="wedgeRoundRectCallout"/>
        <xdr:cNvSpPr/>
      </xdr:nvSpPr>
      <xdr:spPr>
        <a:xfrm>
          <a:off x="9604440" y="3809880"/>
          <a:ext cx="706680" cy="444240"/>
        </a:xfrm>
        <a:prstGeom prst="wedgeRoundRectCallout">
          <a:avLst>
            <a:gd name="adj1" fmla="val -20833"/>
            <a:gd name="adj2" fmla="val 62500"/>
            <a:gd name="adj3" fmla="val 16667"/>
          </a:avLst>
        </a:prstGeom>
        <a:solidFill>
          <a:srgbClr val="FFFF00"/>
        </a:solidFill>
        <a:ln w="12700">
          <a:solidFill>
            <a:srgbClr val="5A9BD5"/>
          </a:solidFill>
          <a:miter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tIns="45000" rIns="90000" bIns="45000" anchor="t">
          <a:noAutofit/>
        </a:bodyPr>
        <a:p>
          <a:pPr>
            <a:lnSpc>
              <a:spcPct val="100000"/>
            </a:lnSpc>
          </a:pPr>
          <a:r>
            <a:rPr lang="en-US" sz="900" b="0" u="none" strike="noStrike">
              <a:solidFill>
                <a:srgbClr val="333333"/>
              </a:solidFill>
              <a:effectLst/>
              <a:uFillTx/>
              <a:latin typeface="Calibri"/>
              <a:ea typeface="Calibri"/>
            </a:rPr>
            <a:t>3,15*2,8 = 8,82</a:t>
          </a:r>
          <a:endParaRPr lang="ru-RU" sz="9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17</xdr:col>
      <xdr:colOff>304920</xdr:colOff>
      <xdr:row>17</xdr:row>
      <xdr:rowOff>75960</xdr:rowOff>
    </xdr:from>
    <xdr:to>
      <xdr:col>18</xdr:col>
      <xdr:colOff>284760</xdr:colOff>
      <xdr:row>20</xdr:row>
      <xdr:rowOff>126360</xdr:rowOff>
    </xdr:to>
    <xdr:sp>
      <xdr:nvSpPr>
        <xdr:cNvPr id="71" name="wedgeRoundRectCallout"/>
        <xdr:cNvSpPr/>
      </xdr:nvSpPr>
      <xdr:spPr>
        <a:xfrm>
          <a:off x="11261880" y="3314520"/>
          <a:ext cx="624240" cy="621720"/>
        </a:xfrm>
        <a:prstGeom prst="wedgeRoundRectCallout">
          <a:avLst>
            <a:gd name="adj1" fmla="val -20833"/>
            <a:gd name="adj2" fmla="val 62500"/>
            <a:gd name="adj3" fmla="val 16667"/>
          </a:avLst>
        </a:prstGeom>
        <a:solidFill>
          <a:srgbClr val="FFC000"/>
        </a:solidFill>
        <a:ln w="12700">
          <a:solidFill>
            <a:srgbClr val="5A9BD5"/>
          </a:solidFill>
          <a:miter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tIns="45000" rIns="90000" bIns="45000" anchor="t">
          <a:noAutofit/>
        </a:bodyPr>
        <a:p>
          <a:pPr>
            <a:lnSpc>
              <a:spcPct val="100000"/>
            </a:lnSpc>
          </a:pPr>
          <a:r>
            <a:rPr lang="en-US" sz="900" b="0" u="none" strike="noStrike">
              <a:solidFill>
                <a:srgbClr val="333333"/>
              </a:solidFill>
              <a:effectLst/>
              <a:uFillTx/>
              <a:latin typeface="Calibri"/>
              <a:ea typeface="Calibri"/>
            </a:rPr>
            <a:t>1,3*1,4+1,33=-3,15</a:t>
          </a:r>
          <a:endParaRPr lang="ru-RU" sz="9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9</xdr:col>
      <xdr:colOff>313920</xdr:colOff>
      <xdr:row>20</xdr:row>
      <xdr:rowOff>37800</xdr:rowOff>
    </xdr:from>
    <xdr:to>
      <xdr:col>10</xdr:col>
      <xdr:colOff>255960</xdr:colOff>
      <xdr:row>22</xdr:row>
      <xdr:rowOff>88200</xdr:rowOff>
    </xdr:to>
    <xdr:sp>
      <xdr:nvSpPr>
        <xdr:cNvPr id="72" name="wedgeRoundRectCallout"/>
        <xdr:cNvSpPr/>
      </xdr:nvSpPr>
      <xdr:spPr>
        <a:xfrm>
          <a:off x="6114600" y="3847680"/>
          <a:ext cx="586440" cy="431640"/>
        </a:xfrm>
        <a:prstGeom prst="wedgeRoundRectCallout">
          <a:avLst>
            <a:gd name="adj1" fmla="val -20833"/>
            <a:gd name="adj2" fmla="val 62500"/>
            <a:gd name="adj3" fmla="val 16667"/>
          </a:avLst>
        </a:prstGeom>
        <a:solidFill>
          <a:srgbClr val="BDD7ED"/>
        </a:solidFill>
        <a:ln w="12700">
          <a:solidFill>
            <a:srgbClr val="5A9BD5"/>
          </a:solidFill>
          <a:miter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tIns="45000" rIns="90000" bIns="45000" anchor="t">
          <a:noAutofit/>
        </a:bodyPr>
        <a:p>
          <a:pPr>
            <a:lnSpc>
              <a:spcPct val="100000"/>
            </a:lnSpc>
          </a:pPr>
          <a:r>
            <a:rPr lang="en-US" sz="900" b="0" u="none" strike="noStrike">
              <a:solidFill>
                <a:srgbClr val="333333"/>
              </a:solidFill>
              <a:effectLst/>
              <a:uFillTx/>
              <a:latin typeface="Calibri"/>
              <a:ea typeface="Calibri"/>
            </a:rPr>
            <a:t>3*1,1 = 3,3</a:t>
          </a:r>
          <a:endParaRPr lang="ru-RU" sz="9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7</xdr:col>
      <xdr:colOff>380880</xdr:colOff>
      <xdr:row>26</xdr:row>
      <xdr:rowOff>126360</xdr:rowOff>
    </xdr:from>
    <xdr:to>
      <xdr:col>8</xdr:col>
      <xdr:colOff>360720</xdr:colOff>
      <xdr:row>30</xdr:row>
      <xdr:rowOff>24840</xdr:rowOff>
    </xdr:to>
    <xdr:sp>
      <xdr:nvSpPr>
        <xdr:cNvPr id="73" name="wedgeRoundRectCallout"/>
        <xdr:cNvSpPr/>
      </xdr:nvSpPr>
      <xdr:spPr>
        <a:xfrm>
          <a:off x="4892400" y="5079240"/>
          <a:ext cx="624600" cy="660600"/>
        </a:xfrm>
        <a:prstGeom prst="wedgeRoundRectCallout">
          <a:avLst>
            <a:gd name="adj1" fmla="val -20833"/>
            <a:gd name="adj2" fmla="val 62500"/>
            <a:gd name="adj3" fmla="val 16667"/>
          </a:avLst>
        </a:prstGeom>
        <a:solidFill>
          <a:srgbClr val="FFC000"/>
        </a:solidFill>
        <a:ln w="12700">
          <a:solidFill>
            <a:srgbClr val="5A9BD5"/>
          </a:solidFill>
          <a:miter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tIns="45000" rIns="90000" bIns="45000" anchor="t">
          <a:noAutofit/>
        </a:bodyPr>
        <a:p>
          <a:pPr>
            <a:lnSpc>
              <a:spcPct val="100000"/>
            </a:lnSpc>
          </a:pPr>
          <a:r>
            <a:rPr lang="en-US" sz="900" b="0" u="none" strike="noStrike">
              <a:solidFill>
                <a:srgbClr val="333333"/>
              </a:solidFill>
              <a:effectLst/>
              <a:uFillTx/>
              <a:latin typeface="Calibri"/>
              <a:ea typeface="Calibri"/>
            </a:rPr>
            <a:t>0,9*2,1*2=-3,78</a:t>
          </a:r>
          <a:endParaRPr lang="ru-RU" sz="9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7</xdr:col>
      <xdr:colOff>399600</xdr:colOff>
      <xdr:row>31</xdr:row>
      <xdr:rowOff>0</xdr:rowOff>
    </xdr:from>
    <xdr:to>
      <xdr:col>8</xdr:col>
      <xdr:colOff>551160</xdr:colOff>
      <xdr:row>33</xdr:row>
      <xdr:rowOff>63000</xdr:rowOff>
    </xdr:to>
    <xdr:sp>
      <xdr:nvSpPr>
        <xdr:cNvPr id="74" name="wedgeRoundRectCallout"/>
        <xdr:cNvSpPr/>
      </xdr:nvSpPr>
      <xdr:spPr>
        <a:xfrm>
          <a:off x="4911120" y="5905440"/>
          <a:ext cx="796320" cy="444240"/>
        </a:xfrm>
        <a:prstGeom prst="wedgeRoundRectCallout">
          <a:avLst>
            <a:gd name="adj1" fmla="val -20833"/>
            <a:gd name="adj2" fmla="val 62500"/>
            <a:gd name="adj3" fmla="val 16667"/>
          </a:avLst>
        </a:prstGeom>
        <a:solidFill>
          <a:srgbClr val="BDD7ED"/>
        </a:solidFill>
        <a:ln w="12700">
          <a:solidFill>
            <a:srgbClr val="5A9BD5"/>
          </a:solidFill>
          <a:miter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tIns="45000" rIns="90000" bIns="45000" anchor="t">
          <a:noAutofit/>
        </a:bodyPr>
        <a:p>
          <a:pPr>
            <a:lnSpc>
              <a:spcPct val="100000"/>
            </a:lnSpc>
          </a:pPr>
          <a:r>
            <a:rPr lang="en-US" sz="900" b="0" u="none" strike="noStrike">
              <a:solidFill>
                <a:srgbClr val="333333"/>
              </a:solidFill>
              <a:effectLst/>
              <a:uFillTx/>
              <a:latin typeface="Calibri"/>
              <a:ea typeface="Calibri"/>
            </a:rPr>
            <a:t>0,6*2*2,6 кол /  3,12</a:t>
          </a:r>
          <a:endParaRPr lang="ru-RU" sz="9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13</xdr:col>
      <xdr:colOff>333000</xdr:colOff>
      <xdr:row>20</xdr:row>
      <xdr:rowOff>50760</xdr:rowOff>
    </xdr:from>
    <xdr:to>
      <xdr:col>14</xdr:col>
      <xdr:colOff>312840</xdr:colOff>
      <xdr:row>23</xdr:row>
      <xdr:rowOff>75600</xdr:rowOff>
    </xdr:to>
    <xdr:sp>
      <xdr:nvSpPr>
        <xdr:cNvPr id="75" name="wedgeRoundRectCallout"/>
        <xdr:cNvSpPr/>
      </xdr:nvSpPr>
      <xdr:spPr>
        <a:xfrm>
          <a:off x="8712000" y="3860640"/>
          <a:ext cx="624240" cy="596520"/>
        </a:xfrm>
        <a:prstGeom prst="wedgeRoundRectCallout">
          <a:avLst>
            <a:gd name="adj1" fmla="val -20833"/>
            <a:gd name="adj2" fmla="val 62500"/>
            <a:gd name="adj3" fmla="val 16667"/>
          </a:avLst>
        </a:prstGeom>
        <a:solidFill>
          <a:srgbClr val="FFC000"/>
        </a:solidFill>
        <a:ln w="12700">
          <a:solidFill>
            <a:srgbClr val="5A9BD5"/>
          </a:solidFill>
          <a:miter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tIns="45000" rIns="90000" bIns="45000" anchor="t">
          <a:noAutofit/>
        </a:bodyPr>
        <a:p>
          <a:pPr>
            <a:lnSpc>
              <a:spcPct val="100000"/>
            </a:lnSpc>
          </a:pPr>
          <a:r>
            <a:rPr lang="en-US" sz="900" b="0" u="none" strike="noStrike">
              <a:solidFill>
                <a:srgbClr val="333333"/>
              </a:solidFill>
              <a:effectLst/>
              <a:uFillTx/>
              <a:latin typeface="Calibri"/>
              <a:ea typeface="Calibri"/>
            </a:rPr>
            <a:t>0,9*2,1*2=-3,78</a:t>
          </a:r>
          <a:endParaRPr lang="ru-RU" sz="9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0</xdr:col>
      <xdr:colOff>0</xdr:colOff>
      <xdr:row>16</xdr:row>
      <xdr:rowOff>164520</xdr:rowOff>
    </xdr:from>
    <xdr:to>
      <xdr:col>0</xdr:col>
      <xdr:colOff>588960</xdr:colOff>
      <xdr:row>19</xdr:row>
      <xdr:rowOff>24840</xdr:rowOff>
    </xdr:to>
    <xdr:sp>
      <xdr:nvSpPr>
        <xdr:cNvPr id="76" name="wedgeRoundRectCallout"/>
        <xdr:cNvSpPr/>
      </xdr:nvSpPr>
      <xdr:spPr>
        <a:xfrm>
          <a:off x="0" y="3212640"/>
          <a:ext cx="588960" cy="431640"/>
        </a:xfrm>
        <a:prstGeom prst="wedgeRoundRectCallout">
          <a:avLst>
            <a:gd name="adj1" fmla="val -20833"/>
            <a:gd name="adj2" fmla="val 62500"/>
            <a:gd name="adj3" fmla="val 16667"/>
          </a:avLst>
        </a:prstGeom>
        <a:solidFill>
          <a:srgbClr val="FFC000"/>
        </a:solidFill>
        <a:ln w="12700">
          <a:solidFill>
            <a:srgbClr val="5A9BD5"/>
          </a:solidFill>
          <a:miter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tIns="45000" rIns="90000" bIns="45000" anchor="t">
          <a:noAutofit/>
        </a:bodyPr>
        <a:p>
          <a:pPr>
            <a:lnSpc>
              <a:spcPct val="100000"/>
            </a:lnSpc>
          </a:pPr>
          <a:r>
            <a:rPr lang="en-US" sz="900" b="0" u="none" strike="noStrike">
              <a:solidFill>
                <a:srgbClr val="333333"/>
              </a:solidFill>
              <a:effectLst/>
              <a:uFillTx/>
              <a:latin typeface="Calibri"/>
              <a:ea typeface="Calibri"/>
            </a:rPr>
            <a:t>0,9*1,4=-1,26</a:t>
          </a:r>
          <a:endParaRPr lang="ru-RU" sz="9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1</xdr:col>
      <xdr:colOff>485280</xdr:colOff>
      <xdr:row>30</xdr:row>
      <xdr:rowOff>88560</xdr:rowOff>
    </xdr:from>
    <xdr:to>
      <xdr:col>3</xdr:col>
      <xdr:colOff>36720</xdr:colOff>
      <xdr:row>33</xdr:row>
      <xdr:rowOff>100800</xdr:rowOff>
    </xdr:to>
    <xdr:sp>
      <xdr:nvSpPr>
        <xdr:cNvPr id="77" name="wedgeRoundRectCallout"/>
        <xdr:cNvSpPr/>
      </xdr:nvSpPr>
      <xdr:spPr>
        <a:xfrm>
          <a:off x="1129680" y="5803560"/>
          <a:ext cx="840600" cy="583920"/>
        </a:xfrm>
        <a:prstGeom prst="wedgeRoundRectCallout">
          <a:avLst>
            <a:gd name="adj1" fmla="val -20833"/>
            <a:gd name="adj2" fmla="val 62500"/>
            <a:gd name="adj3" fmla="val 16667"/>
          </a:avLst>
        </a:prstGeom>
        <a:solidFill>
          <a:srgbClr val="FFC000"/>
        </a:solidFill>
        <a:ln w="12700">
          <a:solidFill>
            <a:srgbClr val="5A9BD5"/>
          </a:solidFill>
          <a:miter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tIns="45000" rIns="90000" bIns="45000" anchor="t">
          <a:noAutofit/>
        </a:bodyPr>
        <a:p>
          <a:pPr>
            <a:lnSpc>
              <a:spcPct val="100000"/>
            </a:lnSpc>
          </a:pPr>
          <a:r>
            <a:rPr lang="en-US" sz="900" b="0" u="none" strike="noStrike">
              <a:solidFill>
                <a:srgbClr val="333333"/>
              </a:solidFill>
              <a:effectLst/>
              <a:uFillTx/>
              <a:latin typeface="Calibri"/>
              <a:ea typeface="Calibri"/>
            </a:rPr>
            <a:t>0,92*1,4 + 0,9*2,2    =-3,27</a:t>
          </a:r>
          <a:endParaRPr lang="ru-RU" sz="9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9</xdr:col>
      <xdr:colOff>65880</xdr:colOff>
      <xdr:row>32</xdr:row>
      <xdr:rowOff>88560</xdr:rowOff>
    </xdr:from>
    <xdr:to>
      <xdr:col>10</xdr:col>
      <xdr:colOff>103320</xdr:colOff>
      <xdr:row>34</xdr:row>
      <xdr:rowOff>138960</xdr:rowOff>
    </xdr:to>
    <xdr:sp>
      <xdr:nvSpPr>
        <xdr:cNvPr id="78" name="wedgeRoundRectCallout"/>
        <xdr:cNvSpPr/>
      </xdr:nvSpPr>
      <xdr:spPr>
        <a:xfrm>
          <a:off x="5866560" y="6184440"/>
          <a:ext cx="681840" cy="431640"/>
        </a:xfrm>
        <a:prstGeom prst="wedgeRoundRectCallout">
          <a:avLst>
            <a:gd name="adj1" fmla="val -20833"/>
            <a:gd name="adj2" fmla="val 62500"/>
            <a:gd name="adj3" fmla="val 16667"/>
          </a:avLst>
        </a:prstGeom>
        <a:solidFill>
          <a:srgbClr val="FFC000"/>
        </a:solidFill>
        <a:ln w="12700">
          <a:solidFill>
            <a:srgbClr val="5A9BD5"/>
          </a:solidFill>
          <a:miter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tIns="45000" rIns="90000" bIns="45000" anchor="t">
          <a:noAutofit/>
        </a:bodyPr>
        <a:p>
          <a:pPr>
            <a:lnSpc>
              <a:spcPct val="100000"/>
            </a:lnSpc>
          </a:pPr>
          <a:r>
            <a:rPr lang="en-US" sz="900" b="0" u="none" strike="noStrike">
              <a:solidFill>
                <a:srgbClr val="333333"/>
              </a:solidFill>
              <a:effectLst/>
              <a:uFillTx/>
              <a:latin typeface="Calibri"/>
              <a:ea typeface="Calibri"/>
            </a:rPr>
            <a:t>0,93*2,1=-1,95</a:t>
          </a:r>
          <a:endParaRPr lang="ru-RU" sz="9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6</xdr:col>
      <xdr:colOff>219240</xdr:colOff>
      <xdr:row>23</xdr:row>
      <xdr:rowOff>75960</xdr:rowOff>
    </xdr:from>
    <xdr:to>
      <xdr:col>7</xdr:col>
      <xdr:colOff>170280</xdr:colOff>
      <xdr:row>25</xdr:row>
      <xdr:rowOff>63000</xdr:rowOff>
    </xdr:to>
    <xdr:sp>
      <xdr:nvSpPr>
        <xdr:cNvPr id="79" name="wedgeRoundRectCallout"/>
        <xdr:cNvSpPr/>
      </xdr:nvSpPr>
      <xdr:spPr>
        <a:xfrm>
          <a:off x="4086360" y="4457520"/>
          <a:ext cx="595440" cy="367920"/>
        </a:xfrm>
        <a:prstGeom prst="wedgeRoundRectCallout">
          <a:avLst>
            <a:gd name="adj1" fmla="val -20833"/>
            <a:gd name="adj2" fmla="val 62500"/>
            <a:gd name="adj3" fmla="val 16667"/>
          </a:avLst>
        </a:prstGeom>
        <a:solidFill>
          <a:srgbClr val="FFFF00"/>
        </a:solidFill>
        <a:ln w="12700">
          <a:solidFill>
            <a:srgbClr val="5A9BD5"/>
          </a:solidFill>
          <a:miter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tIns="45000" rIns="90000" bIns="45000" anchor="t">
          <a:noAutofit/>
        </a:bodyPr>
        <a:p>
          <a:pPr>
            <a:lnSpc>
              <a:spcPct val="100000"/>
            </a:lnSpc>
          </a:pPr>
          <a:r>
            <a:rPr lang="en-US" sz="800" b="0" u="none" strike="noStrike">
              <a:solidFill>
                <a:srgbClr val="333333"/>
              </a:solidFill>
              <a:effectLst/>
              <a:uFillTx/>
              <a:latin typeface="Calibri"/>
              <a:ea typeface="Calibri"/>
            </a:rPr>
            <a:t>2,1*2,8 = 5,88</a:t>
          </a:r>
          <a:endParaRPr lang="ru-RU" sz="8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14</xdr:col>
      <xdr:colOff>84960</xdr:colOff>
      <xdr:row>33</xdr:row>
      <xdr:rowOff>113760</xdr:rowOff>
    </xdr:from>
    <xdr:to>
      <xdr:col>15</xdr:col>
      <xdr:colOff>65520</xdr:colOff>
      <xdr:row>35</xdr:row>
      <xdr:rowOff>151200</xdr:rowOff>
    </xdr:to>
    <xdr:sp>
      <xdr:nvSpPr>
        <xdr:cNvPr id="80" name="wedgeRoundRectCallout"/>
        <xdr:cNvSpPr/>
      </xdr:nvSpPr>
      <xdr:spPr>
        <a:xfrm>
          <a:off x="9108360" y="6400440"/>
          <a:ext cx="624960" cy="418320"/>
        </a:xfrm>
        <a:prstGeom prst="wedgeRoundRectCallout">
          <a:avLst>
            <a:gd name="adj1" fmla="val -20833"/>
            <a:gd name="adj2" fmla="val 62500"/>
            <a:gd name="adj3" fmla="val 16667"/>
          </a:avLst>
        </a:prstGeom>
        <a:solidFill>
          <a:srgbClr val="FFC000"/>
        </a:solidFill>
        <a:ln w="12700">
          <a:solidFill>
            <a:srgbClr val="5A9BD5"/>
          </a:solidFill>
          <a:miter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tIns="45000" rIns="90000" bIns="45000" anchor="t">
          <a:noAutofit/>
        </a:bodyPr>
        <a:p>
          <a:pPr>
            <a:lnSpc>
              <a:spcPct val="100000"/>
            </a:lnSpc>
          </a:pPr>
          <a:r>
            <a:rPr lang="en-US" sz="900" b="0" u="none" strike="noStrike">
              <a:solidFill>
                <a:srgbClr val="333333"/>
              </a:solidFill>
              <a:effectLst/>
              <a:uFillTx/>
              <a:latin typeface="Calibri"/>
              <a:ea typeface="Calibri"/>
            </a:rPr>
            <a:t>1,2*2,1=-2,52</a:t>
          </a:r>
          <a:endParaRPr lang="ru-RU" sz="900" b="0" u="none" strike="noStrike">
            <a:effectLst/>
            <a:uFillTx/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hyperlink" Target="https://vipdah.com.ua/ua/catalog/mansardnye-okna-i-cherdachnye-lestnicy/lestnicy-fakro/lestnica-fakro-lwk-komfort-iz-dereva/?gclid=Cj0KCQjw4orUBhCjARIsAIbF3qye2ow6LpN0wDwup0z4sfz0Chf2P21kb8EjpNgoY7dspI98YGnhRdkaApxZEALw_wcB" TargetMode="External"/><Relationship Id="rId3" Type="http://schemas.openxmlformats.org/officeDocument/2006/relationships/hyperlink" Target="https://market-dveri.ua/uk/mizhkimnatni-dveri-v-zbori-z-korobkoyu-i-furnituroyu-vnd-05-korfad/" TargetMode="External"/><Relationship Id="rId4" Type="http://schemas.openxmlformats.org/officeDocument/2006/relationships/vmlDrawing" Target="../drawings/vmlDrawing1.vml"/>
</Relationships>
</file>

<file path=xl/worksheets/_rels/sheet10.xml.rels><?xml version="1.0" encoding="UTF-8"?>
<Relationships xmlns="http://schemas.openxmlformats.org/package/2006/relationships"><Relationship Id="rId1" Type="http://schemas.openxmlformats.org/officeDocument/2006/relationships/hyperlink" Target="https://www.leroymerlin.ua/ru/p/umyvalnyk-kolo-freja-60-sm-bilyi-11996061?q=11996061" TargetMode="External"/><Relationship Id="rId2" Type="http://schemas.openxmlformats.org/officeDocument/2006/relationships/hyperlink" Target="https://www.leroymerlin.ua/ru/p/umyvalnyk-kolo-status-60-sm-2321600ua-12225794?q=12225794" TargetMode="External"/><Relationship Id="rId3" Type="http://schemas.openxmlformats.org/officeDocument/2006/relationships/hyperlink" Target="https://www.leroymerlin.ua/ru/p/syfon-dlia-umyvalnyka-equation-khromovanyi-1-1-4-12032762" TargetMode="External"/><Relationship Id="rId4" Type="http://schemas.openxmlformats.org/officeDocument/2006/relationships/hyperlink" Target="https://www.leroymerlin.ua/ru/p/syfon-dlia-vanny-napivavtomat-soloplast-r0210-d70-12289354" TargetMode="External"/><Relationship Id="rId5" Type="http://schemas.openxmlformats.org/officeDocument/2006/relationships/hyperlink" Target="https://www.leroymerlin.ua/ru/p/dushova-kabina-sea-horse-fresh-line-90kh90-sm-bez-piddonu-prozore-sklo-17316012-12382545" TargetMode="External"/><Relationship Id="rId6" Type="http://schemas.openxmlformats.org/officeDocument/2006/relationships/hyperlink" Target="https://www.leroymerlin.ua/ru/p/umyvalnyk-kolo-freja-60-sm-bilyi-11996061?q=11996061" TargetMode="External"/><Relationship Id="rId7" Type="http://schemas.openxmlformats.org/officeDocument/2006/relationships/hyperlink" Target="https://www.leroymerlin.ua/ru/p/umyvalnyk-kolo-status-60-sm-2321600ua-12225794?q=12225794" TargetMode="External"/><Relationship Id="rId8" Type="http://schemas.openxmlformats.org/officeDocument/2006/relationships/hyperlink" Target="https://www.leroymerlin.ua/ru/p/syfon-dlia-umyvalnyka-equation-khromovanyi-1-1-4-12032762" TargetMode="External"/>
</Relationships>
</file>

<file path=xl/worksheets/_rels/sheet11.xml.rels><?xml version="1.0" encoding="UTF-8"?>
<Relationships xmlns="http://schemas.openxmlformats.org/package/2006/relationships"><Relationship Id="rId1" Type="http://schemas.openxmlformats.org/officeDocument/2006/relationships/drawing" Target="../drawings/drawing6.xml"/>
</Relationships>
</file>

<file path=xl/worksheets/_rels/sheet12.xml.rels><?xml version="1.0" encoding="UTF-8"?>
<Relationships xmlns="http://schemas.openxmlformats.org/package/2006/relationships"><Relationship Id="rId1" Type="http://schemas.openxmlformats.org/officeDocument/2006/relationships/hyperlink" Target="https://electrogurt.store/ru/chetyrehmestnaya-ramka-asfora-antratsit-eph5800471312590?gclid=CjwKCAjw2rrQBhBuEiwAarLWHZJb6wC70phsYpdDqqqj1g8_26ibS5RRIkheF7jABiKwSuvRE3cJyBoC3K4QAvD_BwE" TargetMode="External"/><Relationship Id="rId2" Type="http://schemas.openxmlformats.org/officeDocument/2006/relationships/hyperlink" Target="https://electrogurt.store/ru/ramka-trojnaya-antratsit-asfora-eph5800371312586?gclid=CjwKCAjw2rrQBhBuEiwAarLWHee2y4kGJyBNFaFsf1X_5S-XWiYh8apx5EGqDPC3xL92i8KRwLDZ5RoCXPoQAvD_BwE" TargetMode="External"/><Relationship Id="rId3" Type="http://schemas.openxmlformats.org/officeDocument/2006/relationships/hyperlink" Target="https://electrogurt.store/ru/ramka-dvojnaya-antratsit-asfora-eph5800271312582?gclid=CjwKCAjw2rrQBhBuEiwAarLWHZS26KY68hPAxQDGiKJvrvyx8VHcJGTsEmXKkipGJaWkjgR2N9SkNxoCzuAQAvD_BwE" TargetMode="External"/><Relationship Id="rId4" Type="http://schemas.openxmlformats.org/officeDocument/2006/relationships/hyperlink" Target="https://electrogurt.store/ru/ramka-odinarnaya-antratsit-asfora-eph5800171312578?gclid=CjwKCAjw2rrQBhBuEiwAarLWHTcy6MuM5gEn1-nE7SqQtYQLyca0otbiQ9wz2NToIuszpIluaRVr0BoCW0kQAvD_BwE" TargetMode="External"/><Relationship Id="rId5" Type="http://schemas.openxmlformats.org/officeDocument/2006/relationships/hyperlink" Target="https://electrogurt.store/ru/rozetka-odinarnaya-bez-ramki-antratsit-asfora-eph2900171312533?gclid=CjwKCAjw2rrQBhBuEiwAarLWHUgP1hZH6qQ4GATyPhV4jOScsRo6zBgKDLncDHfJyifui3iKFLZnLRoCBDIQAvD_BwE" TargetMode="External"/><Relationship Id="rId6" Type="http://schemas.openxmlformats.org/officeDocument/2006/relationships/hyperlink" Target="https://5watt.ua/vyklyuchatel-1-kl-vnutr-prokhodnoj-schneiderasfora-antracit-eph0400171-14571.html?gad_source=1&amp;gad_campaignid=23353061905&amp;gbraid=0AAAAA9rcOC4utuCyczZbqztByGOfXh5GO&amp;gclid=Cj0KCQjww8rQBhDjARIsAE43KPMbnujJlH8vvrJ7h8TVieX-paMcs_E_SQcyXC6zHeYOAh3cTBOcYesaAtN8EALw_wcB" TargetMode="External"/><Relationship Id="rId7" Type="http://schemas.openxmlformats.org/officeDocument/2006/relationships/hyperlink" Target="https://prom.ua/p2695240487-vyklyuchatel-chernyj-odinarnyj.html?utm_source=google_pmax&amp;utm_medium=cpc&amp;utm_content=pmax&amp;utm_campaign=Pmax_cpa_1_50_materialy_dlya_remonta_5309924870&amp;gad_source=1&amp;gad_campaignid=21013616100&amp;gbraid=0AAAAADBxJSU0eW2_tZFbWljuAh5mASi_l&amp;gclid=Cj0KCQjww8rQBhDjARIsAE43KPM6_z76_p0CQhbJFU4VnIhLez9v3L_wG4E7iygx2-a1DVVoh7VO4AQaAo2sEALw_wcB" TargetMode="External"/><Relationship Id="rId8" Type="http://schemas.openxmlformats.org/officeDocument/2006/relationships/hyperlink" Target="https://electrogurt.store/rozetka-s-zazemleniem-schneider-electric-asfora-bez-ramki-kremovaya-eph2970123313845-uk-ua?gclid=CjwKCAjw2rrQBhBuEiwAarLWHZN-WE1TpJxwadMSm5U9XetpMVKjLcIkErNP49HlQasommWsocFDOxoCa8UQAvD_BwE" TargetMode="External"/><Relationship Id="rId9" Type="http://schemas.openxmlformats.org/officeDocument/2006/relationships/hyperlink" Target="https://electrogurt.store/ramka-4-mestnaya-gorizontalnaya-kremovaya-asfora-eph5800423312479-uk-ua?gclid=CjwKCAjw2rrQBhBuEiwAarLWHfOlKPjUllKC4LDlhexufMn8cVOjxOn2pSiC_xyyyCIhx5SQqM0NJRoCzF8QAvD_BwE" TargetMode="External"/><Relationship Id="rId10" Type="http://schemas.openxmlformats.org/officeDocument/2006/relationships/hyperlink" Target="https://elektrikua.com.ua/ua/rozetka-z-zazemlennyam-schneider-electric-asfora-slonova-kistka-eph2970123-bez-ramky?gclid=CjwKCAjw2rrQBhBuEiwAarLWHYpCYsBHGJSaV8qS-ckAP2EeEt1fhiWilCZ22G3GEQ9wWWU_V4TdNhoCiZQQAvD_BwE" TargetMode="External"/><Relationship Id="rId11" Type="http://schemas.openxmlformats.org/officeDocument/2006/relationships/hyperlink" Target="https://biom.ua/ru/svetylnyk-svetodyodnyi-biom-uni-2-r18w-5-18vt-kruhlyi-5000k/" TargetMode="External"/><Relationship Id="rId12" Type="http://schemas.openxmlformats.org/officeDocument/2006/relationships/hyperlink" Target="https://biom.ua/ru/svetylnyk-svetodyodnyi-biom-uni-2-r12w-5-12vt-kruhlyi-5000k/" TargetMode="External"/><Relationship Id="rId13" Type="http://schemas.openxmlformats.org/officeDocument/2006/relationships/hyperlink" Target="https://biom.ua/ru/svetylnyk-svetodyodnyi-biom-uni-2-r12w-5-12vt-kruhlyi-5000k/" TargetMode="External"/><Relationship Id="rId14" Type="http://schemas.openxmlformats.org/officeDocument/2006/relationships/hyperlink" Target="https://biom.ua/ru/svetylnyk-svetodyodnyi-biom-uni-2-r12w-5-12vt-kruhlyi-5000k/" TargetMode="External"/><Relationship Id="rId15" Type="http://schemas.openxmlformats.org/officeDocument/2006/relationships/hyperlink" Target="https://biom.ua/ru/svetylnyk-svetodyodnyi-biom-uni-2-r18w-5-18vt-kruhlyi-5000k/" TargetMode="External"/><Relationship Id="rId16" Type="http://schemas.openxmlformats.org/officeDocument/2006/relationships/hyperlink" Target="https://biom.ua/ru/svetylnyk-svetodyodnyi-biom-uni-2-r18w-5-18vt-kruhlyi-5000k/" TargetMode="External"/><Relationship Id="rId17" Type="http://schemas.openxmlformats.org/officeDocument/2006/relationships/hyperlink" Target="https://biom.ua/ru/svetylnyk-svetodyodnyi-biom-uni-2-r12w-5-12vt-kruhlyi-5000k/" TargetMode="External"/><Relationship Id="rId18" Type="http://schemas.openxmlformats.org/officeDocument/2006/relationships/hyperlink" Target="https://biom.ua/ru/svetilnik-svetodiodnyy-biom-smart-sml-r18-50-3000-6000k-50vt-s-d-u/" TargetMode="External"/><Relationship Id="rId19" Type="http://schemas.openxmlformats.org/officeDocument/2006/relationships/hyperlink" Target="https://biom.ua/ru/svetylnyk-svetodyodnyi-biom-uni-2-r18w-5-18vt-kruhlyi-5000k/" TargetMode="External"/><Relationship Id="rId20" Type="http://schemas.openxmlformats.org/officeDocument/2006/relationships/hyperlink" Target="https://biom.ua/ru/svetylnyk-svetodyodnyi-biom-uni-2-r12w-5-12vt-kruhlyi-5000k/" TargetMode="External"/><Relationship Id="rId21" Type="http://schemas.openxmlformats.org/officeDocument/2006/relationships/hyperlink" Target="https://biom.ua/ru/svetilnik-svetodiodnyy-biom-smart-sml-r18-50-3000-6000k-50vt-s-d-u/" TargetMode="External"/><Relationship Id="rId22" Type="http://schemas.openxmlformats.org/officeDocument/2006/relationships/hyperlink" Target="https://biom.ua/ru/svetylnyk-svetodyodnyi-biom-uni-2-r12w-5-12vt-kruhlyi-5000k/" TargetMode="External"/><Relationship Id="rId23" Type="http://schemas.openxmlformats.org/officeDocument/2006/relationships/hyperlink" Target="https://biom.ua/ru/svetylnyk-svetodyodnyi-biom-uni-2-r18w-5-18vt-kruhlyi-5000k/" TargetMode="External"/><Relationship Id="rId24" Type="http://schemas.openxmlformats.org/officeDocument/2006/relationships/hyperlink" Target="https://biom.ua/ru/svetylnyk-svetodyodnyi-biom-dl-s702-42-5000k-42vt-bez-d-u/" TargetMode="External"/><Relationship Id="rId25" Type="http://schemas.openxmlformats.org/officeDocument/2006/relationships/hyperlink" Target="https://biom.ua/ru/svetylnyk-svetodyodnyi-biom-uni-2-r12w-5-12vt-kruhlyi-5000k/" TargetMode="External"/><Relationship Id="rId26" Type="http://schemas.openxmlformats.org/officeDocument/2006/relationships/hyperlink" Target="https://biom.ua/ru/svetylnyk-svetodyodnyi-biom-uni-2-r12w-5-12vt-kruhlyi-5000k/" TargetMode="External"/><Relationship Id="rId27" Type="http://schemas.openxmlformats.org/officeDocument/2006/relationships/hyperlink" Target="https://biom.ua/ru/svetylnyk-svetodyodnyi-biom-uni-2-r12w-5-12vt-kruhlyi-5000k/" TargetMode="Externa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hyperlink" Target="https://santechlike24.com.ua/polipropilenovaya-truba-valtec-pp-fiber-pn-20-20-mm" TargetMode="External"/><Relationship Id="rId3" Type="http://schemas.openxmlformats.org/officeDocument/2006/relationships/hyperlink" Target="https://santechlike24.com.ua/polipropilenovaya-truba-valtec-pp-fiber-pn-20-25-mm" TargetMode="External"/><Relationship Id="rId4" Type="http://schemas.openxmlformats.org/officeDocument/2006/relationships/hyperlink" Target="https://santechlike24.com.ua/polipropilenovaya-truba-valtec-pp-fiber-pn-20-32-mm" TargetMode="External"/><Relationship Id="rId5" Type="http://schemas.openxmlformats.org/officeDocument/2006/relationships/hyperlink" Target="https://santechlike24.com.ua/filtr-ppr-vnutrenniy-vnutrenniy-32-mm" TargetMode="External"/><Relationship Id="rId6" Type="http://schemas.openxmlformats.org/officeDocument/2006/relationships/hyperlink" Target="https://santechlike24.com.ua/ugolnik-90-ppr-32-mm" TargetMode="External"/><Relationship Id="rId7" Type="http://schemas.openxmlformats.org/officeDocument/2006/relationships/hyperlink" Target="https://aquamarine-shop.com.ua/ua/p1554152731-ventil-polipropilenovyj-ppr.html" TargetMode="External"/><Relationship Id="rId8" Type="http://schemas.openxmlformats.org/officeDocument/2006/relationships/hyperlink" Target="https://smarterm.com.ua/komplekt-kraniv-radiatornykh-kutovyi-1-2-tervix-z-termoholovkoiu-termostatychnyi-radiator-set-2-371212/?gad_source=1&amp;gad_campaignid=23716848880&amp;gbraid=0AAAAA-mUan8oIkm76oOim12hsF-HAZ8K3&amp;gclid=CjwKCAjw2rrQBhBuEiwAarLWHeJ9eUhzCAydamVWtvK2QDlNi3tLvsJ7XhzaTwoThh8vTalsSj844BoCChIQAvD_BwE" TargetMode="External"/><Relationship Id="rId9" Type="http://schemas.openxmlformats.org/officeDocument/2006/relationships/hyperlink" Target="https://santehrost.com/katalog/trubi-ta-komplektuyuch/pol-prop-lenov-f-tingi-ppr/kriplennya-dlya-ppr-trubi-25-koer-k0075-pro-kp0090?gclid=CjwKCAjw2rrQBhBuEiwAarLWHVrwGOM7EoiBlTFX8kqusjy5dHY1xl6NPtXtf-CU8VIQWgwmSojn3xoCDewQAvD_BwE&amp;gad_source=1" TargetMode="External"/><Relationship Id="rId10" Type="http://schemas.openxmlformats.org/officeDocument/2006/relationships/hyperlink" Target="https://optizol.com.ua/p1440745617-kauchukovaya-teploizolyatsiya-dlya.html?source=merchant_center&amp;utm_source=google&amp;utm_medium=cpc&amp;utm_campaign=20292237537&amp;utm_content=663210154942&amp;utm_term=&amp;utm_position=&amp;utm_device=c&amp;utm_placement=&amp;utm_target=&amp;gad_source=1&amp;gad_campaignid=20292237537&amp;gbraid=0AAAAAoZEflQ-GH1DCLFqnbYzLyS_4HzBn&amp;gclid=CjwKCAjw2rrQBhBuEiwAarLWHf1mLNqKPkfuqmBpT7r2MD04hZNWSOGIDJ7_4g6kbKOQ1j8KANCLJBoCnE8QAvD_BwE" TargetMode="External"/><Relationship Id="rId11" Type="http://schemas.openxmlformats.org/officeDocument/2006/relationships/hyperlink" Target="https://optizol.com.ua/p1444739020-polietilenovaya-teploizolyatsiya-dlya.html?source=merchant_center&amp;utm_source=google&amp;utm_medium=cpc&amp;utm_campaign=21616240957&amp;utm_content=&amp;utm_term=&amp;utm_position=&amp;utm_device=c&amp;utm_placement=&amp;utm_target=&amp;gad_source=1&amp;gad_campaignid=21616242865&amp;gbraid=0AAAAAoZEflSzVy0CrpWOft-8bNDb8f7kp&amp;gclid=CjwKCAjw2rrQBhBuEiwAarLWHYDgzl7eJZaVCyAmAK9Pv7f6g5k8Vkk4Gv0Miq9uBQICcqOGq4wWPhoCFh0QAvD_BwE" TargetMode="External"/><Relationship Id="rId12" Type="http://schemas.openxmlformats.org/officeDocument/2006/relationships/hyperlink" Target="https://modernsys.com.ua/uk/bimetallicheskiy-radiator-mirado-96-500-4-sekcii-1420125878.html?utm_source=google&amp;utm_medium=cpc&amp;utm_campaign=WP_PMax_Opalyuvalni-Prylady&amp;utm_term=CjwKCAjw2rrQBhBuEiwAarLWHYO4LSWKdA4c4HNlEq_LWTJAAfcEeyVm2bIH10l5WfmtQWUoL92iYhoCynIQAvD_BwE&amp;gad_source=1&amp;gad_campaignid=22197840947&amp;gbraid=0AAAAADGM9HlgYWR_XNYXyLPTNNiBEwcC7&amp;gclid=CjwKCAjw2rrQBhBuEiwAarLWHYO4LSWKdA4c4HNlEq_LWTJAAfcEeyVm2bIH10l5WfmtQWUoL92iYhoCynIQAvD_BwE" TargetMode="External"/><Relationship Id="rId13" Type="http://schemas.openxmlformats.org/officeDocument/2006/relationships/hyperlink" Target="https://modernsys.com.ua/uk/bimetallicheskiy-radiator-mirado-96-500-5-sekciy-1420126084.html" TargetMode="External"/><Relationship Id="rId14" Type="http://schemas.openxmlformats.org/officeDocument/2006/relationships/hyperlink" Target="https://modernsys.com.ua/uk/bimetallicheskiy-radiator-mirado-96-500-6sekciy-1420126128.html" TargetMode="External"/><Relationship Id="rId15" Type="http://schemas.openxmlformats.org/officeDocument/2006/relationships/hyperlink" Target="https://modernsys.com.ua/uk/bimetallicheskiy-radiator-mirado-96-500-7-sekciy-1420126136.html" TargetMode="External"/><Relationship Id="rId16" Type="http://schemas.openxmlformats.org/officeDocument/2006/relationships/hyperlink" Target="https://santekh.com.ua/ua/p1821887672-komplekt-termostaticheskij-uglovoj.html?source=merchant_center&amp;gad_source=1&amp;gad_campaignid=17347515257&amp;gbraid=0AAAAACUykOzv4F34vkPhaxPigxNh0er-S&amp;gclid=Cj0KCQjw_b_QBhCSARIsAP6hR4dc8zR-9mgz5Nn5jN20oL-ElQ7_9gdWaTuLlaq3BKXa5-VNTnOvPz8aAu5OEALw_wcB" TargetMode="External"/><Relationship Id="rId17" Type="http://schemas.openxmlformats.org/officeDocument/2006/relationships/hyperlink" Target="https://modernsys.com.ua/uk/bak-rasshiritelnyy-protank-pt-80-v-10-bar-vertikalnyy-ru.html" TargetMode="External"/><Relationship Id="rId18" Type="http://schemas.openxmlformats.org/officeDocument/2006/relationships/hyperlink" Target="https://teplobak.com.ua/catalog/vta/tank-vta-4/" TargetMode="External"/><Relationship Id="rId19" Type="http://schemas.openxmlformats.org/officeDocument/2006/relationships/hyperlink" Target="https://in-ua.com/ua/products/protherm-24-k-skat?variant=16714&amp;gad_source=1&amp;gad_campaignid=22173285285&amp;gbraid=0aaaaapb-br1mhck1jdiszuwszwtx6vppb&amp;gclid=cjwkcajw2rrqbhbueiwaarlwhz1hznfwwo3nkpjftodjyda1kllapvilz2ozhqwg__uw1g9g0lutmxocmeqqavd_bwe" TargetMode="External"/><Relationship Id="rId20" Type="http://schemas.openxmlformats.org/officeDocument/2006/relationships/hyperlink" Target="https://vik-21.com.ua/catalog/tsirkulyatsionnye_nasosy_grundfos_alpha2/tsirkulyatsionnyy_nasos_grundfos_alpha2_32_40_180/?srsltid=AfmBOooB1gJXV6_KYB-JUEFgT14lrjmSKgx9cljR4cb_jqGcbW5jbLzF" TargetMode="External"/><Relationship Id="rId21" Type="http://schemas.openxmlformats.org/officeDocument/2006/relationships/hyperlink" Target="https://bt-partner.com.ua/nasos-grundfos-alpha2-32-60-180.html?gad_source=1&amp;gad_campaignid=11707516704&amp;gbraid=0AAAAABxcaXVS7RfEJQBH9wDl-dhC6gfaw&amp;gclid=EAIaIQobChMIz8KCvb7KlAMVkZeDBx0VxSFVEAQYASABEgJdMvD_BwE" TargetMode="External"/><Relationship Id="rId22" Type="http://schemas.openxmlformats.org/officeDocument/2006/relationships/hyperlink" Target="https://vik-21.com.ua/catalog/tsirkulyatsionnye_nasosy_grundfos_alpha2/tsirkulyatsionnyy_nasos_grundfos_alpha2_25_60_180_grundfos/?gad_source=1&amp;gad_campaignid=20968041014&amp;gbraid=0AAAAAB-TvOis5DFEQFP76WzMBPUPlt_YA&amp;gclid=Cj0KCQjw_b_QBhCSARIsAP6hR4dIvuMWQs2SNr-8xUID-BhtEcrNkyysHWn_TXqTl0M5Wfi0Y01KilQaAtnnEALw_wcB" TargetMode="External"/><Relationship Id="rId23" Type="http://schemas.openxmlformats.org/officeDocument/2006/relationships/hyperlink" Target="https://kotelzip.com.ua/p219528816-termosmesitelnyj-klapan-herz.html?source=merchant_center&amp;gad_source=1&amp;gad_campaignid=21743986055&amp;gbraid=0AAAAA9pet1R1S_3OKE6dvrOtrlnypY0bN&amp;gclid=EAIaIQobChMIpNzetrvKlAMVj0eRBR1qySiBEAQYAiABEgIbjfD_BwE" TargetMode="External"/><Relationship Id="rId24" Type="http://schemas.openxmlformats.org/officeDocument/2006/relationships/hyperlink" Target="https://prom.ua/ua/p613670252-rashodomer-gross-dlya.html?utm_source=google_product&amp;utm_medium=cpc&amp;utm_content=pla&amp;utm_campaign=KT_cpc_1_5297199152&amp;gad_source=1&amp;gad_campaignid=20983226771&amp;gbraid=0AAAAADBxJSVk9QX6iCheicnEZgMaIUuSV&amp;gclid=EAIaIQobChMI7obRqLfKlAMVibODBx3R7g6HEAQYAyABEgKFv_D_BwE" TargetMode="External"/><Relationship Id="rId25" Type="http://schemas.openxmlformats.org/officeDocument/2006/relationships/hyperlink" Target="https://santehbaza.net.ua/p2746170746-kollektor-koer-kr1122.html?source=merchant_center&amp;gad_source=1&amp;gad_campaignid=23311339847&amp;gbraid=0AAAAA9YF5Fv6B4J3UfmghDWKDX0kOSD4A&amp;gclid=Cj0KCQjw_b_QBhCSARIsAP6hR4eOalujQJJGIojaAzj90ospArazwTA_kg467jU0vfE3sgzPqyyet40aAr6WEALw_wcB" TargetMode="External"/><Relationship Id="rId26" Type="http://schemas.openxmlformats.org/officeDocument/2006/relationships/hyperlink" Target="https://klondajk.com.ua/p952990947-balansirovochnyj-ventil-herz.html?source=merchant_center&amp;utm_source=google&amp;utm_medium=cpc&amp;utm_campaign=pmax&amp;utm_term=EAIaIQobChMI38y_tcDKlAMVC4yDBx3-mw1XEAQYASABEgKiqPD_BwE&amp;gad_source=1&amp;gad_campaignid=20291689601&amp;gbraid=0AAAAACferyd3to4qygmzuxllK1iLS9Kyq&amp;gclid=EAIaIQobChMI38y_tcDKlAMVC4yDBx3-mw1XEAQYASABEgKiqPD_BwE" TargetMode="External"/><Relationship Id="rId27" Type="http://schemas.openxmlformats.org/officeDocument/2006/relationships/hyperlink" Target="https://kotelzip.com.ua/p374179301-trehhodovyj-raspredelitelnyj-klapan.html" TargetMode="External"/><Relationship Id="rId28" Type="http://schemas.openxmlformats.org/officeDocument/2006/relationships/hyperlink" Target="https://rizba.com.ua/povitrovidvidnyk-avtomatychnyi-z-klapanom-roho-r1302050n--12-n-nikel-ro0140?gclid=EAIaIQobChMIm-uI47zKlAMVz6WDBx1svw6pEAQYAyABEgJALPD_BwE" TargetMode="External"/><Relationship Id="rId29" Type="http://schemas.openxmlformats.org/officeDocument/2006/relationships/hyperlink" Target="https://prom.ua/p1240359220-rasshiritelnyj-bak-dlya.html" TargetMode="External"/><Relationship Id="rId30" Type="http://schemas.openxmlformats.org/officeDocument/2006/relationships/hyperlink" Target="https://prom.ua/p1424254242-klapan-obratnyj-ppr.html?utm_source=google_pmax&amp;utm_medium=cpc&amp;utm_content=pmax&amp;utm_campaign=Pmax_cpa_1_50_stroitelstvo_5309924870&amp;gad_source=1&amp;gad_campaignid=21023613982&amp;gbraid=0AAAAADBxJSXtN4W3I4iSfxoPScsUOglEi&amp;gclid=CjwKCAjw2rrQBhBuEiwAarLWHeWTdW7Rt6ZLyve7Zyuft6ANij25tWfe2E2Z_Hora5Xyx24B2Ts8VxoC-LkQAvD_BwE" TargetMode="External"/><Relationship Id="rId31" Type="http://schemas.openxmlformats.org/officeDocument/2006/relationships/hyperlink" Target="https://drazice.co.ua/ua/boyler-elektricheskiy-drazice-okce-100/?gad_source=1&amp;gad_campaignid=19039819367&amp;gbraid=0AAAAAouklt5g5thzaNI6sVokaiHlqWWaJ&amp;gclid=EAIaIQobChMI8o-ilLnKlAMVmKWDBx2FSDPiEAQYASABEgLaHPD_BwE" TargetMode="External"/><Relationship Id="rId32" Type="http://schemas.openxmlformats.org/officeDocument/2006/relationships/hyperlink" Target="https://rulon.org/ru/products/kauchukova-teploizolyatsiya-dlya-trub-z-vn-d-22-mm-i-tovschinoyu-izolyatsii-9-mm-ode-r-flex-pipe-std-trubka-9h22-mm?utm_source=google&amp;utm_medium=cpc&amp;utm_campaign=22317630199&amp;utm_content=&amp;utm_term=&amp;utm_position=&amp;utm_device=c&amp;utm_placement=&amp;utm_target=&amp;gad_source=1&amp;gad_campaignid=22317631561&amp;gbraid=0AAAAAqEZzet6sK5OuRHfezTABaytSu7xw&amp;gclid=CjwKCAjw2rrQBhBuEiwAarLWHcbsaguSm_wFBMZdxLikQg90yYULItcxbRj2AEHddcp03U_rd0f_UhoCD88QAvD_BwE" TargetMode="External"/><Relationship Id="rId33" Type="http://schemas.openxmlformats.org/officeDocument/2006/relationships/hyperlink" Target="https://icma.com.ua/ru/kollektory-zaporno-reguliruyushchie/kollektor-3-4kh3-rezba-1-2-icma-227-1/" TargetMode="External"/><Relationship Id="rId34" Type="http://schemas.openxmlformats.org/officeDocument/2006/relationships/hyperlink" Target="https://sanhub.ua/zahlushka-probka-dlynnaia-thermo-alliance-ppr-1-2-dsd201/p661241/?utm_source=google&amp;utm_medium=cpc&amp;utm_campaign=PMax:_eight_(1000-10000)_&amp;gad_source=1&amp;gad_campaignid=23757957358&amp;gbraid=0AAAAACRBjUcz9Nsa0OWRf9CS7FZzNZvom&amp;gclid=CjwKCAjw2rrQBhBuEiwAarLWHV_JhsiLPab-Zs-bMhWNKXzjKKbiRiodW4NxsU5Lq_5qeWCCARz-4xoCzAMQAvD_BwE%232_rel14&amp;utm_term=" TargetMode="External"/><Relationship Id="rId35" Type="http://schemas.openxmlformats.org/officeDocument/2006/relationships/hyperlink" Target="https://hot-point.com.ua/ru/trojnik-bezshumnij-valrom-1105045m" TargetMode="External"/><Relationship Id="rId36" Type="http://schemas.openxmlformats.org/officeDocument/2006/relationships/drawing" Target="../drawings/drawing1.xml"/><Relationship Id="rId37" Type="http://schemas.openxmlformats.org/officeDocument/2006/relationships/vmlDrawing" Target="../drawings/vmlDrawing2.v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hyperlink" Target="https://www.aquapurefilters.com/products/pentek-150233-big-blue-whole-house-20-inch-filter-housing?utm_source=chatgpt.com" TargetMode="External"/><Relationship Id="rId2" Type="http://schemas.openxmlformats.org/officeDocument/2006/relationships/drawing" Target="../drawings/drawing3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hyperlink" Target="https://alta-profil.ua/ua/product/zhelob-pvh-alta-profil-elit-125-95-mm-korichnevyj/" TargetMode="External"/><Relationship Id="rId2" Type="http://schemas.openxmlformats.org/officeDocument/2006/relationships/hyperlink" Target="https://alta-profil.ua/ua/product/mufta-zheloba-alta-profil-elit-125-mm-korichnevyj/" TargetMode="External"/><Relationship Id="rId3" Type="http://schemas.openxmlformats.org/officeDocument/2006/relationships/hyperlink" Target="https://alta-profil.ua/ua/product/kronshtejn-zheloba-alta-profil-elit-125-mm-korichnevyj/" TargetMode="External"/><Relationship Id="rId4" Type="http://schemas.openxmlformats.org/officeDocument/2006/relationships/hyperlink" Target="https://alta-profil.ua/ua/product/voronka-alta-profil-elit-125-95-mm-korichnevyj/" TargetMode="External"/><Relationship Id="rId5" Type="http://schemas.openxmlformats.org/officeDocument/2006/relationships/hyperlink" Target="https://alta-profil.ua/ua/product/zaglushka-zheloba-alta-profil-elit-125-mm-korichnevyj/" TargetMode="External"/><Relationship Id="rId6" Type="http://schemas.openxmlformats.org/officeDocument/2006/relationships/hyperlink" Target="https://alta-profil.ua/ua/product/ugol-zheloba-alta-profil-elit-90-gradusov-125-mm-korichnevyj/" TargetMode="External"/><Relationship Id="rId7" Type="http://schemas.openxmlformats.org/officeDocument/2006/relationships/hyperlink" Target="https://alta-profil.ua/ua/product/ugol-zheloba-reguliruemyj-alta-profil-elit-120-145-gradusov-125-mm-korichnevyj/" TargetMode="External"/><Relationship Id="rId8" Type="http://schemas.openxmlformats.org/officeDocument/2006/relationships/hyperlink" Target="https://alta-profil.ua/ua/product/truba-vodostochnaya-alta-profil-elit-95-mm-3-m-korichnevyj/" TargetMode="External"/><Relationship Id="rId9" Type="http://schemas.openxmlformats.org/officeDocument/2006/relationships/hyperlink" Target="https://alta-profil.ua/ua/product/mufta-truby-alta-profil-elit-95-mm-korichnevyj/" TargetMode="External"/><Relationship Id="rId10" Type="http://schemas.openxmlformats.org/officeDocument/2006/relationships/hyperlink" Target="https://alta-profil.ua/ua/product/koleno-truby-alta-profil-elit-67-gradusov-95-mm-korichnevyj/" TargetMode="External"/><Relationship Id="rId11" Type="http://schemas.openxmlformats.org/officeDocument/2006/relationships/hyperlink" Target="https://alta-profil.ua/ua/product/homut-truby-alta-profil-elit-95-mm-korichnevyj/" TargetMode="External"/><Relationship Id="rId12" Type="http://schemas.openxmlformats.org/officeDocument/2006/relationships/hyperlink" Target="https://alta-profil.ua/ua/product/sliv-truby-alta-profil-elit-95-mm-korichnevyj/" TargetMode="External"/><Relationship Id="rId13" Type="http://schemas.openxmlformats.org/officeDocument/2006/relationships/drawing" Target="../drawings/drawing4.x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hyperlink" Target="https://alta-profil.ua/ua/product/sofit-t-20-un-s-chastichnoj-perforacziej-3000h230-mm-korichnevyj/?srsltid=AfmBOoroU1kZXXmGZBF1odfR05xaNhJzFQ3Iq0wBS1DgGrKFgtFUw5cf" TargetMode="External"/><Relationship Id="rId2" Type="http://schemas.openxmlformats.org/officeDocument/2006/relationships/hyperlink" Target="https://alta-profil.ua/ua/product/planka-j-trim-t-15-korichnevaya-3660-mm/" TargetMode="External"/><Relationship Id="rId3" Type="http://schemas.openxmlformats.org/officeDocument/2006/relationships/drawing" Target="../drawings/drawing5.xm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hyperlink" Target="https://prom.ua/ua/p1283796631-podokonnik-pvh-sauberg.html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3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9" activeCellId="0" sqref="A9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74.57"/>
    <col collapsed="false" customWidth="true" hidden="false" outlineLevel="0" max="2" min="2" style="0" width="23.57"/>
    <col collapsed="false" customWidth="true" hidden="false" outlineLevel="0" max="4" min="4" style="1" width="12.15"/>
    <col collapsed="false" customWidth="true" hidden="false" outlineLevel="0" max="7" min="5" style="1" width="15.85"/>
    <col collapsed="false" customWidth="true" hidden="false" outlineLevel="0" max="8" min="8" style="0" width="85.57"/>
    <col collapsed="false" customWidth="true" hidden="false" outlineLevel="0" max="9" min="9" style="2" width="12.86"/>
  </cols>
  <sheetData>
    <row r="1" customFormat="false" ht="15" hidden="false" customHeight="false" outlineLevel="0" collapsed="false">
      <c r="A1" s="3" t="s">
        <v>0</v>
      </c>
      <c r="B1" s="3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3" t="s">
        <v>7</v>
      </c>
    </row>
    <row r="2" customFormat="false" ht="29.25" hidden="false" customHeight="true" outlineLevel="0" collapsed="false">
      <c r="A2" s="5" t="s">
        <v>8</v>
      </c>
      <c r="B2" s="6" t="s">
        <v>9</v>
      </c>
      <c r="C2" s="7"/>
      <c r="D2" s="8"/>
      <c r="E2" s="9" t="n">
        <v>127000</v>
      </c>
      <c r="F2" s="9" t="n">
        <f aca="false">'Подшивка крыши'!T9</f>
        <v>74906.5347588501</v>
      </c>
      <c r="G2" s="8" t="n">
        <f aca="false">SUM(E2:F2)</f>
        <v>201906.53475885</v>
      </c>
      <c r="H2" s="5" t="s">
        <v>10</v>
      </c>
    </row>
    <row r="3" customFormat="false" ht="15" hidden="false" customHeight="false" outlineLevel="0" collapsed="false">
      <c r="A3" s="5" t="s">
        <v>11</v>
      </c>
      <c r="B3" s="7" t="n">
        <v>34</v>
      </c>
      <c r="C3" s="7" t="s">
        <v>12</v>
      </c>
      <c r="D3" s="8"/>
      <c r="E3" s="9" t="n">
        <v>12000</v>
      </c>
      <c r="F3" s="9" t="n">
        <v>7800</v>
      </c>
      <c r="G3" s="8" t="n">
        <f aca="false">SUM(E3:F3)</f>
        <v>19800</v>
      </c>
      <c r="H3" s="5" t="s">
        <v>13</v>
      </c>
    </row>
    <row r="4" customFormat="false" ht="25.35" hidden="false" customHeight="true" outlineLevel="0" collapsed="false">
      <c r="A4" s="5" t="s">
        <v>14</v>
      </c>
      <c r="B4" s="6" t="s">
        <v>15</v>
      </c>
      <c r="C4" s="7"/>
      <c r="D4" s="8"/>
      <c r="E4" s="9" t="n">
        <v>60000</v>
      </c>
      <c r="F4" s="9" t="n">
        <f aca="false">Водосточка!N18</f>
        <v>38359.79</v>
      </c>
      <c r="G4" s="8" t="n">
        <f aca="false">SUM(E4:F4)</f>
        <v>98359.79</v>
      </c>
      <c r="H4" s="10" t="s">
        <v>16</v>
      </c>
    </row>
    <row r="5" customFormat="false" ht="15" hidden="false" customHeight="true" outlineLevel="0" collapsed="false">
      <c r="A5" s="5" t="s">
        <v>17</v>
      </c>
      <c r="B5" s="11" t="s">
        <v>18</v>
      </c>
      <c r="C5" s="7"/>
      <c r="D5" s="8"/>
      <c r="E5" s="9" t="n">
        <v>32000</v>
      </c>
      <c r="F5" s="12" t="n">
        <v>350000</v>
      </c>
      <c r="G5" s="8" t="n">
        <f aca="false">SUM(E5:F5)</f>
        <v>382000</v>
      </c>
      <c r="H5" s="5" t="s">
        <v>19</v>
      </c>
    </row>
    <row r="6" customFormat="false" ht="15" hidden="false" customHeight="false" outlineLevel="0" collapsed="false">
      <c r="A6" s="5" t="s">
        <v>20</v>
      </c>
      <c r="B6" s="11"/>
      <c r="C6" s="7"/>
      <c r="D6" s="8"/>
      <c r="E6" s="9" t="n">
        <v>19000</v>
      </c>
      <c r="F6" s="12"/>
      <c r="G6" s="8" t="n">
        <f aca="false">SUM(E6:F6)</f>
        <v>19000</v>
      </c>
      <c r="H6" s="5" t="s">
        <v>21</v>
      </c>
    </row>
    <row r="7" customFormat="false" ht="46.25" hidden="false" customHeight="false" outlineLevel="0" collapsed="false">
      <c r="A7" s="13" t="s">
        <v>22</v>
      </c>
      <c r="B7" s="11"/>
      <c r="C7" s="7"/>
      <c r="D7" s="8"/>
      <c r="E7" s="12" t="n">
        <v>180000</v>
      </c>
      <c r="F7" s="12"/>
      <c r="G7" s="8" t="n">
        <f aca="false">SUM(E7:F7)</f>
        <v>180000</v>
      </c>
      <c r="H7" s="14" t="s">
        <v>23</v>
      </c>
    </row>
    <row r="8" customFormat="false" ht="15" hidden="false" customHeight="false" outlineLevel="0" collapsed="false">
      <c r="A8" s="5" t="s">
        <v>24</v>
      </c>
      <c r="B8" s="7"/>
      <c r="C8" s="7"/>
      <c r="D8" s="8"/>
      <c r="E8" s="9" t="n">
        <v>18000</v>
      </c>
      <c r="F8" s="8" t="n">
        <v>0</v>
      </c>
      <c r="G8" s="8" t="n">
        <f aca="false">SUM(E8:F8)</f>
        <v>18000</v>
      </c>
      <c r="H8" s="15" t="s">
        <v>25</v>
      </c>
    </row>
    <row r="9" customFormat="false" ht="15" hidden="false" customHeight="false" outlineLevel="0" collapsed="false">
      <c r="A9" s="5" t="s">
        <v>26</v>
      </c>
      <c r="B9" s="7" t="n">
        <v>1</v>
      </c>
      <c r="C9" s="7" t="s">
        <v>27</v>
      </c>
      <c r="D9" s="8" t="n">
        <v>3500</v>
      </c>
      <c r="E9" s="8" t="n">
        <f aca="false">D9*B9</f>
        <v>3500</v>
      </c>
      <c r="F9" s="9" t="n">
        <v>5400</v>
      </c>
      <c r="G9" s="8" t="n">
        <f aca="false">SUM(E9:F9)</f>
        <v>8900</v>
      </c>
      <c r="H9" s="16" t="s">
        <v>28</v>
      </c>
    </row>
    <row r="10" customFormat="false" ht="15" hidden="false" customHeight="false" outlineLevel="0" collapsed="false">
      <c r="A10" s="5" t="s">
        <v>29</v>
      </c>
      <c r="B10" s="7" t="n">
        <v>16.7</v>
      </c>
      <c r="C10" s="7" t="s">
        <v>12</v>
      </c>
      <c r="D10" s="8" t="n">
        <v>400</v>
      </c>
      <c r="E10" s="8" t="n">
        <f aca="false">D10*B10</f>
        <v>6680</v>
      </c>
      <c r="F10" s="9" t="n">
        <f aca="false">Подоконники!D32</f>
        <v>22044.1</v>
      </c>
      <c r="G10" s="8" t="n">
        <f aca="false">SUM(E10:F10)</f>
        <v>28724.1</v>
      </c>
      <c r="H10" s="17" t="s">
        <v>30</v>
      </c>
    </row>
    <row r="11" customFormat="false" ht="15" hidden="false" customHeight="false" outlineLevel="0" collapsed="false">
      <c r="A11" s="18" t="s">
        <v>31</v>
      </c>
      <c r="B11" s="19" t="n">
        <v>10</v>
      </c>
      <c r="C11" s="20" t="s">
        <v>32</v>
      </c>
      <c r="D11" s="21" t="n">
        <v>1000</v>
      </c>
      <c r="E11" s="8" t="n">
        <f aca="false">D11*B11</f>
        <v>10000</v>
      </c>
      <c r="F11" s="22" t="n">
        <f aca="false">10000*10</f>
        <v>100000</v>
      </c>
      <c r="G11" s="8" t="n">
        <f aca="false">SUM(E11:F11)</f>
        <v>110000</v>
      </c>
      <c r="H11" s="16" t="s">
        <v>33</v>
      </c>
    </row>
    <row r="12" customFormat="false" ht="15" hidden="false" customHeight="false" outlineLevel="0" collapsed="false">
      <c r="A12" s="5" t="s">
        <v>34</v>
      </c>
      <c r="B12" s="7" t="n">
        <v>12</v>
      </c>
      <c r="C12" s="7" t="s">
        <v>35</v>
      </c>
      <c r="D12" s="8" t="n">
        <v>850</v>
      </c>
      <c r="E12" s="8" t="n">
        <f aca="false">D12*B12</f>
        <v>10200</v>
      </c>
      <c r="F12" s="9" t="n">
        <v>2200</v>
      </c>
      <c r="G12" s="8" t="n">
        <f aca="false">SUM(E12:F12)</f>
        <v>12400</v>
      </c>
      <c r="H12" s="5" t="s">
        <v>36</v>
      </c>
    </row>
    <row r="13" customFormat="false" ht="15" hidden="false" customHeight="false" outlineLevel="0" collapsed="false">
      <c r="A13" s="5" t="s">
        <v>37</v>
      </c>
      <c r="B13" s="23"/>
      <c r="C13" s="7"/>
      <c r="D13" s="8"/>
      <c r="E13" s="8"/>
      <c r="F13" s="8"/>
      <c r="G13" s="8"/>
      <c r="H13" s="17" t="s">
        <v>38</v>
      </c>
    </row>
    <row r="14" customFormat="false" ht="15" hidden="false" customHeight="false" outlineLevel="0" collapsed="false">
      <c r="A14" s="24" t="s">
        <v>39</v>
      </c>
      <c r="B14" s="24"/>
      <c r="C14" s="24"/>
      <c r="D14" s="24"/>
      <c r="E14" s="24"/>
      <c r="F14" s="24"/>
      <c r="G14" s="24"/>
      <c r="H14" s="24"/>
    </row>
    <row r="15" customFormat="false" ht="15" hidden="false" customHeight="false" outlineLevel="0" collapsed="false">
      <c r="A15" s="5" t="s">
        <v>40</v>
      </c>
      <c r="B15" s="7" t="n">
        <v>18</v>
      </c>
      <c r="C15" s="7" t="s">
        <v>35</v>
      </c>
      <c r="D15" s="8" t="n">
        <v>450</v>
      </c>
      <c r="E15" s="8" t="n">
        <f aca="false">D15*B15</f>
        <v>8100</v>
      </c>
      <c r="F15" s="9" t="n">
        <v>4800</v>
      </c>
      <c r="G15" s="8" t="n">
        <f aca="false">SUM(E15:F15)</f>
        <v>12900</v>
      </c>
      <c r="H15" s="5" t="s">
        <v>41</v>
      </c>
    </row>
    <row r="16" customFormat="false" ht="15" hidden="false" customHeight="false" outlineLevel="0" collapsed="false">
      <c r="A16" s="10" t="s">
        <v>42</v>
      </c>
      <c r="B16" s="7" t="n">
        <v>32</v>
      </c>
      <c r="C16" s="7" t="s">
        <v>35</v>
      </c>
      <c r="D16" s="8" t="n">
        <v>380</v>
      </c>
      <c r="E16" s="8" t="n">
        <f aca="false">D16*B16</f>
        <v>12160</v>
      </c>
      <c r="F16" s="9" t="n">
        <v>6200</v>
      </c>
      <c r="G16" s="8" t="n">
        <f aca="false">SUM(E16:F16)</f>
        <v>18360</v>
      </c>
      <c r="H16" s="5" t="s">
        <v>43</v>
      </c>
    </row>
    <row r="17" customFormat="false" ht="15" hidden="false" customHeight="false" outlineLevel="0" collapsed="false">
      <c r="A17" s="25" t="s">
        <v>44</v>
      </c>
      <c r="B17" s="7" t="n">
        <v>80</v>
      </c>
      <c r="C17" s="7" t="s">
        <v>35</v>
      </c>
      <c r="D17" s="8" t="n">
        <v>250</v>
      </c>
      <c r="E17" s="8" t="n">
        <f aca="false">D17*B17</f>
        <v>20000</v>
      </c>
      <c r="F17" s="9" t="n">
        <v>45000</v>
      </c>
      <c r="G17" s="8" t="n">
        <f aca="false">SUM(E17:F17)</f>
        <v>65000</v>
      </c>
      <c r="H17" s="5" t="s">
        <v>45</v>
      </c>
    </row>
    <row r="18" customFormat="false" ht="15" hidden="false" customHeight="false" outlineLevel="0" collapsed="false">
      <c r="A18" s="5" t="s">
        <v>46</v>
      </c>
      <c r="B18" s="7" t="n">
        <v>70</v>
      </c>
      <c r="C18" s="7" t="s">
        <v>35</v>
      </c>
      <c r="D18" s="8" t="n">
        <v>450</v>
      </c>
      <c r="E18" s="8" t="n">
        <f aca="false">D18*B18</f>
        <v>31500</v>
      </c>
      <c r="F18" s="9" t="n">
        <v>28000</v>
      </c>
      <c r="G18" s="8" t="n">
        <f aca="false">SUM(E18:F18)</f>
        <v>59500</v>
      </c>
      <c r="H18" s="5" t="s">
        <v>47</v>
      </c>
    </row>
    <row r="19" customFormat="false" ht="15" hidden="false" customHeight="false" outlineLevel="0" collapsed="false">
      <c r="A19" s="5" t="s">
        <v>48</v>
      </c>
      <c r="B19" s="7" t="n">
        <v>220</v>
      </c>
      <c r="C19" s="7" t="s">
        <v>35</v>
      </c>
      <c r="D19" s="8" t="n">
        <f aca="false">350+150+45+300</f>
        <v>845</v>
      </c>
      <c r="E19" s="8" t="n">
        <f aca="false">D19*B19</f>
        <v>185900</v>
      </c>
      <c r="F19" s="9" t="n">
        <v>55000</v>
      </c>
      <c r="G19" s="8" t="n">
        <f aca="false">SUM(E19:F19)</f>
        <v>240900</v>
      </c>
      <c r="H19" s="17" t="s">
        <v>49</v>
      </c>
    </row>
    <row r="20" customFormat="false" ht="15" hidden="false" customHeight="false" outlineLevel="0" collapsed="false">
      <c r="A20" s="10" t="s">
        <v>50</v>
      </c>
      <c r="B20" s="7" t="n">
        <v>27.2</v>
      </c>
      <c r="C20" s="7" t="s">
        <v>12</v>
      </c>
      <c r="D20" s="8" t="n">
        <f aca="false">D19</f>
        <v>845</v>
      </c>
      <c r="E20" s="8" t="n">
        <f aca="false">D20*B20</f>
        <v>22984</v>
      </c>
      <c r="F20" s="9" t="n">
        <v>4800</v>
      </c>
      <c r="G20" s="8" t="n">
        <f aca="false">SUM(E20:F20)</f>
        <v>27784</v>
      </c>
      <c r="H20" s="5"/>
    </row>
    <row r="21" customFormat="false" ht="15" hidden="false" customHeight="false" outlineLevel="0" collapsed="false">
      <c r="A21" s="26" t="s">
        <v>51</v>
      </c>
      <c r="B21" s="27" t="n">
        <f aca="false">3500*87</f>
        <v>304500</v>
      </c>
      <c r="C21" s="28" t="s">
        <v>32</v>
      </c>
      <c r="D21" s="29"/>
      <c r="E21" s="29"/>
      <c r="F21" s="29"/>
      <c r="G21" s="29"/>
      <c r="H21" s="30" t="s">
        <v>52</v>
      </c>
    </row>
    <row r="22" customFormat="false" ht="15" hidden="false" customHeight="false" outlineLevel="0" collapsed="false">
      <c r="A22" s="5" t="s">
        <v>53</v>
      </c>
      <c r="B22" s="7" t="n">
        <v>85.3</v>
      </c>
      <c r="C22" s="7" t="s">
        <v>35</v>
      </c>
      <c r="D22" s="8" t="n">
        <v>1200</v>
      </c>
      <c r="E22" s="8" t="n">
        <f aca="false">D22*B22</f>
        <v>102360</v>
      </c>
      <c r="F22" s="9" t="n">
        <v>22500</v>
      </c>
      <c r="G22" s="8" t="n">
        <f aca="false">SUM(E22:F22)</f>
        <v>124860</v>
      </c>
      <c r="H22" s="5" t="s">
        <v>54</v>
      </c>
    </row>
    <row r="23" customFormat="false" ht="15" hidden="false" customHeight="false" outlineLevel="0" collapsed="false">
      <c r="A23" s="24" t="s">
        <v>55</v>
      </c>
      <c r="B23" s="24"/>
      <c r="C23" s="24"/>
      <c r="D23" s="24"/>
      <c r="E23" s="24"/>
      <c r="F23" s="24"/>
      <c r="G23" s="24"/>
      <c r="H23" s="24"/>
    </row>
    <row r="24" customFormat="false" ht="15" hidden="false" customHeight="false" outlineLevel="0" collapsed="false">
      <c r="A24" s="10" t="s">
        <v>56</v>
      </c>
      <c r="B24" s="7" t="n">
        <f aca="false">192.8-24.6</f>
        <v>168.2</v>
      </c>
      <c r="C24" s="7" t="s">
        <v>35</v>
      </c>
      <c r="D24" s="8" t="n">
        <f aca="false">D19</f>
        <v>845</v>
      </c>
      <c r="E24" s="8" t="n">
        <f aca="false">B24*D24</f>
        <v>142129</v>
      </c>
      <c r="F24" s="9" t="n">
        <v>38000</v>
      </c>
      <c r="G24" s="8" t="n">
        <f aca="false">SUM(E24:F24)</f>
        <v>180129</v>
      </c>
      <c r="H24" s="5" t="s">
        <v>57</v>
      </c>
    </row>
    <row r="25" customFormat="false" ht="15" hidden="false" customHeight="false" outlineLevel="0" collapsed="false">
      <c r="A25" s="5" t="s">
        <v>58</v>
      </c>
      <c r="B25" s="7" t="n">
        <v>26</v>
      </c>
      <c r="C25" s="7" t="s">
        <v>12</v>
      </c>
      <c r="D25" s="8" t="n">
        <f aca="false">D20</f>
        <v>845</v>
      </c>
      <c r="E25" s="8" t="n">
        <f aca="false">B25*D25</f>
        <v>21970</v>
      </c>
      <c r="F25" s="9" t="n">
        <v>4800</v>
      </c>
      <c r="G25" s="8" t="n">
        <f aca="false">SUM(E25:F25)</f>
        <v>26770</v>
      </c>
      <c r="H25" s="5"/>
    </row>
    <row r="26" customFormat="false" ht="15" hidden="false" customHeight="false" outlineLevel="0" collapsed="false">
      <c r="A26" s="25" t="s">
        <v>59</v>
      </c>
      <c r="B26" s="7" t="n">
        <v>57.4</v>
      </c>
      <c r="C26" s="7" t="s">
        <v>35</v>
      </c>
      <c r="D26" s="31" t="n">
        <v>900</v>
      </c>
      <c r="E26" s="8" t="n">
        <f aca="false">B26*D26</f>
        <v>51660</v>
      </c>
      <c r="F26" s="8" t="n">
        <v>0</v>
      </c>
      <c r="G26" s="8" t="n">
        <f aca="false">SUM(E26:F26)</f>
        <v>51660</v>
      </c>
      <c r="H26" s="10" t="s">
        <v>60</v>
      </c>
    </row>
    <row r="27" customFormat="false" ht="15" hidden="false" customHeight="false" outlineLevel="0" collapsed="false">
      <c r="A27" s="5" t="s">
        <v>40</v>
      </c>
      <c r="B27" s="7" t="n">
        <v>37</v>
      </c>
      <c r="C27" s="7" t="s">
        <v>35</v>
      </c>
      <c r="D27" s="8" t="n">
        <f aca="false">D15</f>
        <v>450</v>
      </c>
      <c r="E27" s="8" t="n">
        <f aca="false">B27*D27</f>
        <v>16650</v>
      </c>
      <c r="F27" s="9" t="n">
        <v>7400</v>
      </c>
      <c r="G27" s="8" t="n">
        <f aca="false">SUM(E27:F27)</f>
        <v>24050</v>
      </c>
      <c r="H27" s="5" t="s">
        <v>47</v>
      </c>
    </row>
    <row r="28" customFormat="false" ht="15" hidden="false" customHeight="false" outlineLevel="0" collapsed="false">
      <c r="A28" s="26" t="s">
        <v>51</v>
      </c>
      <c r="B28" s="27" t="n">
        <f aca="false">3500*31</f>
        <v>108500</v>
      </c>
      <c r="C28" s="28" t="s">
        <v>32</v>
      </c>
      <c r="D28" s="29"/>
      <c r="E28" s="29"/>
      <c r="F28" s="29"/>
      <c r="G28" s="29"/>
      <c r="H28" s="30" t="s">
        <v>52</v>
      </c>
    </row>
    <row r="29" customFormat="false" ht="15" hidden="false" customHeight="false" outlineLevel="0" collapsed="false">
      <c r="A29" s="5" t="s">
        <v>61</v>
      </c>
      <c r="B29" s="7" t="n">
        <v>30</v>
      </c>
      <c r="C29" s="7" t="s">
        <v>35</v>
      </c>
      <c r="D29" s="8" t="n">
        <f aca="false">D22</f>
        <v>1200</v>
      </c>
      <c r="E29" s="8" t="n">
        <f aca="false">D29*B29</f>
        <v>36000</v>
      </c>
      <c r="F29" s="9" t="n">
        <v>5200</v>
      </c>
      <c r="G29" s="8" t="n">
        <f aca="false">SUM(E29:F29)</f>
        <v>41200</v>
      </c>
      <c r="H29" s="5" t="s">
        <v>54</v>
      </c>
    </row>
    <row r="30" customFormat="false" ht="15" hidden="false" customHeight="false" outlineLevel="0" collapsed="false">
      <c r="A30" s="5" t="s">
        <v>62</v>
      </c>
      <c r="B30" s="7" t="n">
        <f aca="false">51.5-5.4</f>
        <v>46.1</v>
      </c>
      <c r="C30" s="7" t="s">
        <v>35</v>
      </c>
      <c r="D30" s="31" t="n">
        <f aca="false">280+400</f>
        <v>680</v>
      </c>
      <c r="E30" s="8" t="n">
        <f aca="false">D30*B30</f>
        <v>31348</v>
      </c>
      <c r="F30" s="9" t="n">
        <v>43000</v>
      </c>
      <c r="G30" s="8" t="n">
        <f aca="false">SUM(E30:F30)</f>
        <v>74348</v>
      </c>
      <c r="H30" s="5"/>
    </row>
    <row r="32" customFormat="false" ht="15" hidden="false" customHeight="false" outlineLevel="0" collapsed="false">
      <c r="A32" s="32"/>
      <c r="B32" s="33"/>
      <c r="C32" s="34"/>
      <c r="D32" s="35"/>
      <c r="E32" s="36" t="n">
        <f aca="false">SUM(E2:E30)</f>
        <v>1161141</v>
      </c>
      <c r="F32" s="36"/>
      <c r="G32" s="36" t="n">
        <f aca="false">SUM(G2:G30)</f>
        <v>2026551.42475885</v>
      </c>
      <c r="H32" s="32"/>
    </row>
    <row r="33" customFormat="false" ht="15" hidden="false" customHeight="false" outlineLevel="0" collapsed="false">
      <c r="A33" s="32"/>
      <c r="B33" s="37"/>
      <c r="C33" s="34"/>
      <c r="D33" s="35"/>
      <c r="E33" s="35"/>
      <c r="F33" s="35"/>
      <c r="G33" s="35"/>
    </row>
    <row r="34" customFormat="false" ht="15" hidden="false" customHeight="false" outlineLevel="0" collapsed="false">
      <c r="B34" s="37"/>
      <c r="C34" s="34"/>
      <c r="D34" s="35"/>
      <c r="E34" s="35"/>
      <c r="F34" s="35"/>
      <c r="G34" s="35"/>
    </row>
  </sheetData>
  <mergeCells count="4">
    <mergeCell ref="B5:B7"/>
    <mergeCell ref="F5:F7"/>
    <mergeCell ref="A14:H14"/>
    <mergeCell ref="A23:H23"/>
  </mergeCells>
  <hyperlinks>
    <hyperlink ref="H9" r:id="rId2" display="https://vipdah.com.ua/ua/catalog/mansardnye-okna-i-cherdachnye-lestnicy/lestnicy-fakro/lestnica-fakro-lwk-komfort-iz-dereva/?gclid=Cj0KCQjw4orUBhCjARIsAIbF3qye2ow6LpN0wDwup0z4sfz0Chf2P21kb8EjpNgoY7dspI98YGnhRdkaApxZEALw_wcB"/>
    <hyperlink ref="H11" r:id="rId3" display="https://market-dveri.ua/uk/mizhkimnatni-dveri-v-zbori-z-korobkoyu-i-furnituroyu-vnd-05-korfad/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8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legacy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3" activeCellId="0" sqref="B13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1.29"/>
    <col collapsed="false" customWidth="true" hidden="false" outlineLevel="0" max="2" min="2" style="0" width="56.86"/>
    <col collapsed="false" customWidth="true" hidden="false" outlineLevel="0" max="3" min="3" style="0" width="11.71"/>
    <col collapsed="false" customWidth="true" hidden="false" outlineLevel="0" max="4" min="4" style="0" width="14.71"/>
    <col collapsed="false" customWidth="true" hidden="false" outlineLevel="0" max="5" min="5" style="0" width="89.29"/>
  </cols>
  <sheetData>
    <row r="1" customFormat="false" ht="15" hidden="false" customHeight="false" outlineLevel="0" collapsed="false">
      <c r="A1" s="0" t="s">
        <v>689</v>
      </c>
      <c r="B1" s="0" t="s">
        <v>690</v>
      </c>
      <c r="C1" s="0" t="s">
        <v>691</v>
      </c>
      <c r="D1" s="0" t="s">
        <v>650</v>
      </c>
    </row>
    <row r="2" customFormat="false" ht="15" hidden="false" customHeight="false" outlineLevel="0" collapsed="false">
      <c r="A2" s="99" t="s">
        <v>692</v>
      </c>
      <c r="B2" s="100" t="s">
        <v>693</v>
      </c>
      <c r="C2" s="101"/>
      <c r="D2" s="2" t="n">
        <v>7996</v>
      </c>
      <c r="E2" s="82" t="s">
        <v>694</v>
      </c>
    </row>
    <row r="3" customFormat="false" ht="23.85" hidden="false" customHeight="false" outlineLevel="0" collapsed="false">
      <c r="A3" s="99"/>
      <c r="B3" s="102" t="s">
        <v>695</v>
      </c>
      <c r="C3" s="65" t="n">
        <v>12610010</v>
      </c>
      <c r="D3" s="103" t="n">
        <v>6990</v>
      </c>
      <c r="E3" s="104" t="s">
        <v>696</v>
      </c>
    </row>
    <row r="4" customFormat="false" ht="15" hidden="false" customHeight="false" outlineLevel="0" collapsed="false">
      <c r="A4" s="99"/>
      <c r="B4" s="102" t="s">
        <v>697</v>
      </c>
      <c r="C4" s="65"/>
      <c r="D4" s="103"/>
      <c r="E4" s="104"/>
    </row>
    <row r="5" customFormat="false" ht="23.85" hidden="false" customHeight="false" outlineLevel="0" collapsed="false">
      <c r="A5" s="99"/>
      <c r="B5" s="102" t="s">
        <v>698</v>
      </c>
      <c r="C5" s="65" t="n">
        <v>12642196</v>
      </c>
      <c r="D5" s="103" t="n">
        <v>8999</v>
      </c>
      <c r="E5" s="104" t="s">
        <v>699</v>
      </c>
    </row>
    <row r="6" customFormat="false" ht="15" hidden="false" customHeight="false" outlineLevel="0" collapsed="false">
      <c r="A6" s="99"/>
      <c r="B6" s="0" t="s">
        <v>700</v>
      </c>
      <c r="C6" s="101" t="n">
        <v>11996061</v>
      </c>
      <c r="D6" s="103" t="n">
        <v>1575</v>
      </c>
      <c r="E6" s="104" t="s">
        <v>701</v>
      </c>
    </row>
    <row r="7" customFormat="false" ht="15" hidden="false" customHeight="false" outlineLevel="0" collapsed="false">
      <c r="A7" s="99"/>
      <c r="B7" s="105" t="s">
        <v>702</v>
      </c>
      <c r="C7" s="106" t="n">
        <v>12225794</v>
      </c>
      <c r="D7" s="107" t="n">
        <v>1656</v>
      </c>
      <c r="E7" s="82" t="s">
        <v>703</v>
      </c>
    </row>
    <row r="8" customFormat="false" ht="15" hidden="false" customHeight="false" outlineLevel="0" collapsed="false">
      <c r="A8" s="99"/>
      <c r="B8" s="0" t="s">
        <v>704</v>
      </c>
      <c r="C8" s="101" t="n">
        <v>12032762</v>
      </c>
      <c r="D8" s="103" t="n">
        <v>980</v>
      </c>
      <c r="E8" s="104" t="s">
        <v>705</v>
      </c>
    </row>
    <row r="9" customFormat="false" ht="15" hidden="false" customHeight="false" outlineLevel="0" collapsed="false">
      <c r="A9" s="99"/>
      <c r="B9" s="102" t="s">
        <v>706</v>
      </c>
      <c r="C9" s="65" t="n">
        <v>12647292</v>
      </c>
      <c r="D9" s="103" t="n">
        <v>2684</v>
      </c>
      <c r="E9" s="104" t="s">
        <v>707</v>
      </c>
    </row>
    <row r="10" customFormat="false" ht="23.85" hidden="false" customHeight="false" outlineLevel="0" collapsed="false">
      <c r="A10" s="99"/>
      <c r="B10" s="102" t="s">
        <v>708</v>
      </c>
      <c r="C10" s="65" t="n">
        <v>12235433</v>
      </c>
      <c r="D10" s="103" t="n">
        <v>4430</v>
      </c>
      <c r="E10" s="104" t="s">
        <v>709</v>
      </c>
    </row>
    <row r="11" customFormat="false" ht="15" hidden="false" customHeight="false" outlineLevel="0" collapsed="false">
      <c r="A11" s="99"/>
      <c r="B11" s="102" t="s">
        <v>710</v>
      </c>
      <c r="C11" s="65" t="n">
        <v>12289354</v>
      </c>
      <c r="D11" s="103" t="n">
        <v>865</v>
      </c>
      <c r="E11" s="104" t="s">
        <v>711</v>
      </c>
    </row>
    <row r="12" customFormat="false" ht="23.85" hidden="false" customHeight="false" outlineLevel="0" collapsed="false">
      <c r="A12" s="99" t="s">
        <v>712</v>
      </c>
      <c r="B12" s="102" t="s">
        <v>698</v>
      </c>
      <c r="C12" s="65" t="n">
        <v>12642196</v>
      </c>
      <c r="D12" s="103" t="n">
        <v>8999</v>
      </c>
      <c r="E12" s="104" t="s">
        <v>699</v>
      </c>
    </row>
    <row r="13" customFormat="false" ht="23.85" hidden="false" customHeight="false" outlineLevel="0" collapsed="false">
      <c r="A13" s="99"/>
      <c r="B13" s="102" t="s">
        <v>713</v>
      </c>
      <c r="C13" s="65" t="n">
        <v>12573904</v>
      </c>
      <c r="D13" s="103" t="n">
        <v>6651</v>
      </c>
      <c r="E13" s="104" t="s">
        <v>714</v>
      </c>
    </row>
    <row r="14" customFormat="false" ht="23.85" hidden="false" customHeight="false" outlineLevel="0" collapsed="false">
      <c r="A14" s="99"/>
      <c r="B14" s="102" t="s">
        <v>715</v>
      </c>
      <c r="C14" s="101" t="n">
        <v>12438083</v>
      </c>
      <c r="D14" s="103" t="n">
        <v>23900</v>
      </c>
      <c r="E14" s="104" t="s">
        <v>716</v>
      </c>
    </row>
    <row r="15" customFormat="false" ht="23.85" hidden="false" customHeight="false" outlineLevel="0" collapsed="false">
      <c r="A15" s="99"/>
      <c r="B15" s="108" t="s">
        <v>717</v>
      </c>
      <c r="C15" s="106" t="n">
        <v>12382545</v>
      </c>
      <c r="D15" s="107" t="n">
        <v>14999</v>
      </c>
      <c r="E15" s="104" t="s">
        <v>718</v>
      </c>
    </row>
    <row r="16" customFormat="false" ht="23.85" hidden="false" customHeight="false" outlineLevel="0" collapsed="false">
      <c r="A16" s="99"/>
      <c r="B16" s="108" t="s">
        <v>719</v>
      </c>
      <c r="C16" s="106" t="n">
        <v>12234145</v>
      </c>
      <c r="D16" s="107" t="n">
        <v>18590</v>
      </c>
      <c r="E16" s="104" t="s">
        <v>720</v>
      </c>
    </row>
    <row r="17" customFormat="false" ht="23.85" hidden="false" customHeight="false" outlineLevel="0" collapsed="false">
      <c r="A17" s="99"/>
      <c r="B17" s="102" t="s">
        <v>721</v>
      </c>
      <c r="C17" s="65" t="n">
        <v>12491920</v>
      </c>
      <c r="D17" s="103" t="n">
        <v>1680</v>
      </c>
      <c r="E17" s="104" t="s">
        <v>722</v>
      </c>
    </row>
    <row r="18" customFormat="false" ht="15" hidden="false" customHeight="false" outlineLevel="0" collapsed="false">
      <c r="A18" s="99"/>
      <c r="B18" s="0" t="s">
        <v>700</v>
      </c>
      <c r="C18" s="101" t="n">
        <v>11996061</v>
      </c>
      <c r="D18" s="103" t="n">
        <v>1575</v>
      </c>
      <c r="E18" s="104" t="s">
        <v>701</v>
      </c>
    </row>
    <row r="19" customFormat="false" ht="15" hidden="false" customHeight="false" outlineLevel="0" collapsed="false">
      <c r="A19" s="99"/>
      <c r="B19" s="105" t="s">
        <v>702</v>
      </c>
      <c r="C19" s="106" t="n">
        <v>12225794</v>
      </c>
      <c r="D19" s="107" t="n">
        <v>1656</v>
      </c>
      <c r="E19" s="104" t="s">
        <v>703</v>
      </c>
    </row>
    <row r="20" customFormat="false" ht="15" hidden="false" customHeight="false" outlineLevel="0" collapsed="false">
      <c r="A20" s="99"/>
      <c r="B20" s="0" t="s">
        <v>704</v>
      </c>
      <c r="C20" s="101" t="n">
        <v>12032762</v>
      </c>
      <c r="D20" s="103" t="n">
        <v>980</v>
      </c>
      <c r="E20" s="104" t="s">
        <v>705</v>
      </c>
    </row>
    <row r="21" customFormat="false" ht="15" hidden="false" customHeight="false" outlineLevel="0" collapsed="false">
      <c r="A21" s="99"/>
      <c r="B21" s="102" t="s">
        <v>706</v>
      </c>
      <c r="C21" s="65" t="n">
        <v>12647292</v>
      </c>
      <c r="D21" s="103" t="n">
        <v>2684</v>
      </c>
      <c r="E21" s="104" t="s">
        <v>707</v>
      </c>
    </row>
    <row r="22" customFormat="false" ht="23.85" hidden="false" customHeight="false" outlineLevel="0" collapsed="false">
      <c r="A22" s="99"/>
      <c r="B22" s="102" t="s">
        <v>708</v>
      </c>
      <c r="C22" s="65" t="n">
        <v>12235433</v>
      </c>
      <c r="D22" s="103" t="n">
        <v>4430</v>
      </c>
      <c r="E22" s="104" t="s">
        <v>709</v>
      </c>
    </row>
    <row r="23" customFormat="false" ht="15" hidden="false" customHeight="false" outlineLevel="0" collapsed="false">
      <c r="C23" s="101"/>
      <c r="E23" s="101"/>
    </row>
    <row r="24" customFormat="false" ht="23.85" hidden="false" customHeight="false" outlineLevel="0" collapsed="false">
      <c r="A24" s="0" t="s">
        <v>723</v>
      </c>
      <c r="B24" s="102" t="s">
        <v>724</v>
      </c>
      <c r="C24" s="65" t="n">
        <v>12401494</v>
      </c>
      <c r="D24" s="103" t="n">
        <f aca="false">373*8</f>
        <v>2984</v>
      </c>
      <c r="E24" s="104" t="s">
        <v>725</v>
      </c>
    </row>
    <row r="25" customFormat="false" ht="15" hidden="false" customHeight="false" outlineLevel="0" collapsed="false">
      <c r="C25" s="101"/>
    </row>
    <row r="29" customFormat="false" ht="15" hidden="false" customHeight="false" outlineLevel="0" collapsed="false">
      <c r="D29" s="61" t="n">
        <f aca="false">SUM(D3:D24)-D6-D15-D16-D18</f>
        <v>80568</v>
      </c>
    </row>
  </sheetData>
  <mergeCells count="2">
    <mergeCell ref="A2:A11"/>
    <mergeCell ref="A12:A22"/>
  </mergeCells>
  <hyperlinks>
    <hyperlink ref="E6" r:id="rId1" display="https://www.leroymerlin.ua/ru/p/umyvalnyk-kolo-freja-60-sm-bilyi-11996061?q=11996061"/>
    <hyperlink ref="E7" r:id="rId2" display="https://www.leroymerlin.ua/ru/p/umyvalnyk-kolo-status-60-sm-2321600ua-12225794?q=12225794"/>
    <hyperlink ref="E8" r:id="rId3" display="https://www.leroymerlin.ua/ru/p/syfon-dlia-umyvalnyka-equation-khromovanyi-1-1-4-12032762"/>
    <hyperlink ref="E11" r:id="rId4" display="https://www.leroymerlin.ua/ru/p/syfon-dlia-vanny-napivavtomat-soloplast-r0210-d70-12289354"/>
    <hyperlink ref="E15" r:id="rId5" display="https://www.leroymerlin.ua/ru/p/dushova-kabina-sea-horse-fresh-line-90kh90-sm-bez-piddonu-prozore-sklo-17316012-12382545"/>
    <hyperlink ref="E18" r:id="rId6" display="https://www.leroymerlin.ua/ru/p/umyvalnyk-kolo-freja-60-sm-bilyi-11996061?q=11996061"/>
    <hyperlink ref="E19" r:id="rId7" display="https://www.leroymerlin.ua/ru/p/umyvalnyk-kolo-status-60-sm-2321600ua-12225794?q=12225794"/>
    <hyperlink ref="E20" r:id="rId8" display="https://www.leroymerlin.ua/ru/p/syfon-dlia-umyvalnyka-equation-khromovanyi-1-1-4-12032762"/>
  </hyperlink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T1:Y4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W23" activeCellId="0" sqref="W23"/>
    </sheetView>
  </sheetViews>
  <sheetFormatPr defaultColWidth="9.1484375" defaultRowHeight="15" customHeight="false" zeroHeight="false" outlineLevelRow="0" outlineLevelCol="0"/>
  <cols>
    <col collapsed="false" customWidth="false" hidden="false" outlineLevel="0" max="18" min="1" style="109" width="9.14"/>
    <col collapsed="false" customWidth="true" hidden="false" outlineLevel="0" max="19" min="19" style="109" width="6"/>
    <col collapsed="false" customWidth="true" hidden="false" outlineLevel="0" max="20" min="20" style="109" width="17.15"/>
    <col collapsed="false" customWidth="true" hidden="false" outlineLevel="0" max="21" min="21" style="109" width="12.57"/>
    <col collapsed="false" customWidth="false" hidden="false" outlineLevel="0" max="16384" min="22" style="109" width="9.14"/>
  </cols>
  <sheetData>
    <row r="1" customFormat="false" ht="15" hidden="false" customHeight="false" outlineLevel="0" collapsed="false">
      <c r="T1" s="110" t="s">
        <v>726</v>
      </c>
      <c r="U1" s="110"/>
      <c r="W1" s="111" t="s">
        <v>727</v>
      </c>
      <c r="X1" s="111"/>
      <c r="Y1" s="111"/>
    </row>
    <row r="2" customFormat="false" ht="15" hidden="false" customHeight="false" outlineLevel="0" collapsed="false">
      <c r="T2" s="110" t="n">
        <v>9.24</v>
      </c>
      <c r="U2" s="110" t="n">
        <v>2.52</v>
      </c>
      <c r="W2" s="109" t="n">
        <v>3.1</v>
      </c>
      <c r="X2" s="109" t="n">
        <v>4.8</v>
      </c>
      <c r="Y2" s="109" t="n">
        <f aca="false">W2*X2</f>
        <v>14.88</v>
      </c>
    </row>
    <row r="3" customFormat="false" ht="15" hidden="false" customHeight="false" outlineLevel="0" collapsed="false">
      <c r="T3" s="110" t="n">
        <v>4.76</v>
      </c>
      <c r="U3" s="110" t="n">
        <v>4.62</v>
      </c>
      <c r="W3" s="109" t="n">
        <v>3.6</v>
      </c>
      <c r="X3" s="109" t="n">
        <v>3.5</v>
      </c>
      <c r="Y3" s="109" t="n">
        <f aca="false">W3*X3</f>
        <v>12.6</v>
      </c>
    </row>
    <row r="4" customFormat="false" ht="15" hidden="false" customHeight="false" outlineLevel="0" collapsed="false">
      <c r="T4" s="110" t="n">
        <v>13.44</v>
      </c>
      <c r="U4" s="110" t="n">
        <v>1.54</v>
      </c>
      <c r="W4" s="109" t="n">
        <v>3.2</v>
      </c>
      <c r="X4" s="109" t="n">
        <v>3.5</v>
      </c>
      <c r="Y4" s="109" t="n">
        <f aca="false">W4*X4</f>
        <v>11.2</v>
      </c>
    </row>
    <row r="5" customFormat="false" ht="15" hidden="false" customHeight="false" outlineLevel="0" collapsed="false">
      <c r="T5" s="110" t="n">
        <v>5.46</v>
      </c>
      <c r="U5" s="110" t="n">
        <v>2.8</v>
      </c>
      <c r="W5" s="109" t="n">
        <v>1</v>
      </c>
      <c r="X5" s="109" t="n">
        <v>2.2</v>
      </c>
      <c r="Y5" s="109" t="n">
        <f aca="false">W5*X5</f>
        <v>2.2</v>
      </c>
    </row>
    <row r="6" customFormat="false" ht="15" hidden="false" customHeight="false" outlineLevel="0" collapsed="false">
      <c r="T6" s="110" t="n">
        <v>5.88</v>
      </c>
      <c r="U6" s="110" t="n">
        <v>6.58</v>
      </c>
      <c r="W6" s="109" t="n">
        <v>1</v>
      </c>
      <c r="X6" s="109" t="n">
        <v>2.2</v>
      </c>
      <c r="Y6" s="109" t="n">
        <f aca="false">W6*X6</f>
        <v>2.2</v>
      </c>
    </row>
    <row r="7" customFormat="false" ht="15" hidden="false" customHeight="false" outlineLevel="0" collapsed="false">
      <c r="T7" s="110" t="n">
        <v>5.18</v>
      </c>
      <c r="U7" s="110" t="n">
        <v>2.52</v>
      </c>
      <c r="W7" s="109" t="n">
        <v>2.1</v>
      </c>
      <c r="X7" s="109" t="n">
        <v>2.4</v>
      </c>
      <c r="Y7" s="109" t="n">
        <f aca="false">W7*X7</f>
        <v>5.04</v>
      </c>
    </row>
    <row r="8" customFormat="false" ht="15" hidden="false" customHeight="false" outlineLevel="0" collapsed="false">
      <c r="T8" s="110" t="n">
        <v>25.76</v>
      </c>
      <c r="U8" s="110" t="n">
        <v>5.32</v>
      </c>
      <c r="W8" s="109" t="n">
        <v>3.85</v>
      </c>
      <c r="X8" s="109" t="n">
        <v>1.6</v>
      </c>
      <c r="Y8" s="109" t="n">
        <f aca="false">W8*X8</f>
        <v>6.16</v>
      </c>
    </row>
    <row r="9" customFormat="false" ht="15" hidden="false" customHeight="false" outlineLevel="0" collapsed="false">
      <c r="T9" s="110" t="n">
        <v>4.07</v>
      </c>
      <c r="U9" s="110" t="n">
        <v>5.18</v>
      </c>
      <c r="W9" s="109" t="n">
        <v>3.15</v>
      </c>
      <c r="X9" s="109" t="n">
        <v>3.05</v>
      </c>
      <c r="Y9" s="109" t="n">
        <f aca="false">W9*X9</f>
        <v>9.6075</v>
      </c>
    </row>
    <row r="10" customFormat="false" ht="15" hidden="false" customHeight="false" outlineLevel="0" collapsed="false">
      <c r="T10" s="110" t="n">
        <v>4.43</v>
      </c>
      <c r="U10" s="110" t="n">
        <v>8.48</v>
      </c>
    </row>
    <row r="11" customFormat="false" ht="15" hidden="false" customHeight="false" outlineLevel="0" collapsed="false">
      <c r="T11" s="110" t="n">
        <v>3.02</v>
      </c>
      <c r="U11" s="110" t="n">
        <v>4.86</v>
      </c>
      <c r="Y11" s="109" t="n">
        <f aca="false">SUM(Y2:Y10)</f>
        <v>63.8875</v>
      </c>
    </row>
    <row r="12" customFormat="false" ht="15" hidden="false" customHeight="false" outlineLevel="0" collapsed="false">
      <c r="T12" s="110" t="n">
        <v>8.96</v>
      </c>
      <c r="U12" s="110" t="n">
        <v>5.18</v>
      </c>
    </row>
    <row r="13" customFormat="false" ht="15" hidden="false" customHeight="false" outlineLevel="0" collapsed="false">
      <c r="T13" s="110" t="n">
        <v>0.99</v>
      </c>
      <c r="U13" s="110" t="n">
        <v>5.88</v>
      </c>
    </row>
    <row r="14" customFormat="false" ht="15" hidden="false" customHeight="false" outlineLevel="0" collapsed="false">
      <c r="T14" s="110" t="n">
        <v>8.82</v>
      </c>
      <c r="U14" s="110" t="n">
        <v>7.14</v>
      </c>
    </row>
    <row r="15" customFormat="false" ht="15" hidden="false" customHeight="false" outlineLevel="0" collapsed="false">
      <c r="T15" s="110" t="n">
        <v>9.45</v>
      </c>
      <c r="U15" s="110" t="n">
        <v>5.88</v>
      </c>
    </row>
    <row r="16" customFormat="false" ht="15" hidden="false" customHeight="false" outlineLevel="0" collapsed="false">
      <c r="T16" s="110" t="n">
        <v>8.54</v>
      </c>
      <c r="U16" s="110" t="n">
        <v>6.72</v>
      </c>
    </row>
    <row r="17" customFormat="false" ht="15" hidden="false" customHeight="false" outlineLevel="0" collapsed="false">
      <c r="T17" s="110" t="n">
        <v>10.78</v>
      </c>
      <c r="U17" s="110" t="n">
        <v>8.68</v>
      </c>
    </row>
    <row r="18" customFormat="false" ht="15" hidden="false" customHeight="false" outlineLevel="0" collapsed="false">
      <c r="T18" s="110" t="n">
        <v>8.82</v>
      </c>
      <c r="U18" s="110" t="n">
        <v>3.5</v>
      </c>
    </row>
    <row r="19" customFormat="false" ht="15" hidden="false" customHeight="false" outlineLevel="0" collapsed="false">
      <c r="T19" s="110" t="s">
        <v>728</v>
      </c>
      <c r="U19" s="110"/>
    </row>
    <row r="20" customFormat="false" ht="15" hidden="false" customHeight="false" outlineLevel="0" collapsed="false">
      <c r="T20" s="110" t="n">
        <v>1.26</v>
      </c>
      <c r="U20" s="110" t="n">
        <v>3.27</v>
      </c>
    </row>
    <row r="21" customFormat="false" ht="15" hidden="false" customHeight="false" outlineLevel="0" collapsed="false">
      <c r="T21" s="110" t="n">
        <v>3.78</v>
      </c>
      <c r="U21" s="110" t="n">
        <v>1.95</v>
      </c>
    </row>
    <row r="22" customFormat="false" ht="15" hidden="false" customHeight="false" outlineLevel="0" collapsed="false">
      <c r="T22" s="110" t="n">
        <v>2.52</v>
      </c>
      <c r="U22" s="110" t="n">
        <v>3.78</v>
      </c>
    </row>
    <row r="23" customFormat="false" ht="15" hidden="false" customHeight="false" outlineLevel="0" collapsed="false">
      <c r="T23" s="110" t="n">
        <v>3.15</v>
      </c>
      <c r="U23" s="110" t="n">
        <v>1.89</v>
      </c>
    </row>
    <row r="24" customFormat="false" ht="15" hidden="false" customHeight="false" outlineLevel="0" collapsed="false">
      <c r="T24" s="110" t="n">
        <v>1.89</v>
      </c>
      <c r="U24" s="110" t="n">
        <v>0.49</v>
      </c>
    </row>
    <row r="25" customFormat="false" ht="15" hidden="false" customHeight="false" outlineLevel="0" collapsed="false">
      <c r="T25" s="110" t="n">
        <v>1.26</v>
      </c>
      <c r="U25" s="110" t="n">
        <v>0.49</v>
      </c>
    </row>
    <row r="26" customFormat="false" ht="15" hidden="false" customHeight="false" outlineLevel="0" collapsed="false">
      <c r="T26" s="110" t="n">
        <v>1.2</v>
      </c>
      <c r="U26" s="110" t="n">
        <v>0.96</v>
      </c>
    </row>
    <row r="27" customFormat="false" ht="15" hidden="false" customHeight="false" outlineLevel="0" collapsed="false">
      <c r="T27" s="110" t="s">
        <v>729</v>
      </c>
      <c r="U27" s="112" t="n">
        <f aca="false">SUM(T2:U18)-V27</f>
        <v>197.11</v>
      </c>
      <c r="V27" s="109" t="n">
        <f aca="false">SUM(T20:U26)</f>
        <v>27.89</v>
      </c>
    </row>
    <row r="28" customFormat="false" ht="15" hidden="false" customHeight="false" outlineLevel="0" collapsed="false">
      <c r="T28" s="110" t="s">
        <v>730</v>
      </c>
      <c r="U28" s="110"/>
    </row>
    <row r="29" customFormat="false" ht="15" hidden="false" customHeight="false" outlineLevel="0" collapsed="false">
      <c r="T29" s="113" t="n">
        <v>1.26</v>
      </c>
      <c r="U29" s="113" t="n">
        <v>2.12</v>
      </c>
    </row>
    <row r="30" customFormat="false" ht="15" hidden="false" customHeight="false" outlineLevel="0" collapsed="false">
      <c r="T30" s="113" t="n">
        <v>4.2</v>
      </c>
      <c r="U30" s="113" t="n">
        <v>2.8</v>
      </c>
    </row>
    <row r="31" customFormat="false" ht="15" hidden="false" customHeight="false" outlineLevel="0" collapsed="false">
      <c r="T31" s="113" t="n">
        <v>3.12</v>
      </c>
      <c r="U31" s="113" t="n">
        <v>1.96</v>
      </c>
    </row>
    <row r="32" customFormat="false" ht="15" hidden="false" customHeight="false" outlineLevel="0" collapsed="false">
      <c r="T32" s="110" t="s">
        <v>731</v>
      </c>
      <c r="U32" s="112" t="n">
        <f aca="false">SUM(T29:U31)-V32</f>
        <v>15.46</v>
      </c>
    </row>
    <row r="33" customFormat="false" ht="15" hidden="false" customHeight="false" outlineLevel="0" collapsed="false">
      <c r="T33" s="110" t="s">
        <v>732</v>
      </c>
      <c r="U33" s="110"/>
    </row>
    <row r="34" customFormat="false" ht="15" hidden="false" customHeight="false" outlineLevel="0" collapsed="false">
      <c r="T34" s="113" t="n">
        <v>2.4</v>
      </c>
      <c r="U34" s="113" t="n">
        <v>3.3</v>
      </c>
    </row>
    <row r="35" customFormat="false" ht="15" hidden="false" customHeight="false" outlineLevel="0" collapsed="false">
      <c r="T35" s="110" t="s">
        <v>733</v>
      </c>
      <c r="U35" s="112" t="n">
        <f aca="false">SUM(T34:U34)-V35</f>
        <v>5.7</v>
      </c>
    </row>
    <row r="37" customFormat="false" ht="15" hidden="false" customHeight="false" outlineLevel="0" collapsed="false">
      <c r="T37" s="109" t="s">
        <v>734</v>
      </c>
      <c r="U37" s="112" t="n">
        <f aca="false">U27+U32+U35</f>
        <v>218.27</v>
      </c>
    </row>
    <row r="39" customFormat="false" ht="15" hidden="false" customHeight="false" outlineLevel="0" collapsed="false">
      <c r="T39" s="109" t="s">
        <v>735</v>
      </c>
      <c r="U39" s="114" t="n">
        <v>150</v>
      </c>
    </row>
    <row r="40" customFormat="false" ht="15" hidden="false" customHeight="false" outlineLevel="0" collapsed="false">
      <c r="T40" s="109" t="s">
        <v>736</v>
      </c>
      <c r="U40" s="114" t="n">
        <v>170</v>
      </c>
    </row>
    <row r="42" customFormat="false" ht="15" hidden="false" customHeight="false" outlineLevel="0" collapsed="false">
      <c r="T42" s="109" t="s">
        <v>737</v>
      </c>
      <c r="U42" s="114" t="n">
        <f aca="false">U27*U39+(U32+U35)*U40</f>
        <v>33163.7</v>
      </c>
    </row>
  </sheetData>
  <mergeCells count="5">
    <mergeCell ref="T1:U1"/>
    <mergeCell ref="W1:Y1"/>
    <mergeCell ref="T19:U19"/>
    <mergeCell ref="T28:U28"/>
    <mergeCell ref="T33:U33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8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5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5" activeCellId="0" sqref="C15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.86"/>
    <col collapsed="false" customWidth="true" hidden="false" outlineLevel="0" max="2" min="2" style="0" width="32.57"/>
    <col collapsed="false" customWidth="true" hidden="false" outlineLevel="0" max="3" min="3" style="0" width="13.71"/>
    <col collapsed="false" customWidth="true" hidden="false" outlineLevel="0" max="4" min="4" style="0" width="9.71"/>
    <col collapsed="false" customWidth="true" hidden="false" outlineLevel="0" max="5" min="5" style="0" width="13.71"/>
    <col collapsed="false" customWidth="true" hidden="false" outlineLevel="0" max="6" min="6" style="0" width="11"/>
    <col collapsed="false" customWidth="true" hidden="false" outlineLevel="0" max="7" min="7" style="0" width="12"/>
    <col collapsed="false" customWidth="true" hidden="false" outlineLevel="0" max="8" min="8" style="0" width="10.85"/>
  </cols>
  <sheetData>
    <row r="1" customFormat="false" ht="15" hidden="false" customHeight="false" outlineLevel="0" collapsed="false">
      <c r="A1" s="3" t="s">
        <v>201</v>
      </c>
      <c r="B1" s="3" t="s">
        <v>738</v>
      </c>
      <c r="C1" s="3" t="s">
        <v>739</v>
      </c>
      <c r="D1" s="115"/>
      <c r="E1" s="115"/>
      <c r="F1" s="3" t="s">
        <v>32</v>
      </c>
      <c r="G1" s="3" t="s">
        <v>740</v>
      </c>
    </row>
    <row r="2" customFormat="false" ht="15" hidden="false" customHeight="false" outlineLevel="0" collapsed="false">
      <c r="A2" s="45" t="n">
        <v>1</v>
      </c>
      <c r="B2" s="45" t="s">
        <v>741</v>
      </c>
      <c r="C2" s="39" t="n">
        <v>9</v>
      </c>
      <c r="D2" s="7" t="n">
        <v>206.23</v>
      </c>
      <c r="E2" s="7" t="n">
        <f aca="false">C2*D2</f>
        <v>1856.07</v>
      </c>
      <c r="F2" s="82" t="s">
        <v>742</v>
      </c>
    </row>
    <row r="3" customFormat="false" ht="15" hidden="false" customHeight="false" outlineLevel="0" collapsed="false">
      <c r="A3" s="45" t="n">
        <v>2</v>
      </c>
      <c r="B3" s="45" t="s">
        <v>743</v>
      </c>
      <c r="C3" s="39" t="n">
        <v>14</v>
      </c>
      <c r="D3" s="7" t="n">
        <v>174.39</v>
      </c>
      <c r="E3" s="7" t="n">
        <f aca="false">C3*D3</f>
        <v>2441.46</v>
      </c>
      <c r="F3" s="82" t="s">
        <v>744</v>
      </c>
    </row>
    <row r="4" customFormat="false" ht="15" hidden="false" customHeight="false" outlineLevel="0" collapsed="false">
      <c r="A4" s="45" t="n">
        <v>3</v>
      </c>
      <c r="B4" s="45" t="s">
        <v>745</v>
      </c>
      <c r="C4" s="39" t="n">
        <v>15</v>
      </c>
      <c r="D4" s="7" t="n">
        <v>110.73</v>
      </c>
      <c r="E4" s="7" t="n">
        <f aca="false">C4*D4</f>
        <v>1660.95</v>
      </c>
      <c r="F4" s="82" t="s">
        <v>746</v>
      </c>
    </row>
    <row r="5" customFormat="false" ht="15" hidden="false" customHeight="false" outlineLevel="0" collapsed="false">
      <c r="A5" s="45" t="n">
        <v>4</v>
      </c>
      <c r="B5" s="45" t="s">
        <v>747</v>
      </c>
      <c r="C5" s="39" t="n">
        <v>26</v>
      </c>
      <c r="D5" s="7" t="n">
        <v>76.3</v>
      </c>
      <c r="E5" s="7" t="n">
        <f aca="false">C5*D5</f>
        <v>1983.8</v>
      </c>
      <c r="F5" s="82" t="s">
        <v>748</v>
      </c>
    </row>
    <row r="6" customFormat="false" ht="15" hidden="false" customHeight="false" outlineLevel="0" collapsed="false">
      <c r="A6" s="45" t="n">
        <v>5</v>
      </c>
      <c r="B6" s="45" t="s">
        <v>749</v>
      </c>
      <c r="C6" s="39" t="n">
        <v>109</v>
      </c>
      <c r="D6" s="7" t="n">
        <v>141.99</v>
      </c>
      <c r="E6" s="7" t="n">
        <f aca="false">C6*D6</f>
        <v>15476.91</v>
      </c>
      <c r="F6" s="82" t="s">
        <v>750</v>
      </c>
    </row>
    <row r="7" customFormat="false" ht="15" hidden="false" customHeight="false" outlineLevel="0" collapsed="false">
      <c r="A7" s="45" t="n">
        <v>6</v>
      </c>
      <c r="B7" s="45" t="s">
        <v>751</v>
      </c>
      <c r="C7" s="39" t="n">
        <v>9</v>
      </c>
      <c r="D7" s="7" t="n">
        <v>208</v>
      </c>
      <c r="E7" s="7" t="n">
        <f aca="false">C7*D7</f>
        <v>1872</v>
      </c>
      <c r="F7" s="82" t="s">
        <v>752</v>
      </c>
    </row>
    <row r="8" customFormat="false" ht="15" hidden="false" customHeight="false" outlineLevel="0" collapsed="false">
      <c r="A8" s="45" t="n">
        <v>7</v>
      </c>
      <c r="B8" s="45" t="s">
        <v>753</v>
      </c>
      <c r="C8" s="39" t="n">
        <v>16</v>
      </c>
      <c r="D8" s="7" t="n">
        <v>222</v>
      </c>
      <c r="E8" s="7" t="n">
        <f aca="false">C8*D8</f>
        <v>3552</v>
      </c>
      <c r="F8" s="82" t="s">
        <v>754</v>
      </c>
    </row>
    <row r="9" customFormat="false" ht="15" hidden="false" customHeight="false" outlineLevel="0" collapsed="false">
      <c r="A9" s="45" t="n">
        <v>8</v>
      </c>
      <c r="B9" s="45" t="s">
        <v>755</v>
      </c>
      <c r="C9" s="39" t="n">
        <v>24</v>
      </c>
      <c r="D9" s="7" t="n">
        <v>99.55</v>
      </c>
      <c r="E9" s="7" t="n">
        <f aca="false">C9*D9</f>
        <v>2389.2</v>
      </c>
      <c r="F9" s="82" t="s">
        <v>756</v>
      </c>
    </row>
    <row r="10" customFormat="false" ht="15" hidden="false" customHeight="false" outlineLevel="0" collapsed="false">
      <c r="A10" s="45" t="n">
        <v>9</v>
      </c>
      <c r="B10" s="45" t="s">
        <v>757</v>
      </c>
      <c r="C10" s="39" t="n">
        <v>3</v>
      </c>
      <c r="D10" s="7" t="n">
        <v>115.26</v>
      </c>
      <c r="E10" s="7" t="n">
        <f aca="false">C10*D10</f>
        <v>345.78</v>
      </c>
      <c r="F10" s="82" t="s">
        <v>758</v>
      </c>
    </row>
    <row r="11" customFormat="false" ht="15" hidden="false" customHeight="false" outlineLevel="0" collapsed="false">
      <c r="A11" s="45" t="n">
        <v>10</v>
      </c>
      <c r="B11" s="45" t="s">
        <v>759</v>
      </c>
      <c r="C11" s="39" t="n">
        <v>12</v>
      </c>
      <c r="D11" s="7" t="n">
        <v>122.72</v>
      </c>
      <c r="E11" s="7" t="n">
        <f aca="false">C11*D11</f>
        <v>1472.64</v>
      </c>
      <c r="F11" s="82" t="s">
        <v>760</v>
      </c>
    </row>
    <row r="13" customFormat="false" ht="15" hidden="false" customHeight="false" outlineLevel="0" collapsed="false">
      <c r="G13" s="116" t="n">
        <f aca="false">SUM(E2:E11)</f>
        <v>33050.81</v>
      </c>
    </row>
    <row r="14" customFormat="false" ht="15" hidden="false" customHeight="false" outlineLevel="0" collapsed="false">
      <c r="B14" s="0" t="s">
        <v>761</v>
      </c>
    </row>
    <row r="16" customFormat="false" ht="15" hidden="false" customHeight="false" outlineLevel="0" collapsed="false">
      <c r="B16" s="45"/>
      <c r="C16" s="3" t="s">
        <v>762</v>
      </c>
      <c r="D16" s="3" t="s">
        <v>763</v>
      </c>
      <c r="E16" s="3" t="s">
        <v>762</v>
      </c>
      <c r="F16" s="3" t="s">
        <v>763</v>
      </c>
      <c r="G16" s="3" t="s">
        <v>32</v>
      </c>
      <c r="H16" s="3" t="s">
        <v>740</v>
      </c>
    </row>
    <row r="17" customFormat="false" ht="15" hidden="false" customHeight="false" outlineLevel="0" collapsed="false">
      <c r="B17" s="3" t="s">
        <v>764</v>
      </c>
      <c r="C17" s="7" t="n">
        <v>18</v>
      </c>
      <c r="D17" s="7" t="n">
        <v>4</v>
      </c>
      <c r="E17" s="7"/>
      <c r="F17" s="7"/>
      <c r="G17" s="7" t="n">
        <v>109</v>
      </c>
      <c r="H17" s="7" t="n">
        <f aca="false">G17*D17</f>
        <v>436</v>
      </c>
      <c r="I17" s="82" t="s">
        <v>765</v>
      </c>
    </row>
    <row r="18" customFormat="false" ht="15" hidden="false" customHeight="false" outlineLevel="0" collapsed="false">
      <c r="B18" s="3" t="s">
        <v>766</v>
      </c>
      <c r="C18" s="7" t="n">
        <v>12</v>
      </c>
      <c r="D18" s="7" t="n">
        <v>2</v>
      </c>
      <c r="E18" s="7"/>
      <c r="F18" s="7"/>
      <c r="G18" s="7" t="n">
        <v>90</v>
      </c>
      <c r="H18" s="7" t="n">
        <f aca="false">G18*D18</f>
        <v>180</v>
      </c>
      <c r="I18" s="82" t="s">
        <v>767</v>
      </c>
    </row>
    <row r="19" customFormat="false" ht="15" hidden="false" customHeight="false" outlineLevel="0" collapsed="false">
      <c r="B19" s="3" t="s">
        <v>768</v>
      </c>
      <c r="C19" s="7" t="n">
        <v>12</v>
      </c>
      <c r="D19" s="7" t="n">
        <v>2</v>
      </c>
      <c r="E19" s="7"/>
      <c r="F19" s="7"/>
      <c r="G19" s="7" t="n">
        <v>90</v>
      </c>
      <c r="H19" s="7" t="n">
        <f aca="false">G19*D19</f>
        <v>180</v>
      </c>
      <c r="I19" s="82" t="s">
        <v>767</v>
      </c>
    </row>
    <row r="20" customFormat="false" ht="15" hidden="false" customHeight="false" outlineLevel="0" collapsed="false">
      <c r="B20" s="3" t="s">
        <v>769</v>
      </c>
      <c r="C20" s="7" t="n">
        <v>12</v>
      </c>
      <c r="D20" s="7" t="n">
        <v>7</v>
      </c>
      <c r="E20" s="7"/>
      <c r="F20" s="7"/>
      <c r="G20" s="7" t="n">
        <v>90</v>
      </c>
      <c r="H20" s="7" t="n">
        <f aca="false">G20*D20</f>
        <v>630</v>
      </c>
      <c r="I20" s="82" t="s">
        <v>767</v>
      </c>
    </row>
    <row r="21" customFormat="false" ht="15" hidden="false" customHeight="false" outlineLevel="0" collapsed="false">
      <c r="B21" s="3" t="s">
        <v>770</v>
      </c>
      <c r="C21" s="7" t="n">
        <v>12</v>
      </c>
      <c r="D21" s="7" t="n">
        <v>5</v>
      </c>
      <c r="E21" s="7" t="n">
        <v>18</v>
      </c>
      <c r="F21" s="7" t="n">
        <v>1</v>
      </c>
      <c r="G21" s="7" t="n">
        <v>109</v>
      </c>
      <c r="H21" s="7" t="n">
        <f aca="false">G21*F21+G20*D21</f>
        <v>559</v>
      </c>
      <c r="I21" s="82" t="s">
        <v>765</v>
      </c>
    </row>
    <row r="22" customFormat="false" ht="15" hidden="false" customHeight="false" outlineLevel="0" collapsed="false">
      <c r="B22" s="3" t="s">
        <v>679</v>
      </c>
      <c r="C22" s="7" t="n">
        <v>18</v>
      </c>
      <c r="D22" s="7" t="n">
        <v>4</v>
      </c>
      <c r="E22" s="7"/>
      <c r="F22" s="7"/>
      <c r="G22" s="7" t="n">
        <v>109</v>
      </c>
      <c r="H22" s="7" t="n">
        <f aca="false">G22*D22</f>
        <v>436</v>
      </c>
      <c r="I22" s="82" t="s">
        <v>765</v>
      </c>
    </row>
    <row r="23" customFormat="false" ht="15" hidden="false" customHeight="false" outlineLevel="0" collapsed="false">
      <c r="B23" s="3" t="s">
        <v>771</v>
      </c>
      <c r="C23" s="7" t="n">
        <v>12</v>
      </c>
      <c r="D23" s="7" t="n">
        <v>2</v>
      </c>
      <c r="E23" s="97"/>
      <c r="F23" s="93"/>
      <c r="G23" s="7" t="n">
        <v>90</v>
      </c>
      <c r="H23" s="7" t="n">
        <f aca="false">G23*D23</f>
        <v>180</v>
      </c>
      <c r="I23" s="82" t="s">
        <v>767</v>
      </c>
    </row>
    <row r="25" customFormat="false" ht="15" hidden="false" customHeight="false" outlineLevel="0" collapsed="false">
      <c r="B25" s="0" t="s">
        <v>772</v>
      </c>
      <c r="H25" s="116" t="n">
        <f aca="false">SUM(H17:H24)</f>
        <v>2601</v>
      </c>
    </row>
    <row r="27" customFormat="false" ht="15" hidden="false" customHeight="false" outlineLevel="0" collapsed="false">
      <c r="B27" s="45"/>
      <c r="C27" s="3" t="s">
        <v>762</v>
      </c>
      <c r="D27" s="3" t="s">
        <v>763</v>
      </c>
      <c r="E27" s="3" t="s">
        <v>32</v>
      </c>
      <c r="F27" s="3" t="s">
        <v>740</v>
      </c>
    </row>
    <row r="28" customFormat="false" ht="15" hidden="false" customHeight="false" outlineLevel="0" collapsed="false">
      <c r="B28" s="3" t="s">
        <v>773</v>
      </c>
      <c r="C28" s="7" t="n">
        <v>50</v>
      </c>
      <c r="D28" s="7" t="n">
        <v>1</v>
      </c>
      <c r="E28" s="7" t="n">
        <v>1119</v>
      </c>
      <c r="F28" s="7" t="n">
        <f aca="false">E28*D28</f>
        <v>1119</v>
      </c>
      <c r="G28" s="82" t="s">
        <v>774</v>
      </c>
    </row>
    <row r="29" customFormat="false" ht="15" hidden="false" customHeight="false" outlineLevel="0" collapsed="false">
      <c r="B29" s="3" t="s">
        <v>766</v>
      </c>
      <c r="C29" s="7" t="n">
        <v>18</v>
      </c>
      <c r="D29" s="7" t="n">
        <v>1</v>
      </c>
      <c r="E29" s="7" t="n">
        <v>109</v>
      </c>
      <c r="F29" s="7" t="n">
        <f aca="false">E29*D29</f>
        <v>109</v>
      </c>
      <c r="G29" s="82" t="s">
        <v>765</v>
      </c>
    </row>
    <row r="30" customFormat="false" ht="15" hidden="false" customHeight="false" outlineLevel="0" collapsed="false">
      <c r="B30" s="3" t="s">
        <v>768</v>
      </c>
      <c r="C30" s="7" t="n">
        <v>12</v>
      </c>
      <c r="D30" s="7" t="n">
        <v>2</v>
      </c>
      <c r="E30" s="7" t="n">
        <v>90</v>
      </c>
      <c r="F30" s="7" t="n">
        <f aca="false">E30*D30</f>
        <v>180</v>
      </c>
      <c r="G30" s="82" t="s">
        <v>767</v>
      </c>
    </row>
    <row r="31" customFormat="false" ht="15" hidden="false" customHeight="false" outlineLevel="0" collapsed="false">
      <c r="B31" s="3" t="s">
        <v>775</v>
      </c>
      <c r="C31" s="7" t="n">
        <v>50</v>
      </c>
      <c r="D31" s="7" t="n">
        <v>1</v>
      </c>
      <c r="E31" s="7" t="n">
        <v>1119</v>
      </c>
      <c r="F31" s="7" t="n">
        <f aca="false">E31*D31</f>
        <v>1119</v>
      </c>
      <c r="G31" s="82" t="s">
        <v>774</v>
      </c>
    </row>
    <row r="32" customFormat="false" ht="15" hidden="false" customHeight="false" outlineLevel="0" collapsed="false">
      <c r="B32" s="3" t="s">
        <v>776</v>
      </c>
      <c r="C32" s="7" t="n">
        <v>18</v>
      </c>
      <c r="D32" s="7" t="n">
        <v>3</v>
      </c>
      <c r="E32" s="7" t="n">
        <v>109</v>
      </c>
      <c r="F32" s="7" t="n">
        <f aca="false">E32*D32</f>
        <v>327</v>
      </c>
      <c r="G32" s="82" t="s">
        <v>767</v>
      </c>
    </row>
    <row r="33" customFormat="false" ht="15" hidden="false" customHeight="false" outlineLevel="0" collapsed="false">
      <c r="B33" s="3" t="s">
        <v>679</v>
      </c>
      <c r="C33" s="7" t="n">
        <v>12</v>
      </c>
      <c r="D33" s="7" t="n">
        <v>6</v>
      </c>
      <c r="E33" s="7" t="n">
        <v>90</v>
      </c>
      <c r="F33" s="7" t="n">
        <f aca="false">E33*D33</f>
        <v>540</v>
      </c>
      <c r="G33" s="82" t="s">
        <v>765</v>
      </c>
    </row>
    <row r="34" customFormat="false" ht="15" hidden="false" customHeight="false" outlineLevel="0" collapsed="false">
      <c r="B34" s="3" t="s">
        <v>664</v>
      </c>
      <c r="C34" s="7" t="n">
        <v>42</v>
      </c>
      <c r="D34" s="7" t="n">
        <v>1</v>
      </c>
      <c r="E34" s="7" t="n">
        <v>766</v>
      </c>
      <c r="F34" s="7" t="n">
        <f aca="false">E34*D34</f>
        <v>766</v>
      </c>
      <c r="G34" s="82" t="s">
        <v>777</v>
      </c>
    </row>
    <row r="35" customFormat="false" ht="15" hidden="false" customHeight="false" outlineLevel="0" collapsed="false">
      <c r="B35" s="3" t="s">
        <v>778</v>
      </c>
      <c r="C35" s="7" t="n">
        <v>12</v>
      </c>
      <c r="D35" s="7" t="n">
        <v>2</v>
      </c>
      <c r="E35" s="7" t="n">
        <v>90</v>
      </c>
      <c r="F35" s="7" t="n">
        <f aca="false">E35*D35</f>
        <v>180</v>
      </c>
      <c r="G35" s="82" t="s">
        <v>767</v>
      </c>
    </row>
    <row r="36" customFormat="false" ht="15" hidden="false" customHeight="false" outlineLevel="0" collapsed="false">
      <c r="B36" s="3" t="s">
        <v>779</v>
      </c>
      <c r="C36" s="7" t="n">
        <v>18</v>
      </c>
      <c r="D36" s="7" t="n">
        <v>3</v>
      </c>
      <c r="E36" s="7" t="n">
        <v>109</v>
      </c>
      <c r="F36" s="7" t="n">
        <f aca="false">E36*D36</f>
        <v>327</v>
      </c>
      <c r="G36" s="82" t="s">
        <v>767</v>
      </c>
    </row>
    <row r="37" customFormat="false" ht="15" hidden="false" customHeight="false" outlineLevel="0" collapsed="false">
      <c r="B37" s="3" t="s">
        <v>771</v>
      </c>
      <c r="C37" s="7" t="n">
        <v>12</v>
      </c>
      <c r="D37" s="7" t="n">
        <v>1</v>
      </c>
      <c r="E37" s="7" t="n">
        <v>90</v>
      </c>
      <c r="F37" s="7" t="n">
        <f aca="false">E37*D37</f>
        <v>90</v>
      </c>
      <c r="G37" s="82"/>
    </row>
    <row r="38" customFormat="false" ht="15" hidden="false" customHeight="false" outlineLevel="0" collapsed="false">
      <c r="B38" s="3" t="s">
        <v>780</v>
      </c>
      <c r="C38" s="7" t="n">
        <v>12</v>
      </c>
      <c r="D38" s="7" t="n">
        <v>2</v>
      </c>
      <c r="E38" s="7" t="n">
        <v>90</v>
      </c>
      <c r="F38" s="7" t="n">
        <f aca="false">E38*D38</f>
        <v>180</v>
      </c>
      <c r="G38" s="82"/>
    </row>
    <row r="39" customFormat="false" ht="15" hidden="false" customHeight="false" outlineLevel="0" collapsed="false">
      <c r="B39" s="3" t="s">
        <v>781</v>
      </c>
      <c r="C39" s="7" t="n">
        <v>12</v>
      </c>
      <c r="D39" s="7" t="n">
        <v>2</v>
      </c>
      <c r="E39" s="7" t="n">
        <v>90</v>
      </c>
      <c r="F39" s="7" t="n">
        <f aca="false">E39*D39</f>
        <v>180</v>
      </c>
      <c r="G39" s="82" t="s">
        <v>767</v>
      </c>
    </row>
    <row r="41" customFormat="false" ht="15" hidden="false" customHeight="false" outlineLevel="0" collapsed="false">
      <c r="F41" s="116" t="n">
        <f aca="false">SUM(F28:F40)</f>
        <v>5117</v>
      </c>
    </row>
    <row r="42" customFormat="false" ht="15" hidden="false" customHeight="false" outlineLevel="0" collapsed="false">
      <c r="C42" s="117" t="s">
        <v>671</v>
      </c>
      <c r="D42" s="117"/>
      <c r="E42" s="117"/>
      <c r="F42" s="117"/>
      <c r="G42" s="117"/>
      <c r="H42" s="117"/>
      <c r="I42" s="117"/>
      <c r="J42" s="117" t="s">
        <v>39</v>
      </c>
      <c r="K42" s="117"/>
      <c r="L42" s="117"/>
      <c r="M42" s="117"/>
      <c r="N42" s="117"/>
      <c r="O42" s="117"/>
      <c r="P42" s="117"/>
      <c r="Q42" s="117"/>
      <c r="R42" s="117"/>
      <c r="S42" s="117"/>
      <c r="T42" s="117"/>
      <c r="U42" s="117"/>
      <c r="V42" s="117"/>
    </row>
    <row r="43" customFormat="false" ht="15" hidden="false" customHeight="false" outlineLevel="0" collapsed="false">
      <c r="C43" s="45" t="s">
        <v>764</v>
      </c>
      <c r="D43" s="45" t="s">
        <v>782</v>
      </c>
      <c r="E43" s="45" t="s">
        <v>769</v>
      </c>
      <c r="F43" s="45" t="s">
        <v>771</v>
      </c>
      <c r="G43" s="45" t="s">
        <v>768</v>
      </c>
      <c r="H43" s="45" t="s">
        <v>679</v>
      </c>
      <c r="I43" s="45" t="s">
        <v>783</v>
      </c>
      <c r="J43" s="45" t="s">
        <v>784</v>
      </c>
      <c r="K43" s="45" t="s">
        <v>779</v>
      </c>
      <c r="L43" s="45" t="s">
        <v>785</v>
      </c>
      <c r="M43" s="45" t="s">
        <v>768</v>
      </c>
      <c r="N43" s="45" t="s">
        <v>780</v>
      </c>
      <c r="O43" s="45" t="s">
        <v>786</v>
      </c>
      <c r="P43" s="45" t="s">
        <v>679</v>
      </c>
      <c r="Q43" s="45" t="s">
        <v>787</v>
      </c>
      <c r="R43" s="45" t="s">
        <v>776</v>
      </c>
      <c r="S43" s="45" t="s">
        <v>773</v>
      </c>
      <c r="T43" s="45" t="s">
        <v>664</v>
      </c>
      <c r="U43" s="45" t="s">
        <v>783</v>
      </c>
      <c r="V43" s="45" t="s">
        <v>788</v>
      </c>
    </row>
    <row r="44" customFormat="false" ht="15" hidden="false" customHeight="false" outlineLevel="0" collapsed="false">
      <c r="B44" s="45" t="s">
        <v>789</v>
      </c>
      <c r="C44" s="45"/>
      <c r="D44" s="45"/>
      <c r="E44" s="45"/>
      <c r="F44" s="45"/>
      <c r="G44" s="45"/>
      <c r="H44" s="45" t="n">
        <v>1</v>
      </c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0" t="n">
        <f aca="false">SUM(C44:V44)</f>
        <v>1</v>
      </c>
      <c r="X44" s="0" t="n">
        <f aca="false">W44</f>
        <v>1</v>
      </c>
    </row>
    <row r="45" customFormat="false" ht="15" hidden="false" customHeight="false" outlineLevel="0" collapsed="false">
      <c r="B45" s="45" t="s">
        <v>790</v>
      </c>
      <c r="C45" s="45"/>
      <c r="D45" s="45" t="n">
        <v>1</v>
      </c>
      <c r="E45" s="45" t="n">
        <v>2</v>
      </c>
      <c r="F45" s="45" t="n">
        <v>1</v>
      </c>
      <c r="G45" s="45"/>
      <c r="H45" s="45" t="n">
        <v>1</v>
      </c>
      <c r="I45" s="45"/>
      <c r="J45" s="45" t="n">
        <v>1</v>
      </c>
      <c r="K45" s="45"/>
      <c r="L45" s="45"/>
      <c r="M45" s="45"/>
      <c r="N45" s="45"/>
      <c r="O45" s="45" t="n">
        <v>3</v>
      </c>
      <c r="P45" s="45"/>
      <c r="Q45" s="45" t="n">
        <v>1</v>
      </c>
      <c r="R45" s="45"/>
      <c r="S45" s="45" t="n">
        <v>2</v>
      </c>
      <c r="T45" s="45" t="n">
        <v>2</v>
      </c>
      <c r="U45" s="45"/>
      <c r="V45" s="45" t="n">
        <v>1</v>
      </c>
      <c r="W45" s="0" t="n">
        <f aca="false">SUM(C45:V45)</f>
        <v>15</v>
      </c>
      <c r="X45" s="0" t="n">
        <f aca="false">W45*2</f>
        <v>30</v>
      </c>
    </row>
    <row r="46" customFormat="false" ht="15" hidden="false" customHeight="false" outlineLevel="0" collapsed="false">
      <c r="B46" s="45" t="s">
        <v>791</v>
      </c>
      <c r="C46" s="45"/>
      <c r="D46" s="45" t="n">
        <v>3</v>
      </c>
      <c r="E46" s="45" t="n">
        <v>1</v>
      </c>
      <c r="F46" s="45" t="n">
        <v>1</v>
      </c>
      <c r="G46" s="45" t="n">
        <v>1</v>
      </c>
      <c r="H46" s="45"/>
      <c r="I46" s="45"/>
      <c r="J46" s="45"/>
      <c r="K46" s="45"/>
      <c r="L46" s="45"/>
      <c r="M46" s="45" t="n">
        <v>1</v>
      </c>
      <c r="N46" s="45"/>
      <c r="O46" s="45"/>
      <c r="P46" s="45" t="n">
        <v>1</v>
      </c>
      <c r="Q46" s="45"/>
      <c r="R46" s="45" t="n">
        <v>3</v>
      </c>
      <c r="S46" s="45" t="n">
        <v>1</v>
      </c>
      <c r="T46" s="45" t="n">
        <v>2</v>
      </c>
      <c r="U46" s="45"/>
      <c r="V46" s="45"/>
      <c r="W46" s="0" t="n">
        <f aca="false">SUM(C46:V46)</f>
        <v>14</v>
      </c>
      <c r="X46" s="0" t="n">
        <f aca="false">W46*3</f>
        <v>42</v>
      </c>
    </row>
    <row r="47" customFormat="false" ht="15" hidden="false" customHeight="false" outlineLevel="0" collapsed="false">
      <c r="B47" s="45" t="s">
        <v>792</v>
      </c>
      <c r="C47" s="45" t="n">
        <v>3</v>
      </c>
      <c r="D47" s="45" t="n">
        <v>1</v>
      </c>
      <c r="E47" s="45"/>
      <c r="F47" s="45"/>
      <c r="G47" s="45"/>
      <c r="H47" s="45"/>
      <c r="I47" s="45"/>
      <c r="J47" s="45"/>
      <c r="K47" s="45" t="n">
        <v>1</v>
      </c>
      <c r="L47" s="45" t="n">
        <v>4</v>
      </c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0" t="n">
        <f aca="false">SUM(C47:V47)</f>
        <v>9</v>
      </c>
      <c r="X47" s="0" t="n">
        <f aca="false">W47*4</f>
        <v>36</v>
      </c>
    </row>
    <row r="48" customFormat="false" ht="15" hidden="false" customHeight="false" outlineLevel="0" collapsed="false">
      <c r="B48" s="45" t="s">
        <v>793</v>
      </c>
      <c r="C48" s="45"/>
      <c r="D48" s="45"/>
      <c r="E48" s="45"/>
      <c r="F48" s="45" t="n">
        <v>1</v>
      </c>
      <c r="G48" s="45"/>
      <c r="H48" s="45"/>
      <c r="I48" s="45" t="n">
        <v>1</v>
      </c>
      <c r="J48" s="45"/>
      <c r="K48" s="45"/>
      <c r="L48" s="45" t="n">
        <v>2</v>
      </c>
      <c r="M48" s="45"/>
      <c r="N48" s="45"/>
      <c r="O48" s="45" t="n">
        <v>1</v>
      </c>
      <c r="P48" s="45"/>
      <c r="Q48" s="45" t="n">
        <v>1</v>
      </c>
      <c r="R48" s="45" t="n">
        <v>1</v>
      </c>
      <c r="S48" s="45"/>
      <c r="T48" s="45"/>
      <c r="U48" s="45" t="n">
        <v>1</v>
      </c>
      <c r="V48" s="45" t="n">
        <v>1</v>
      </c>
      <c r="W48" s="0" t="n">
        <f aca="false">SUM(C48:V48)</f>
        <v>9</v>
      </c>
    </row>
    <row r="49" customFormat="false" ht="15" hidden="false" customHeight="false" outlineLevel="0" collapsed="false">
      <c r="B49" s="45" t="s">
        <v>794</v>
      </c>
      <c r="C49" s="45"/>
      <c r="D49" s="45" t="n">
        <v>2</v>
      </c>
      <c r="E49" s="45" t="n">
        <v>1</v>
      </c>
      <c r="F49" s="45"/>
      <c r="G49" s="45"/>
      <c r="H49" s="45" t="n">
        <v>1</v>
      </c>
      <c r="I49" s="45"/>
      <c r="J49" s="45" t="n">
        <v>1</v>
      </c>
      <c r="K49" s="45"/>
      <c r="L49" s="45"/>
      <c r="M49" s="45" t="n">
        <v>1</v>
      </c>
      <c r="N49" s="45" t="n">
        <v>1</v>
      </c>
      <c r="O49" s="45"/>
      <c r="P49" s="45"/>
      <c r="Q49" s="45"/>
      <c r="R49" s="45"/>
      <c r="S49" s="45"/>
      <c r="T49" s="45"/>
      <c r="U49" s="45"/>
      <c r="V49" s="45"/>
      <c r="W49" s="0" t="n">
        <f aca="false">SUM(C49:V49)</f>
        <v>7</v>
      </c>
    </row>
    <row r="50" customFormat="false" ht="15" hidden="false" customHeight="false" outlineLevel="0" collapsed="false">
      <c r="B50" s="45" t="s">
        <v>795</v>
      </c>
      <c r="C50" s="45" t="n">
        <v>2</v>
      </c>
      <c r="D50" s="45"/>
      <c r="E50" s="45"/>
      <c r="F50" s="45"/>
      <c r="G50" s="45" t="n">
        <v>1</v>
      </c>
      <c r="H50" s="45"/>
      <c r="I50" s="45"/>
      <c r="J50" s="45"/>
      <c r="K50" s="45"/>
      <c r="L50" s="45"/>
      <c r="M50" s="45"/>
      <c r="N50" s="118"/>
      <c r="O50" s="45"/>
      <c r="P50" s="45" t="n">
        <v>2</v>
      </c>
      <c r="Q50" s="45"/>
      <c r="R50" s="45"/>
      <c r="S50" s="45" t="n">
        <v>2</v>
      </c>
      <c r="T50" s="45" t="n">
        <v>2</v>
      </c>
      <c r="U50" s="45"/>
      <c r="V50" s="45"/>
      <c r="W50" s="0" t="n">
        <f aca="false">SUM(C50:V50)</f>
        <v>9</v>
      </c>
    </row>
    <row r="51" customFormat="false" ht="15" hidden="false" customHeight="false" outlineLevel="0" collapsed="false">
      <c r="N51" s="0" t="s">
        <v>796</v>
      </c>
      <c r="X51" s="0" t="n">
        <f aca="false">SUM(X44:X50)</f>
        <v>109</v>
      </c>
    </row>
  </sheetData>
  <mergeCells count="2">
    <mergeCell ref="C42:I42"/>
    <mergeCell ref="J42:V42"/>
  </mergeCells>
  <hyperlinks>
    <hyperlink ref="F2" r:id="rId1" display="https://electrogurt.store/ru/chetyrehmestnaya-ramka-asfora-antratsit-eph5800471312590?gclid=CjwKCAjw2rrQBhBuEiwAarLWHZJb6wC70phsYpdDqqqj1g8_26ibS5RRIkheF7jABiKwSuvRE3cJyBoC3K4QAvD_BwE"/>
    <hyperlink ref="F3" r:id="rId2" display="https://electrogurt.store/ru/ramka-trojnaya-antratsit-asfora-eph5800371312586?gclid=CjwKCAjw2rrQBhBuEiwAarLWHee2y4kGJyBNFaFsf1X_5S-XWiYh8apx5EGqDPC3xL92i8KRwLDZ5RoCXPoQAvD_BwE"/>
    <hyperlink ref="F4" r:id="rId3" display="https://electrogurt.store/ru/ramka-dvojnaya-antratsit-asfora-eph5800271312582?gclid=CjwKCAjw2rrQBhBuEiwAarLWHZS26KY68hPAxQDGiKJvrvyx8VHcJGTsEmXKkipGJaWkjgR2N9SkNxoCzuAQAvD_BwE"/>
    <hyperlink ref="F5" r:id="rId4" display="https://electrogurt.store/ru/ramka-odinarnaya-antratsit-asfora-eph5800171312578?gclid=CjwKCAjw2rrQBhBuEiwAarLWHTcy6MuM5gEn1-nE7SqQtYQLyca0otbiQ9wz2NToIuszpIluaRVr0BoCW0kQAvD_BwE"/>
    <hyperlink ref="F6" r:id="rId5" display="https://electrogurt.store/ru/rozetka-odinarnaya-bez-ramki-antratsit-asfora-eph2900171312533?gclid=CjwKCAjw2rrQBhBuEiwAarLWHUgP1hZH6qQ4GATyPhV4jOScsRo6zBgKDLncDHfJyifui3iKFLZnLRoCBDIQAvD_BwE"/>
    <hyperlink ref="F7" r:id="rId6" display="https://5watt.ua/vyklyuchatel-1-kl-vnutr-prokhodnoj-schneiderasfora-antracit-eph0400171-14571.html?gad_source=1&amp;gad_campaignid=23353061905&amp;gbraid=0AAAAA9rcOC4utuCyczZbqztByGOfXh5GO&amp;gclid=Cj0KCQjww8rQBhDjARIsAE43KPMbnujJlH8vvrJ7h8TVieX-paMcs_E_SQcyXC6zHeYOAh3cTBOcYesaAtN8EALw_wcB"/>
    <hyperlink ref="F8" r:id="rId7" display="https://prom.ua/p2695240487-vyklyuchatel-chernyj-odinarnyj.html?utm_source=google_pmax&amp;utm_medium=cpc&amp;utm_content=pmax&amp;utm_campaign=Pmax_cpa_1_50_materialy_dlya_remonta_5309924870&amp;gad_source=1&amp;gad_campaignid=21013616100&amp;gbraid=0AAAAADBxJSU0eW2_tZFbWljuAh5mASi_l&amp;gclid=Cj0KCQjww8rQBhDjARIsAE43KPM6_z76_p0CQhbJFU4VnIhLez9v3L_wG4E7iygx2-a1DVVoh7VO4AQaAo2sEALw_wcB"/>
    <hyperlink ref="F9" r:id="rId8" display="https://electrogurt.store/rozetka-s-zazemleniem-schneider-electric-asfora-bez-ramki-kremovaya-eph2970123313845-uk-ua?gclid=CjwKCAjw2rrQBhBuEiwAarLWHZN-WE1TpJxwadMSm5U9XetpMVKjLcIkErNP49HlQasommWsocFDOxoCa8UQAvD_BwE"/>
    <hyperlink ref="F10" r:id="rId9" display="https://electrogurt.store/ramka-4-mestnaya-gorizontalnaya-kremovaya-asfora-eph5800423312479-uk-ua?gclid=CjwKCAjw2rrQBhBuEiwAarLWHfOlKPjUllKC4LDlhexufMn8cVOjxOn2pSiC_xyyyCIhx5SQqM0NJRoCzF8QAvD_BwE"/>
    <hyperlink ref="F11" r:id="rId10" display="https://elektrikua.com.ua/ua/rozetka-z-zazemlennyam-schneider-electric-asfora-slonova-kistka-eph2970123-bez-ramky?gclid=CjwKCAjw2rrQBhBuEiwAarLWHYpCYsBHGJSaV8qS-ckAP2EeEt1fhiWilCZ22G3GEQ9wWWU_V4TdNhoCiZQQAvD_BwE"/>
    <hyperlink ref="I17" r:id="rId11" display="https://biom.ua/ru/svetylnyk-svetodyodnyi-biom-uni-2-r18w-5-18vt-kruhlyi-5000k/"/>
    <hyperlink ref="I18" r:id="rId12" display="https://biom.ua/ru/svetylnyk-svetodyodnyi-biom-uni-2-r12w-5-12vt-kruhlyi-5000k/"/>
    <hyperlink ref="I19" r:id="rId13" display="https://biom.ua/ru/svetylnyk-svetodyodnyi-biom-uni-2-r12w-5-12vt-kruhlyi-5000k/"/>
    <hyperlink ref="I20" r:id="rId14" display="https://biom.ua/ru/svetylnyk-svetodyodnyi-biom-uni-2-r12w-5-12vt-kruhlyi-5000k/"/>
    <hyperlink ref="I21" r:id="rId15" display="https://biom.ua/ru/svetylnyk-svetodyodnyi-biom-uni-2-r18w-5-18vt-kruhlyi-5000k/"/>
    <hyperlink ref="I22" r:id="rId16" display="https://biom.ua/ru/svetylnyk-svetodyodnyi-biom-uni-2-r18w-5-18vt-kruhlyi-5000k/"/>
    <hyperlink ref="I23" r:id="rId17" display="https://biom.ua/ru/svetylnyk-svetodyodnyi-biom-uni-2-r12w-5-12vt-kruhlyi-5000k/"/>
    <hyperlink ref="G28" r:id="rId18" display="https://biom.ua/ru/svetilnik-svetodiodnyy-biom-smart-sml-r18-50-3000-6000k-50vt-s-d-u/"/>
    <hyperlink ref="G29" r:id="rId19" display="https://biom.ua/ru/svetylnyk-svetodyodnyi-biom-uni-2-r18w-5-18vt-kruhlyi-5000k/"/>
    <hyperlink ref="G30" r:id="rId20" display="https://biom.ua/ru/svetylnyk-svetodyodnyi-biom-uni-2-r12w-5-12vt-kruhlyi-5000k/"/>
    <hyperlink ref="G31" r:id="rId21" display="https://biom.ua/ru/svetilnik-svetodiodnyy-biom-smart-sml-r18-50-3000-6000k-50vt-s-d-u/"/>
    <hyperlink ref="G32" r:id="rId22" display="https://biom.ua/ru/svetylnyk-svetodyodnyi-biom-uni-2-r12w-5-12vt-kruhlyi-5000k/"/>
    <hyperlink ref="G33" r:id="rId23" display="https://biom.ua/ru/svetylnyk-svetodyodnyi-biom-uni-2-r18w-5-18vt-kruhlyi-5000k/"/>
    <hyperlink ref="G34" r:id="rId24" display="https://biom.ua/ru/svetylnyk-svetodyodnyi-biom-dl-s702-42-5000k-42vt-bez-d-u/"/>
    <hyperlink ref="G35" r:id="rId25" display="https://biom.ua/ru/svetylnyk-svetodyodnyi-biom-uni-2-r12w-5-12vt-kruhlyi-5000k/"/>
    <hyperlink ref="G36" r:id="rId26" display="https://biom.ua/ru/svetylnyk-svetodyodnyi-biom-uni-2-r12w-5-12vt-kruhlyi-5000k/"/>
    <hyperlink ref="G39" r:id="rId27" display="https://biom.ua/ru/svetylnyk-svetodyodnyi-biom-uni-2-r12w-5-12vt-kruhlyi-5000k/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5"/>
  <sheetViews>
    <sheetView showFormulas="false" showGridLines="true" showRowColHeaders="true" showZeros="true" rightToLeft="false" tabSelected="false" showOutlineSymbols="true" defaultGridColor="true" view="normal" topLeftCell="A1" colorId="64" zoomScale="88" zoomScaleNormal="88" zoomScalePageLayoutView="100" workbookViewId="0">
      <selection pane="topLeft" activeCell="F31" activeCellId="0" sqref="F31"/>
    </sheetView>
  </sheetViews>
  <sheetFormatPr defaultColWidth="11.00390625" defaultRowHeight="15" customHeight="false" zeroHeight="false" outlineLevelRow="0" outlineLevelCol="0"/>
  <sheetData>
    <row r="1" customFormat="false" ht="15" hidden="false" customHeight="false" outlineLevel="0" collapsed="false">
      <c r="B1" s="0" t="s">
        <v>797</v>
      </c>
      <c r="C1" s="0" t="s">
        <v>798</v>
      </c>
    </row>
    <row r="2" customFormat="false" ht="15" hidden="false" customHeight="false" outlineLevel="0" collapsed="false">
      <c r="A2" s="0" t="s">
        <v>39</v>
      </c>
    </row>
    <row r="4" customFormat="false" ht="15" hidden="false" customHeight="false" outlineLevel="0" collapsed="false">
      <c r="A4" s="0" t="s">
        <v>785</v>
      </c>
      <c r="B4" s="0" t="n">
        <v>2100</v>
      </c>
      <c r="C4" s="0" t="n">
        <v>880</v>
      </c>
    </row>
    <row r="5" customFormat="false" ht="15" hidden="false" customHeight="false" outlineLevel="0" collapsed="false">
      <c r="A5" s="0" t="s">
        <v>768</v>
      </c>
      <c r="B5" s="0" t="n">
        <v>2100</v>
      </c>
      <c r="C5" s="0" t="n">
        <v>900</v>
      </c>
    </row>
    <row r="6" customFormat="false" ht="15" hidden="false" customHeight="false" outlineLevel="0" collapsed="false">
      <c r="A6" s="0" t="s">
        <v>664</v>
      </c>
      <c r="B6" s="0" t="n">
        <v>2100</v>
      </c>
      <c r="C6" s="0" t="n">
        <v>900</v>
      </c>
    </row>
    <row r="7" customFormat="false" ht="15" hidden="false" customHeight="false" outlineLevel="0" collapsed="false">
      <c r="A7" s="0" t="s">
        <v>778</v>
      </c>
      <c r="B7" s="0" t="n">
        <v>2100</v>
      </c>
      <c r="C7" s="0" t="n">
        <v>930</v>
      </c>
    </row>
    <row r="8" customFormat="false" ht="15" hidden="false" customHeight="false" outlineLevel="0" collapsed="false">
      <c r="A8" s="0" t="s">
        <v>771</v>
      </c>
      <c r="B8" s="0" t="n">
        <v>1930</v>
      </c>
      <c r="C8" s="0" t="n">
        <v>700</v>
      </c>
    </row>
    <row r="10" customFormat="false" ht="15" hidden="false" customHeight="false" outlineLevel="0" collapsed="false">
      <c r="A10" s="0" t="s">
        <v>671</v>
      </c>
    </row>
    <row r="11" customFormat="false" ht="15" hidden="false" customHeight="false" outlineLevel="0" collapsed="false">
      <c r="A11" s="0" t="s">
        <v>768</v>
      </c>
      <c r="B11" s="0" t="n">
        <v>1950</v>
      </c>
      <c r="C11" s="0" t="n">
        <v>900</v>
      </c>
    </row>
    <row r="12" customFormat="false" ht="15" hidden="false" customHeight="false" outlineLevel="0" collapsed="false">
      <c r="A12" s="0" t="s">
        <v>672</v>
      </c>
      <c r="B12" s="0" t="n">
        <v>1950</v>
      </c>
      <c r="C12" s="0" t="n">
        <v>900</v>
      </c>
    </row>
    <row r="13" customFormat="false" ht="15" hidden="false" customHeight="false" outlineLevel="0" collapsed="false">
      <c r="A13" s="0" t="s">
        <v>799</v>
      </c>
      <c r="B13" s="0" t="n">
        <v>1950</v>
      </c>
      <c r="C13" s="0" t="n">
        <v>900</v>
      </c>
    </row>
    <row r="14" customFormat="false" ht="15" hidden="false" customHeight="false" outlineLevel="0" collapsed="false">
      <c r="A14" s="0" t="s">
        <v>800</v>
      </c>
      <c r="B14" s="0" t="n">
        <v>1950</v>
      </c>
      <c r="C14" s="0" t="n">
        <v>900</v>
      </c>
    </row>
    <row r="15" customFormat="false" ht="15" hidden="false" customHeight="false" outlineLevel="0" collapsed="false">
      <c r="A15" s="0" t="s">
        <v>771</v>
      </c>
      <c r="B15" s="0" t="n">
        <v>1950</v>
      </c>
      <c r="C15" s="0" t="n">
        <v>850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Roman,Звичайний"&amp;12&amp;A</oddHeader>
    <oddFooter>&amp;C&amp;"Times New Roman,Звичайний"&amp;12Сторінка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3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25" activeCellId="0" sqref="D25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98.57"/>
    <col collapsed="false" customWidth="true" hidden="false" outlineLevel="0" max="2" min="2" style="0" width="23.57"/>
    <col collapsed="false" customWidth="true" hidden="false" outlineLevel="0" max="4" min="4" style="0" width="85.57"/>
    <col collapsed="false" customWidth="true" hidden="false" outlineLevel="0" max="5" min="5" style="2" width="12.86"/>
  </cols>
  <sheetData>
    <row r="1" customFormat="false" ht="15" hidden="false" customHeight="false" outlineLevel="0" collapsed="false">
      <c r="A1" s="3" t="s">
        <v>0</v>
      </c>
      <c r="B1" s="3" t="s">
        <v>1</v>
      </c>
      <c r="C1" s="3" t="s">
        <v>2</v>
      </c>
      <c r="D1" s="3" t="s">
        <v>7</v>
      </c>
    </row>
    <row r="2" customFormat="false" ht="15" hidden="false" customHeight="false" outlineLevel="0" collapsed="false">
      <c r="A2" s="5" t="s">
        <v>63</v>
      </c>
      <c r="B2" s="27" t="n">
        <v>43138</v>
      </c>
      <c r="C2" s="7" t="s">
        <v>32</v>
      </c>
      <c r="D2" s="5"/>
    </row>
    <row r="3" customFormat="false" ht="15" hidden="false" customHeight="false" outlineLevel="0" collapsed="false">
      <c r="A3" s="5" t="s">
        <v>64</v>
      </c>
      <c r="B3" s="27" t="n">
        <f aca="false">(B38-B2)*0.014</f>
        <v>45373.19052</v>
      </c>
      <c r="C3" s="7" t="s">
        <v>32</v>
      </c>
      <c r="D3" s="26" t="s">
        <v>65</v>
      </c>
      <c r="E3" s="2" t="s">
        <v>66</v>
      </c>
    </row>
    <row r="4" customFormat="false" ht="15" hidden="false" customHeight="false" outlineLevel="0" collapsed="false">
      <c r="A4" s="5" t="s">
        <v>67</v>
      </c>
      <c r="B4" s="7" t="n">
        <v>160</v>
      </c>
      <c r="C4" s="7" t="s">
        <v>35</v>
      </c>
      <c r="D4" s="5"/>
      <c r="E4" s="38" t="n">
        <v>590000</v>
      </c>
    </row>
    <row r="5" customFormat="false" ht="15" hidden="false" customHeight="false" outlineLevel="0" collapsed="false">
      <c r="A5" s="5" t="s">
        <v>68</v>
      </c>
      <c r="B5" s="7" t="n">
        <v>8</v>
      </c>
      <c r="C5" s="7" t="s">
        <v>35</v>
      </c>
      <c r="D5" s="5"/>
      <c r="E5" s="38"/>
    </row>
    <row r="6" customFormat="false" ht="15" hidden="false" customHeight="false" outlineLevel="0" collapsed="false">
      <c r="A6" s="5" t="s">
        <v>69</v>
      </c>
      <c r="B6" s="39" t="n">
        <v>26</v>
      </c>
      <c r="C6" s="7" t="s">
        <v>35</v>
      </c>
      <c r="D6" s="5"/>
      <c r="E6" s="38"/>
    </row>
    <row r="7" customFormat="false" ht="29.25" hidden="false" customHeight="true" outlineLevel="0" collapsed="false">
      <c r="A7" s="5" t="s">
        <v>8</v>
      </c>
      <c r="B7" s="6" t="s">
        <v>9</v>
      </c>
      <c r="C7" s="7"/>
      <c r="D7" s="5" t="s">
        <v>10</v>
      </c>
    </row>
    <row r="8" customFormat="false" ht="15" hidden="false" customHeight="false" outlineLevel="0" collapsed="false">
      <c r="A8" s="5" t="s">
        <v>11</v>
      </c>
      <c r="B8" s="7" t="n">
        <v>34</v>
      </c>
      <c r="C8" s="7" t="s">
        <v>12</v>
      </c>
      <c r="D8" s="5" t="s">
        <v>13</v>
      </c>
    </row>
    <row r="9" customFormat="false" ht="15" hidden="false" customHeight="true" outlineLevel="0" collapsed="false">
      <c r="A9" s="5" t="s">
        <v>14</v>
      </c>
      <c r="B9" s="40" t="s">
        <v>70</v>
      </c>
      <c r="C9" s="7"/>
      <c r="D9" s="5"/>
    </row>
    <row r="10" customFormat="false" ht="15" hidden="false" customHeight="true" outlineLevel="0" collapsed="false">
      <c r="A10" s="5" t="s">
        <v>17</v>
      </c>
      <c r="B10" s="11" t="s">
        <v>71</v>
      </c>
      <c r="C10" s="7"/>
      <c r="D10" s="5" t="s">
        <v>19</v>
      </c>
    </row>
    <row r="11" customFormat="false" ht="15" hidden="false" customHeight="false" outlineLevel="0" collapsed="false">
      <c r="A11" s="5" t="s">
        <v>20</v>
      </c>
      <c r="B11" s="11"/>
      <c r="C11" s="7"/>
      <c r="D11" s="5" t="s">
        <v>21</v>
      </c>
    </row>
    <row r="12" customFormat="false" ht="57.45" hidden="false" customHeight="false" outlineLevel="0" collapsed="false">
      <c r="A12" s="23" t="s">
        <v>72</v>
      </c>
      <c r="B12" s="11"/>
      <c r="C12" s="7"/>
      <c r="D12" s="41" t="s">
        <v>73</v>
      </c>
    </row>
    <row r="13" customFormat="false" ht="15" hidden="false" customHeight="false" outlineLevel="0" collapsed="false">
      <c r="A13" s="5" t="s">
        <v>24</v>
      </c>
      <c r="B13" s="7"/>
      <c r="C13" s="7"/>
      <c r="D13" s="17" t="s">
        <v>74</v>
      </c>
    </row>
    <row r="14" customFormat="false" ht="15" hidden="false" customHeight="false" outlineLevel="0" collapsed="false">
      <c r="A14" s="5" t="s">
        <v>26</v>
      </c>
      <c r="B14" s="7" t="n">
        <v>1</v>
      </c>
      <c r="C14" s="7" t="s">
        <v>27</v>
      </c>
      <c r="D14" s="5"/>
    </row>
    <row r="15" customFormat="false" ht="15" hidden="false" customHeight="false" outlineLevel="0" collapsed="false">
      <c r="A15" s="5" t="s">
        <v>29</v>
      </c>
      <c r="B15" s="7" t="n">
        <v>16.7</v>
      </c>
      <c r="C15" s="7" t="s">
        <v>12</v>
      </c>
      <c r="D15" s="17" t="s">
        <v>75</v>
      </c>
    </row>
    <row r="16" customFormat="false" ht="15" hidden="false" customHeight="false" outlineLevel="0" collapsed="false">
      <c r="A16" s="26" t="s">
        <v>31</v>
      </c>
      <c r="B16" s="27" t="n">
        <f aca="false">11000*10</f>
        <v>110000</v>
      </c>
      <c r="C16" s="28" t="s">
        <v>32</v>
      </c>
      <c r="D16" s="30" t="s">
        <v>76</v>
      </c>
    </row>
    <row r="17" customFormat="false" ht="15" hidden="false" customHeight="false" outlineLevel="0" collapsed="false">
      <c r="A17" s="5" t="s">
        <v>34</v>
      </c>
      <c r="B17" s="7" t="n">
        <v>12</v>
      </c>
      <c r="C17" s="7" t="s">
        <v>35</v>
      </c>
      <c r="D17" s="42"/>
    </row>
    <row r="18" customFormat="false" ht="15" hidden="false" customHeight="false" outlineLevel="0" collapsed="false">
      <c r="A18" s="5" t="s">
        <v>37</v>
      </c>
      <c r="B18" s="23"/>
      <c r="C18" s="7"/>
      <c r="D18" s="17" t="s">
        <v>38</v>
      </c>
    </row>
    <row r="19" customFormat="false" ht="15" hidden="false" customHeight="false" outlineLevel="0" collapsed="false">
      <c r="A19" s="24" t="s">
        <v>39</v>
      </c>
      <c r="B19" s="24"/>
      <c r="C19" s="24"/>
      <c r="D19" s="24"/>
    </row>
    <row r="20" customFormat="false" ht="15" hidden="false" customHeight="false" outlineLevel="0" collapsed="false">
      <c r="A20" s="5" t="s">
        <v>40</v>
      </c>
      <c r="B20" s="7" t="n">
        <v>18</v>
      </c>
      <c r="C20" s="7" t="s">
        <v>35</v>
      </c>
      <c r="D20" s="5" t="s">
        <v>41</v>
      </c>
    </row>
    <row r="21" customFormat="false" ht="15" hidden="false" customHeight="false" outlineLevel="0" collapsed="false">
      <c r="A21" s="5" t="s">
        <v>77</v>
      </c>
      <c r="B21" s="7" t="n">
        <v>32</v>
      </c>
      <c r="C21" s="7" t="s">
        <v>35</v>
      </c>
      <c r="D21" s="5" t="s">
        <v>43</v>
      </c>
    </row>
    <row r="22" customFormat="false" ht="15" hidden="false" customHeight="false" outlineLevel="0" collapsed="false">
      <c r="A22" s="43" t="s">
        <v>78</v>
      </c>
      <c r="B22" s="7" t="n">
        <v>80</v>
      </c>
      <c r="C22" s="7" t="s">
        <v>35</v>
      </c>
      <c r="D22" s="5" t="s">
        <v>45</v>
      </c>
    </row>
    <row r="23" customFormat="false" ht="15" hidden="false" customHeight="false" outlineLevel="0" collapsed="false">
      <c r="A23" s="5" t="s">
        <v>46</v>
      </c>
      <c r="B23" s="7" t="n">
        <v>70</v>
      </c>
      <c r="C23" s="7" t="s">
        <v>35</v>
      </c>
      <c r="D23" s="5" t="s">
        <v>47</v>
      </c>
    </row>
    <row r="24" customFormat="false" ht="15" hidden="false" customHeight="false" outlineLevel="0" collapsed="false">
      <c r="A24" s="5" t="s">
        <v>48</v>
      </c>
      <c r="B24" s="7" t="n">
        <v>220</v>
      </c>
      <c r="C24" s="7" t="s">
        <v>35</v>
      </c>
      <c r="D24" s="17" t="s">
        <v>49</v>
      </c>
    </row>
    <row r="25" customFormat="false" ht="15" hidden="false" customHeight="false" outlineLevel="0" collapsed="false">
      <c r="A25" s="5" t="s">
        <v>79</v>
      </c>
      <c r="B25" s="7" t="n">
        <v>27.2</v>
      </c>
      <c r="C25" s="7" t="s">
        <v>12</v>
      </c>
      <c r="D25" s="5"/>
    </row>
    <row r="26" customFormat="false" ht="15" hidden="false" customHeight="false" outlineLevel="0" collapsed="false">
      <c r="A26" s="26" t="s">
        <v>51</v>
      </c>
      <c r="B26" s="27" t="n">
        <f aca="false">3500*87</f>
        <v>304500</v>
      </c>
      <c r="C26" s="28" t="s">
        <v>32</v>
      </c>
      <c r="D26" s="30" t="s">
        <v>80</v>
      </c>
    </row>
    <row r="27" customFormat="false" ht="15" hidden="false" customHeight="false" outlineLevel="0" collapsed="false">
      <c r="A27" s="5" t="s">
        <v>53</v>
      </c>
      <c r="B27" s="7" t="n">
        <v>85.3</v>
      </c>
      <c r="C27" s="7" t="s">
        <v>35</v>
      </c>
      <c r="D27" s="5" t="s">
        <v>36</v>
      </c>
    </row>
    <row r="28" customFormat="false" ht="15" hidden="false" customHeight="false" outlineLevel="0" collapsed="false">
      <c r="A28" s="24" t="s">
        <v>55</v>
      </c>
      <c r="B28" s="24"/>
      <c r="C28" s="24"/>
      <c r="D28" s="24"/>
    </row>
    <row r="29" customFormat="false" ht="15" hidden="false" customHeight="false" outlineLevel="0" collapsed="false">
      <c r="A29" s="5" t="s">
        <v>81</v>
      </c>
      <c r="B29" s="7" t="n">
        <f aca="false">192.8-24.6</f>
        <v>168.2</v>
      </c>
      <c r="C29" s="7" t="s">
        <v>35</v>
      </c>
      <c r="D29" s="5" t="s">
        <v>57</v>
      </c>
    </row>
    <row r="30" customFormat="false" ht="15" hidden="false" customHeight="false" outlineLevel="0" collapsed="false">
      <c r="A30" s="5" t="s">
        <v>58</v>
      </c>
      <c r="B30" s="7" t="n">
        <v>26</v>
      </c>
      <c r="C30" s="7" t="s">
        <v>12</v>
      </c>
      <c r="D30" s="5"/>
    </row>
    <row r="31" customFormat="false" ht="15" hidden="false" customHeight="false" outlineLevel="0" collapsed="false">
      <c r="A31" s="43" t="s">
        <v>82</v>
      </c>
      <c r="B31" s="7" t="n">
        <v>57.4</v>
      </c>
      <c r="C31" s="7" t="s">
        <v>35</v>
      </c>
      <c r="D31" s="5" t="s">
        <v>83</v>
      </c>
    </row>
    <row r="32" customFormat="false" ht="15" hidden="false" customHeight="false" outlineLevel="0" collapsed="false">
      <c r="A32" s="5" t="s">
        <v>40</v>
      </c>
      <c r="B32" s="7" t="n">
        <v>37</v>
      </c>
      <c r="C32" s="7" t="s">
        <v>35</v>
      </c>
      <c r="D32" s="5" t="s">
        <v>47</v>
      </c>
    </row>
    <row r="33" customFormat="false" ht="15" hidden="false" customHeight="false" outlineLevel="0" collapsed="false">
      <c r="A33" s="26" t="s">
        <v>51</v>
      </c>
      <c r="B33" s="27" t="n">
        <f aca="false">3500*31</f>
        <v>108500</v>
      </c>
      <c r="C33" s="28" t="s">
        <v>32</v>
      </c>
      <c r="D33" s="30" t="s">
        <v>80</v>
      </c>
    </row>
    <row r="34" customFormat="false" ht="15" hidden="false" customHeight="false" outlineLevel="0" collapsed="false">
      <c r="A34" s="5" t="s">
        <v>61</v>
      </c>
      <c r="B34" s="7" t="n">
        <v>30</v>
      </c>
      <c r="C34" s="7" t="s">
        <v>35</v>
      </c>
      <c r="D34" s="5" t="s">
        <v>36</v>
      </c>
    </row>
    <row r="35" customFormat="false" ht="15" hidden="false" customHeight="false" outlineLevel="0" collapsed="false">
      <c r="A35" s="5" t="s">
        <v>62</v>
      </c>
      <c r="B35" s="7" t="n">
        <f aca="false">51.5-5.4</f>
        <v>46.1</v>
      </c>
      <c r="C35" s="7" t="s">
        <v>35</v>
      </c>
      <c r="D35" s="5"/>
    </row>
    <row r="37" customFormat="false" ht="15" hidden="false" customHeight="false" outlineLevel="0" collapsed="false">
      <c r="A37" s="32"/>
      <c r="B37" s="23"/>
      <c r="C37" s="7"/>
      <c r="D37" s="32"/>
    </row>
    <row r="38" customFormat="false" ht="15" hidden="false" customHeight="false" outlineLevel="0" collapsed="false">
      <c r="A38" s="32" t="s">
        <v>84</v>
      </c>
      <c r="B38" s="44" t="n">
        <f aca="false">6568160.36/2</f>
        <v>3284080.18</v>
      </c>
      <c r="C38" s="7" t="s">
        <v>32</v>
      </c>
    </row>
    <row r="39" customFormat="false" ht="15" hidden="false" customHeight="false" outlineLevel="0" collapsed="false">
      <c r="A39" s="0" t="s">
        <v>85</v>
      </c>
      <c r="B39" s="44" t="n">
        <f aca="false">B38-B2-B3-B16-B26-B33-E4</f>
        <v>2082568.98948</v>
      </c>
      <c r="C39" s="7" t="s">
        <v>32</v>
      </c>
    </row>
  </sheetData>
  <mergeCells count="4">
    <mergeCell ref="E4:E6"/>
    <mergeCell ref="B10:B12"/>
    <mergeCell ref="A19:D19"/>
    <mergeCell ref="A28:D2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8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24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12" activeCellId="0" sqref="F12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9.14"/>
    <col collapsed="false" customWidth="true" hidden="false" outlineLevel="0" max="2" min="2" style="0" width="74.57"/>
    <col collapsed="false" customWidth="true" hidden="false" outlineLevel="0" max="3" min="3" style="0" width="13.15"/>
    <col collapsed="false" customWidth="true" hidden="false" outlineLevel="0" max="4" min="4" style="0" width="13.42"/>
    <col collapsed="false" customWidth="true" hidden="false" outlineLevel="0" max="5" min="5" style="0" width="18"/>
    <col collapsed="false" customWidth="true" hidden="false" outlineLevel="0" max="6" min="6" style="0" width="12.57"/>
    <col collapsed="false" customWidth="true" hidden="false" outlineLevel="0" max="7" min="7" style="0" width="13.29"/>
  </cols>
  <sheetData>
    <row r="1" customFormat="false" ht="15" hidden="false" customHeight="false" outlineLevel="0" collapsed="false">
      <c r="B1" s="45" t="s">
        <v>86</v>
      </c>
      <c r="C1" s="45" t="s">
        <v>2</v>
      </c>
      <c r="D1" s="45" t="s">
        <v>87</v>
      </c>
      <c r="E1" s="45" t="s">
        <v>7</v>
      </c>
      <c r="F1" s="45" t="s">
        <v>88</v>
      </c>
      <c r="G1" s="46" t="s">
        <v>89</v>
      </c>
    </row>
    <row r="2" customFormat="false" ht="15" hidden="false" customHeight="false" outlineLevel="0" collapsed="false">
      <c r="B2" s="47" t="s">
        <v>90</v>
      </c>
      <c r="C2" s="47"/>
      <c r="D2" s="47"/>
      <c r="E2" s="47"/>
      <c r="F2" s="45"/>
      <c r="G2" s="48"/>
    </row>
    <row r="3" customFormat="false" ht="15" hidden="false" customHeight="false" outlineLevel="0" collapsed="false">
      <c r="B3" s="45" t="s">
        <v>91</v>
      </c>
      <c r="C3" s="45" t="s">
        <v>92</v>
      </c>
      <c r="D3" s="45" t="n">
        <v>120</v>
      </c>
      <c r="E3" s="49" t="s">
        <v>93</v>
      </c>
      <c r="F3" s="48" t="n">
        <v>58.04</v>
      </c>
      <c r="G3" s="48" t="n">
        <f aca="false">F3*D3</f>
        <v>6964.8</v>
      </c>
    </row>
    <row r="4" customFormat="false" ht="15" hidden="false" customHeight="false" outlineLevel="0" collapsed="false">
      <c r="B4" s="45" t="s">
        <v>94</v>
      </c>
      <c r="C4" s="45" t="s">
        <v>92</v>
      </c>
      <c r="D4" s="45" t="n">
        <v>208</v>
      </c>
      <c r="E4" s="42" t="s">
        <v>95</v>
      </c>
      <c r="F4" s="48" t="n">
        <v>90.75</v>
      </c>
      <c r="G4" s="48" t="n">
        <f aca="false">F4*D4</f>
        <v>18876</v>
      </c>
    </row>
    <row r="5" customFormat="false" ht="15" hidden="false" customHeight="false" outlineLevel="0" collapsed="false">
      <c r="B5" s="45" t="s">
        <v>96</v>
      </c>
      <c r="C5" s="45" t="s">
        <v>92</v>
      </c>
      <c r="D5" s="45" t="n">
        <v>40</v>
      </c>
      <c r="E5" s="42" t="s">
        <v>97</v>
      </c>
      <c r="F5" s="48" t="n">
        <v>150.74</v>
      </c>
      <c r="G5" s="48" t="n">
        <f aca="false">F5*D5</f>
        <v>6029.6</v>
      </c>
    </row>
    <row r="6" customFormat="false" ht="15" hidden="false" customHeight="false" outlineLevel="0" collapsed="false">
      <c r="B6" s="45" t="s">
        <v>98</v>
      </c>
      <c r="C6" s="45" t="s">
        <v>99</v>
      </c>
      <c r="D6" s="45" t="n">
        <v>2</v>
      </c>
      <c r="E6" s="42" t="s">
        <v>100</v>
      </c>
      <c r="F6" s="48" t="n">
        <v>327.18</v>
      </c>
      <c r="G6" s="48" t="n">
        <f aca="false">F6*D6</f>
        <v>654.36</v>
      </c>
    </row>
    <row r="7" customFormat="false" ht="15" hidden="false" customHeight="false" outlineLevel="0" collapsed="false">
      <c r="B7" s="45" t="s">
        <v>101</v>
      </c>
      <c r="C7" s="45" t="s">
        <v>99</v>
      </c>
      <c r="D7" s="45" t="n">
        <v>42</v>
      </c>
      <c r="E7" s="45"/>
      <c r="F7" s="48" t="n">
        <v>13.24</v>
      </c>
      <c r="G7" s="48" t="n">
        <f aca="false">F7*D7</f>
        <v>556.08</v>
      </c>
    </row>
    <row r="8" customFormat="false" ht="15" hidden="false" customHeight="false" outlineLevel="0" collapsed="false">
      <c r="B8" s="45" t="s">
        <v>102</v>
      </c>
      <c r="C8" s="45" t="s">
        <v>99</v>
      </c>
      <c r="D8" s="45" t="n">
        <v>14</v>
      </c>
      <c r="E8" s="42" t="s">
        <v>103</v>
      </c>
      <c r="F8" s="48" t="n">
        <v>24.15</v>
      </c>
      <c r="G8" s="48" t="n">
        <f aca="false">F8*D8</f>
        <v>338.1</v>
      </c>
    </row>
    <row r="9" customFormat="false" ht="15" hidden="false" customHeight="false" outlineLevel="0" collapsed="false">
      <c r="B9" s="45" t="s">
        <v>104</v>
      </c>
      <c r="C9" s="45" t="s">
        <v>99</v>
      </c>
      <c r="D9" s="45" t="n">
        <v>2</v>
      </c>
      <c r="E9" s="45"/>
      <c r="F9" s="48" t="n">
        <v>90.36</v>
      </c>
      <c r="G9" s="48" t="n">
        <f aca="false">F9*D9</f>
        <v>180.72</v>
      </c>
    </row>
    <row r="10" customFormat="false" ht="15" hidden="false" customHeight="false" outlineLevel="0" collapsed="false">
      <c r="B10" s="45" t="s">
        <v>105</v>
      </c>
      <c r="C10" s="45" t="s">
        <v>99</v>
      </c>
      <c r="D10" s="45" t="n">
        <v>14</v>
      </c>
      <c r="E10" s="45"/>
      <c r="F10" s="48" t="n">
        <v>94.65</v>
      </c>
      <c r="G10" s="48" t="n">
        <f aca="false">F10*D10</f>
        <v>1325.1</v>
      </c>
    </row>
    <row r="11" customFormat="false" ht="15" hidden="false" customHeight="false" outlineLevel="0" collapsed="false">
      <c r="B11" s="45" t="s">
        <v>106</v>
      </c>
      <c r="C11" s="45" t="s">
        <v>99</v>
      </c>
      <c r="D11" s="45" t="n">
        <v>4</v>
      </c>
      <c r="E11" s="45"/>
      <c r="F11" s="48" t="n">
        <v>101.27</v>
      </c>
      <c r="G11" s="48" t="n">
        <f aca="false">F11*D11</f>
        <v>405.08</v>
      </c>
    </row>
    <row r="12" customFormat="false" ht="15" hidden="false" customHeight="false" outlineLevel="0" collapsed="false">
      <c r="B12" s="45" t="s">
        <v>107</v>
      </c>
      <c r="C12" s="45" t="s">
        <v>99</v>
      </c>
      <c r="D12" s="45" t="n">
        <v>2</v>
      </c>
      <c r="E12" s="45"/>
      <c r="F12" s="48" t="n">
        <v>11.3</v>
      </c>
      <c r="G12" s="48" t="n">
        <f aca="false">F12*D12</f>
        <v>22.6</v>
      </c>
    </row>
    <row r="13" customFormat="false" ht="15" hidden="false" customHeight="false" outlineLevel="0" collapsed="false">
      <c r="B13" s="45" t="s">
        <v>108</v>
      </c>
      <c r="C13" s="45" t="s">
        <v>99</v>
      </c>
      <c r="D13" s="45" t="n">
        <v>10</v>
      </c>
      <c r="E13" s="45"/>
      <c r="F13" s="48" t="n">
        <v>17.92</v>
      </c>
      <c r="G13" s="48" t="n">
        <f aca="false">F13*D13</f>
        <v>179.2</v>
      </c>
    </row>
    <row r="14" customFormat="false" ht="15" hidden="false" customHeight="false" outlineLevel="0" collapsed="false">
      <c r="B14" s="45" t="s">
        <v>109</v>
      </c>
      <c r="C14" s="45" t="s">
        <v>99</v>
      </c>
      <c r="D14" s="45" t="n">
        <v>5</v>
      </c>
      <c r="E14" s="45"/>
      <c r="F14" s="48" t="n">
        <v>31.16</v>
      </c>
      <c r="G14" s="48" t="n">
        <f aca="false">F14*D14</f>
        <v>155.8</v>
      </c>
    </row>
    <row r="15" customFormat="false" ht="15" hidden="false" customHeight="false" outlineLevel="0" collapsed="false">
      <c r="B15" s="45" t="s">
        <v>110</v>
      </c>
      <c r="C15" s="45" t="s">
        <v>99</v>
      </c>
      <c r="D15" s="45" t="n">
        <v>34</v>
      </c>
      <c r="E15" s="45"/>
      <c r="F15" s="48" t="n">
        <v>9.35</v>
      </c>
      <c r="G15" s="48" t="n">
        <f aca="false">F15*D15</f>
        <v>317.9</v>
      </c>
    </row>
    <row r="16" customFormat="false" ht="15" hidden="false" customHeight="false" outlineLevel="0" collapsed="false">
      <c r="B16" s="45" t="s">
        <v>111</v>
      </c>
      <c r="C16" s="45" t="s">
        <v>99</v>
      </c>
      <c r="D16" s="45" t="n">
        <v>4</v>
      </c>
      <c r="E16" s="45"/>
      <c r="F16" s="48" t="n">
        <v>14.02</v>
      </c>
      <c r="G16" s="48" t="n">
        <f aca="false">F16*D16</f>
        <v>56.08</v>
      </c>
    </row>
    <row r="17" customFormat="false" ht="15" hidden="false" customHeight="false" outlineLevel="0" collapsed="false">
      <c r="B17" s="45" t="s">
        <v>112</v>
      </c>
      <c r="C17" s="45" t="s">
        <v>99</v>
      </c>
      <c r="D17" s="45" t="n">
        <v>26</v>
      </c>
      <c r="E17" s="45"/>
      <c r="F17" s="48" t="n">
        <v>16.5</v>
      </c>
      <c r="G17" s="48" t="n">
        <f aca="false">F17*D17</f>
        <v>429</v>
      </c>
    </row>
    <row r="18" customFormat="false" ht="15" hidden="false" customHeight="false" outlineLevel="0" collapsed="false">
      <c r="B18" s="45" t="s">
        <v>113</v>
      </c>
      <c r="C18" s="45" t="s">
        <v>99</v>
      </c>
      <c r="D18" s="45" t="n">
        <v>4</v>
      </c>
      <c r="E18" s="45"/>
      <c r="F18" s="48" t="n">
        <v>28.2</v>
      </c>
      <c r="G18" s="48" t="n">
        <f aca="false">F18*D18</f>
        <v>112.8</v>
      </c>
    </row>
    <row r="19" customFormat="false" ht="15" hidden="false" customHeight="false" outlineLevel="0" collapsed="false">
      <c r="B19" s="45" t="s">
        <v>114</v>
      </c>
      <c r="C19" s="45" t="s">
        <v>99</v>
      </c>
      <c r="D19" s="45" t="n">
        <v>6</v>
      </c>
      <c r="E19" s="42" t="s">
        <v>115</v>
      </c>
      <c r="F19" s="48" t="n">
        <v>174.9</v>
      </c>
      <c r="G19" s="48" t="n">
        <f aca="false">F19*D19</f>
        <v>1049.4</v>
      </c>
    </row>
    <row r="20" customFormat="false" ht="15" hidden="false" customHeight="false" outlineLevel="0" collapsed="false">
      <c r="B20" s="45" t="s">
        <v>116</v>
      </c>
      <c r="C20" s="45" t="s">
        <v>117</v>
      </c>
      <c r="D20" s="45" t="n">
        <v>16</v>
      </c>
      <c r="E20" s="42" t="s">
        <v>118</v>
      </c>
      <c r="F20" s="48" t="n">
        <v>648</v>
      </c>
      <c r="G20" s="48" t="n">
        <f aca="false">F20*D20</f>
        <v>10368</v>
      </c>
    </row>
    <row r="21" customFormat="false" ht="15" hidden="false" customHeight="false" outlineLevel="0" collapsed="false">
      <c r="B21" s="45" t="s">
        <v>119</v>
      </c>
      <c r="C21" s="45" t="s">
        <v>99</v>
      </c>
      <c r="D21" s="45" t="n">
        <v>66</v>
      </c>
      <c r="E21" s="42" t="s">
        <v>120</v>
      </c>
      <c r="F21" s="48" t="n">
        <v>3.32</v>
      </c>
      <c r="G21" s="48" t="n">
        <f aca="false">F21*D21</f>
        <v>219.12</v>
      </c>
    </row>
    <row r="22" customFormat="false" ht="15" hidden="false" customHeight="false" outlineLevel="0" collapsed="false">
      <c r="B22" s="45" t="s">
        <v>121</v>
      </c>
      <c r="C22" s="45" t="s">
        <v>92</v>
      </c>
      <c r="D22" s="45" t="n">
        <v>32</v>
      </c>
      <c r="E22" s="42" t="s">
        <v>122</v>
      </c>
      <c r="F22" s="48" t="n">
        <v>106</v>
      </c>
      <c r="G22" s="48" t="n">
        <f aca="false">F22*D22</f>
        <v>3392</v>
      </c>
    </row>
    <row r="23" customFormat="false" ht="15" hidden="false" customHeight="false" outlineLevel="0" collapsed="false">
      <c r="B23" s="45" t="s">
        <v>123</v>
      </c>
      <c r="C23" s="45" t="s">
        <v>92</v>
      </c>
      <c r="D23" s="45" t="n">
        <v>80</v>
      </c>
      <c r="E23" s="42" t="s">
        <v>124</v>
      </c>
      <c r="F23" s="48" t="n">
        <v>12</v>
      </c>
      <c r="G23" s="48" t="n">
        <f aca="false">F23*D23</f>
        <v>960</v>
      </c>
    </row>
    <row r="24" customFormat="false" ht="15" hidden="false" customHeight="false" outlineLevel="0" collapsed="false">
      <c r="B24" s="45" t="s">
        <v>125</v>
      </c>
      <c r="C24" s="45" t="s">
        <v>99</v>
      </c>
      <c r="D24" s="45" t="n">
        <v>1</v>
      </c>
      <c r="E24" s="42" t="s">
        <v>126</v>
      </c>
      <c r="F24" s="48" t="n">
        <v>2168</v>
      </c>
      <c r="G24" s="48" t="n">
        <f aca="false">F24*D24</f>
        <v>2168</v>
      </c>
    </row>
    <row r="25" customFormat="false" ht="15" hidden="false" customHeight="false" outlineLevel="0" collapsed="false">
      <c r="B25" s="45" t="s">
        <v>127</v>
      </c>
      <c r="C25" s="45" t="s">
        <v>99</v>
      </c>
      <c r="D25" s="45" t="n">
        <v>3</v>
      </c>
      <c r="E25" s="42" t="s">
        <v>128</v>
      </c>
      <c r="F25" s="48" t="n">
        <v>2710</v>
      </c>
      <c r="G25" s="48" t="n">
        <f aca="false">F25*D25</f>
        <v>8130</v>
      </c>
    </row>
    <row r="26" customFormat="false" ht="15" hidden="false" customHeight="false" outlineLevel="0" collapsed="false">
      <c r="B26" s="45" t="s">
        <v>129</v>
      </c>
      <c r="C26" s="45" t="s">
        <v>99</v>
      </c>
      <c r="D26" s="45" t="n">
        <v>7</v>
      </c>
      <c r="E26" s="42" t="s">
        <v>130</v>
      </c>
      <c r="F26" s="48" t="n">
        <v>3252</v>
      </c>
      <c r="G26" s="48" t="n">
        <f aca="false">F26*D26</f>
        <v>22764</v>
      </c>
    </row>
    <row r="27" customFormat="false" ht="15" hidden="false" customHeight="false" outlineLevel="0" collapsed="false">
      <c r="B27" s="45" t="s">
        <v>131</v>
      </c>
      <c r="C27" s="45" t="s">
        <v>99</v>
      </c>
      <c r="D27" s="45" t="n">
        <v>2</v>
      </c>
      <c r="E27" s="42" t="s">
        <v>132</v>
      </c>
      <c r="F27" s="48" t="n">
        <v>3795</v>
      </c>
      <c r="G27" s="48" t="n">
        <f aca="false">F27*D27</f>
        <v>7590</v>
      </c>
    </row>
    <row r="28" customFormat="false" ht="15" hidden="false" customHeight="false" outlineLevel="0" collapsed="false">
      <c r="B28" s="45" t="s">
        <v>133</v>
      </c>
      <c r="C28" s="45" t="s">
        <v>99</v>
      </c>
      <c r="D28" s="45" t="n">
        <v>2</v>
      </c>
      <c r="E28" s="45"/>
      <c r="F28" s="48" t="n">
        <v>4513</v>
      </c>
      <c r="G28" s="48" t="n">
        <f aca="false">F28*D28</f>
        <v>9026</v>
      </c>
    </row>
    <row r="29" customFormat="false" ht="15" hidden="false" customHeight="false" outlineLevel="0" collapsed="false">
      <c r="B29" s="45" t="s">
        <v>134</v>
      </c>
      <c r="C29" s="45" t="s">
        <v>99</v>
      </c>
      <c r="D29" s="45" t="n">
        <v>1</v>
      </c>
      <c r="E29" s="45"/>
      <c r="F29" s="48" t="n">
        <v>5600</v>
      </c>
      <c r="G29" s="48" t="n">
        <f aca="false">F29*D29</f>
        <v>5600</v>
      </c>
    </row>
    <row r="30" customFormat="false" ht="15" hidden="false" customHeight="false" outlineLevel="0" collapsed="false">
      <c r="B30" s="45" t="s">
        <v>135</v>
      </c>
      <c r="C30" s="45" t="s">
        <v>99</v>
      </c>
      <c r="D30" s="45" t="n">
        <v>16</v>
      </c>
      <c r="E30" s="42" t="s">
        <v>136</v>
      </c>
      <c r="F30" s="48" t="n">
        <v>1178</v>
      </c>
      <c r="G30" s="48" t="n">
        <f aca="false">F30*D30</f>
        <v>18848</v>
      </c>
    </row>
    <row r="31" customFormat="false" ht="15" hidden="false" customHeight="false" outlineLevel="0" collapsed="false">
      <c r="B31" s="45" t="s">
        <v>137</v>
      </c>
      <c r="C31" s="45" t="s">
        <v>99</v>
      </c>
      <c r="D31" s="45" t="n">
        <v>1</v>
      </c>
      <c r="E31" s="42" t="s">
        <v>138</v>
      </c>
      <c r="F31" s="48" t="n">
        <v>5129</v>
      </c>
      <c r="G31" s="48" t="n">
        <f aca="false">F31*D31</f>
        <v>5129</v>
      </c>
    </row>
    <row r="32" customFormat="false" ht="15" hidden="false" customHeight="false" outlineLevel="0" collapsed="false">
      <c r="B32" s="45" t="s">
        <v>139</v>
      </c>
      <c r="C32" s="45" t="s">
        <v>99</v>
      </c>
      <c r="D32" s="45" t="n">
        <v>1</v>
      </c>
      <c r="E32" s="42" t="s">
        <v>140</v>
      </c>
      <c r="F32" s="48" t="n">
        <f aca="false">1000*52</f>
        <v>52000</v>
      </c>
      <c r="G32" s="48" t="n">
        <f aca="false">F32*D32</f>
        <v>52000</v>
      </c>
    </row>
    <row r="33" customFormat="false" ht="15" hidden="false" customHeight="false" outlineLevel="0" collapsed="false">
      <c r="B33" s="45" t="s">
        <v>141</v>
      </c>
      <c r="C33" s="45" t="s">
        <v>99</v>
      </c>
      <c r="D33" s="45" t="n">
        <v>1</v>
      </c>
      <c r="E33" s="42" t="s">
        <v>142</v>
      </c>
      <c r="F33" s="48" t="n">
        <v>43000</v>
      </c>
      <c r="G33" s="48" t="n">
        <f aca="false">F33*D33</f>
        <v>43000</v>
      </c>
    </row>
    <row r="34" customFormat="false" ht="15" hidden="false" customHeight="false" outlineLevel="0" collapsed="false">
      <c r="B34" s="45" t="s">
        <v>143</v>
      </c>
      <c r="C34" s="45" t="s">
        <v>99</v>
      </c>
      <c r="D34" s="45" t="n">
        <v>1</v>
      </c>
      <c r="E34" s="42" t="s">
        <v>144</v>
      </c>
      <c r="F34" s="48" t="n">
        <v>11760</v>
      </c>
      <c r="G34" s="48" t="n">
        <f aca="false">F34*D34</f>
        <v>11760</v>
      </c>
    </row>
    <row r="35" customFormat="false" ht="15" hidden="false" customHeight="false" outlineLevel="0" collapsed="false">
      <c r="B35" s="45" t="s">
        <v>145</v>
      </c>
      <c r="C35" s="45" t="s">
        <v>99</v>
      </c>
      <c r="D35" s="45" t="n">
        <v>1</v>
      </c>
      <c r="E35" s="42" t="s">
        <v>146</v>
      </c>
      <c r="F35" s="48" t="n">
        <v>15282</v>
      </c>
      <c r="G35" s="48" t="n">
        <f aca="false">F35*D35</f>
        <v>15282</v>
      </c>
    </row>
    <row r="36" customFormat="false" ht="15" hidden="false" customHeight="false" outlineLevel="0" collapsed="false">
      <c r="B36" s="45" t="s">
        <v>147</v>
      </c>
      <c r="C36" s="45" t="s">
        <v>99</v>
      </c>
      <c r="D36" s="45" t="n">
        <v>1</v>
      </c>
      <c r="E36" s="42" t="s">
        <v>148</v>
      </c>
      <c r="F36" s="48" t="n">
        <v>10918</v>
      </c>
      <c r="G36" s="48" t="n">
        <f aca="false">F36*D36</f>
        <v>10918</v>
      </c>
    </row>
    <row r="37" customFormat="false" ht="15" hidden="false" customHeight="false" outlineLevel="0" collapsed="false">
      <c r="B37" s="45" t="s">
        <v>149</v>
      </c>
      <c r="C37" s="45" t="s">
        <v>99</v>
      </c>
      <c r="D37" s="45" t="n">
        <v>1</v>
      </c>
      <c r="E37" s="42" t="s">
        <v>150</v>
      </c>
      <c r="F37" s="48" t="n">
        <v>2805</v>
      </c>
      <c r="G37" s="48" t="n">
        <f aca="false">F37*D37</f>
        <v>2805</v>
      </c>
    </row>
    <row r="38" customFormat="false" ht="15" hidden="false" customHeight="false" outlineLevel="0" collapsed="false">
      <c r="B38" s="45" t="s">
        <v>151</v>
      </c>
      <c r="C38" s="45" t="s">
        <v>99</v>
      </c>
      <c r="D38" s="45" t="n">
        <v>7</v>
      </c>
      <c r="E38" s="42" t="s">
        <v>152</v>
      </c>
      <c r="F38" s="48" t="n">
        <v>184.4</v>
      </c>
      <c r="G38" s="48" t="n">
        <f aca="false">F38*D38</f>
        <v>1290.8</v>
      </c>
    </row>
    <row r="39" customFormat="false" ht="15" hidden="false" customHeight="false" outlineLevel="0" collapsed="false">
      <c r="B39" s="45" t="s">
        <v>153</v>
      </c>
      <c r="C39" s="45" t="s">
        <v>99</v>
      </c>
      <c r="D39" s="45" t="n">
        <v>2</v>
      </c>
      <c r="E39" s="42" t="s">
        <v>154</v>
      </c>
      <c r="F39" s="48" t="n">
        <v>1039</v>
      </c>
      <c r="G39" s="48" t="n">
        <f aca="false">F39*D39</f>
        <v>2078</v>
      </c>
    </row>
    <row r="40" customFormat="false" ht="15" hidden="false" customHeight="false" outlineLevel="0" collapsed="false">
      <c r="B40" s="45" t="s">
        <v>155</v>
      </c>
      <c r="C40" s="45" t="s">
        <v>99</v>
      </c>
      <c r="D40" s="45" t="n">
        <v>1</v>
      </c>
      <c r="E40" s="42" t="s">
        <v>156</v>
      </c>
      <c r="F40" s="48" t="n">
        <v>2347</v>
      </c>
      <c r="G40" s="48" t="n">
        <f aca="false">F40*D40</f>
        <v>2347</v>
      </c>
    </row>
    <row r="41" customFormat="false" ht="15" hidden="false" customHeight="false" outlineLevel="0" collapsed="false">
      <c r="B41" s="45" t="s">
        <v>157</v>
      </c>
      <c r="C41" s="45" t="s">
        <v>99</v>
      </c>
      <c r="D41" s="45" t="n">
        <v>1</v>
      </c>
      <c r="E41" s="42" t="s">
        <v>158</v>
      </c>
      <c r="F41" s="48" t="n">
        <v>3213</v>
      </c>
      <c r="G41" s="48" t="n">
        <f aca="false">F41*D41</f>
        <v>3213</v>
      </c>
    </row>
    <row r="42" customFormat="false" ht="15" hidden="false" customHeight="false" outlineLevel="0" collapsed="false">
      <c r="B42" s="45" t="s">
        <v>159</v>
      </c>
      <c r="C42" s="45" t="s">
        <v>99</v>
      </c>
      <c r="D42" s="45" t="n">
        <v>7</v>
      </c>
      <c r="E42" s="42" t="s">
        <v>160</v>
      </c>
      <c r="F42" s="48" t="n">
        <v>438</v>
      </c>
      <c r="G42" s="48" t="n">
        <f aca="false">F42*D42</f>
        <v>3066</v>
      </c>
    </row>
    <row r="43" customFormat="false" ht="15" hidden="false" customHeight="false" outlineLevel="0" collapsed="false">
      <c r="B43" s="50" t="s">
        <v>161</v>
      </c>
      <c r="C43" s="50" t="s">
        <v>99</v>
      </c>
      <c r="D43" s="50" t="n">
        <v>1</v>
      </c>
      <c r="E43" s="51"/>
      <c r="F43" s="52" t="n">
        <v>27200</v>
      </c>
      <c r="G43" s="53" t="n">
        <f aca="false">F43*D43</f>
        <v>27200</v>
      </c>
    </row>
    <row r="44" customFormat="false" ht="15" hidden="false" customHeight="false" outlineLevel="0" collapsed="false">
      <c r="B44" s="54" t="s">
        <v>162</v>
      </c>
      <c r="C44" s="54"/>
      <c r="D44" s="54"/>
      <c r="E44" s="54"/>
      <c r="F44" s="55"/>
      <c r="G44" s="56"/>
    </row>
    <row r="45" customFormat="false" ht="15" hidden="false" customHeight="false" outlineLevel="0" collapsed="false">
      <c r="B45" s="45" t="s">
        <v>107</v>
      </c>
      <c r="C45" s="45" t="s">
        <v>99</v>
      </c>
      <c r="D45" s="45" t="n">
        <v>5</v>
      </c>
      <c r="E45" s="45"/>
      <c r="F45" s="48" t="n">
        <f aca="false">F12</f>
        <v>11.3</v>
      </c>
      <c r="G45" s="48" t="n">
        <f aca="false">F45*D45</f>
        <v>56.5</v>
      </c>
    </row>
    <row r="46" customFormat="false" ht="15" hidden="false" customHeight="false" outlineLevel="0" collapsed="false">
      <c r="B46" s="45" t="s">
        <v>163</v>
      </c>
      <c r="C46" s="45" t="s">
        <v>99</v>
      </c>
      <c r="D46" s="45" t="n">
        <v>40</v>
      </c>
      <c r="E46" s="45"/>
      <c r="F46" s="48" t="n">
        <v>11.4</v>
      </c>
      <c r="G46" s="48" t="n">
        <f aca="false">F46*D46</f>
        <v>456</v>
      </c>
    </row>
    <row r="47" customFormat="false" ht="15" hidden="false" customHeight="false" outlineLevel="0" collapsed="false">
      <c r="B47" s="45" t="s">
        <v>164</v>
      </c>
      <c r="C47" s="45" t="s">
        <v>99</v>
      </c>
      <c r="D47" s="45" t="n">
        <v>2</v>
      </c>
      <c r="E47" s="45"/>
      <c r="F47" s="48" t="n">
        <v>145.28</v>
      </c>
      <c r="G47" s="48" t="n">
        <f aca="false">F47*D47</f>
        <v>290.56</v>
      </c>
    </row>
    <row r="48" customFormat="false" ht="15" hidden="false" customHeight="false" outlineLevel="0" collapsed="false">
      <c r="B48" s="45" t="s">
        <v>165</v>
      </c>
      <c r="C48" s="45" t="s">
        <v>99</v>
      </c>
      <c r="D48" s="45" t="n">
        <v>22</v>
      </c>
      <c r="E48" s="45"/>
      <c r="F48" s="48" t="n">
        <v>160.2</v>
      </c>
      <c r="G48" s="48" t="n">
        <f aca="false">F48*D48</f>
        <v>3524.4</v>
      </c>
    </row>
    <row r="49" customFormat="false" ht="15" hidden="false" customHeight="false" outlineLevel="0" collapsed="false">
      <c r="B49" s="45" t="s">
        <v>166</v>
      </c>
      <c r="C49" s="45" t="s">
        <v>99</v>
      </c>
      <c r="D49" s="45" t="n">
        <v>1</v>
      </c>
      <c r="E49" s="42" t="s">
        <v>167</v>
      </c>
      <c r="F49" s="48" t="n">
        <v>1158</v>
      </c>
      <c r="G49" s="48" t="n">
        <f aca="false">F49*D49</f>
        <v>1158</v>
      </c>
    </row>
    <row r="50" customFormat="false" ht="15" hidden="false" customHeight="false" outlineLevel="0" collapsed="false">
      <c r="B50" s="45" t="s">
        <v>168</v>
      </c>
      <c r="C50" s="45" t="s">
        <v>99</v>
      </c>
      <c r="D50" s="45" t="n">
        <v>4</v>
      </c>
      <c r="E50" s="42" t="s">
        <v>169</v>
      </c>
      <c r="F50" s="48" t="n">
        <v>36.8</v>
      </c>
      <c r="G50" s="48" t="n">
        <f aca="false">F50*D50</f>
        <v>147.2</v>
      </c>
    </row>
    <row r="51" customFormat="false" ht="15" hidden="false" customHeight="false" outlineLevel="0" collapsed="false">
      <c r="B51" s="45" t="s">
        <v>170</v>
      </c>
      <c r="C51" s="45" t="s">
        <v>99</v>
      </c>
      <c r="D51" s="45" t="n">
        <v>1</v>
      </c>
      <c r="E51" s="42" t="s">
        <v>171</v>
      </c>
      <c r="F51" s="48" t="n">
        <v>14152</v>
      </c>
      <c r="G51" s="48" t="n">
        <f aca="false">F51*D51</f>
        <v>14152</v>
      </c>
    </row>
    <row r="52" customFormat="false" ht="15" hidden="false" customHeight="false" outlineLevel="0" collapsed="false">
      <c r="B52" s="45" t="s">
        <v>172</v>
      </c>
      <c r="C52" s="45" t="s">
        <v>92</v>
      </c>
      <c r="D52" s="45" t="n">
        <v>60</v>
      </c>
      <c r="E52" s="42" t="s">
        <v>173</v>
      </c>
      <c r="F52" s="48" t="n">
        <v>28</v>
      </c>
      <c r="G52" s="48" t="n">
        <f aca="false">F52*D52</f>
        <v>1680</v>
      </c>
    </row>
    <row r="53" customFormat="false" ht="15" hidden="false" customHeight="false" outlineLevel="0" collapsed="false">
      <c r="B53" s="45" t="s">
        <v>174</v>
      </c>
      <c r="C53" s="45" t="s">
        <v>99</v>
      </c>
      <c r="D53" s="45" t="n">
        <v>2</v>
      </c>
      <c r="E53" s="42" t="s">
        <v>175</v>
      </c>
      <c r="F53" s="48" t="n">
        <v>1518</v>
      </c>
      <c r="G53" s="48" t="n">
        <f aca="false">F53*D53</f>
        <v>3036</v>
      </c>
    </row>
    <row r="54" customFormat="false" ht="15" hidden="false" customHeight="false" outlineLevel="0" collapsed="false">
      <c r="B54" s="45" t="s">
        <v>176</v>
      </c>
      <c r="C54" s="45" t="s">
        <v>117</v>
      </c>
      <c r="D54" s="45" t="n">
        <v>8</v>
      </c>
      <c r="E54" s="42" t="s">
        <v>177</v>
      </c>
      <c r="F54" s="48" t="n">
        <v>24</v>
      </c>
      <c r="G54" s="48" t="n">
        <f aca="false">F54*D54</f>
        <v>192</v>
      </c>
    </row>
    <row r="55" customFormat="false" ht="15" hidden="false" customHeight="false" outlineLevel="0" collapsed="false">
      <c r="B55" s="45" t="s">
        <v>178</v>
      </c>
      <c r="C55" s="45" t="s">
        <v>99</v>
      </c>
      <c r="D55" s="45" t="n">
        <v>5</v>
      </c>
      <c r="E55" s="45"/>
      <c r="F55" s="48" t="n">
        <v>136</v>
      </c>
      <c r="G55" s="48" t="n">
        <f aca="false">F55*D55</f>
        <v>680</v>
      </c>
    </row>
    <row r="56" customFormat="false" ht="15" hidden="false" customHeight="true" outlineLevel="0" collapsed="false">
      <c r="B56" s="57" t="s">
        <v>179</v>
      </c>
      <c r="C56" s="45" t="s">
        <v>99</v>
      </c>
      <c r="D56" s="45"/>
      <c r="E56" s="58" t="s">
        <v>180</v>
      </c>
      <c r="F56" s="48"/>
      <c r="G56" s="59" t="n">
        <v>25000</v>
      </c>
    </row>
    <row r="57" customFormat="false" ht="15" hidden="false" customHeight="false" outlineLevel="0" collapsed="false">
      <c r="B57" s="57"/>
      <c r="C57" s="45" t="s">
        <v>99</v>
      </c>
      <c r="D57" s="45"/>
      <c r="E57" s="58"/>
      <c r="F57" s="48"/>
      <c r="G57" s="59"/>
    </row>
    <row r="58" customFormat="false" ht="15" hidden="false" customHeight="false" outlineLevel="0" collapsed="false">
      <c r="B58" s="47" t="s">
        <v>181</v>
      </c>
      <c r="C58" s="47"/>
      <c r="D58" s="47"/>
      <c r="E58" s="47"/>
      <c r="F58" s="44"/>
      <c r="G58" s="48" t="n">
        <f aca="false">F58*D58</f>
        <v>0</v>
      </c>
    </row>
    <row r="59" customFormat="false" ht="15" hidden="false" customHeight="false" outlineLevel="0" collapsed="false">
      <c r="B59" s="45" t="s">
        <v>182</v>
      </c>
      <c r="C59" s="45" t="s">
        <v>99</v>
      </c>
      <c r="D59" s="45" t="n">
        <v>3</v>
      </c>
      <c r="E59" s="42" t="s">
        <v>183</v>
      </c>
      <c r="F59" s="48" t="n">
        <v>98</v>
      </c>
      <c r="G59" s="48" t="n">
        <f aca="false">F59*D59</f>
        <v>294</v>
      </c>
    </row>
    <row r="60" customFormat="false" ht="15" hidden="false" customHeight="false" outlineLevel="0" collapsed="false">
      <c r="B60" s="45" t="s">
        <v>184</v>
      </c>
      <c r="C60" s="45" t="s">
        <v>99</v>
      </c>
      <c r="D60" s="45" t="n">
        <v>10</v>
      </c>
      <c r="E60" s="60" t="s">
        <v>185</v>
      </c>
      <c r="F60" s="48" t="n">
        <v>122</v>
      </c>
      <c r="G60" s="48" t="n">
        <f aca="false">F60*D60</f>
        <v>1220</v>
      </c>
    </row>
    <row r="61" customFormat="false" ht="15" hidden="false" customHeight="false" outlineLevel="0" collapsed="false">
      <c r="B61" s="45" t="s">
        <v>186</v>
      </c>
      <c r="C61" s="45" t="s">
        <v>99</v>
      </c>
      <c r="D61" s="45" t="n">
        <v>4</v>
      </c>
      <c r="E61" s="60"/>
      <c r="F61" s="48" t="n">
        <v>83</v>
      </c>
      <c r="G61" s="48" t="n">
        <f aca="false">F61*D61</f>
        <v>332</v>
      </c>
    </row>
    <row r="62" customFormat="false" ht="15" hidden="false" customHeight="false" outlineLevel="0" collapsed="false">
      <c r="B62" s="45" t="s">
        <v>187</v>
      </c>
      <c r="C62" s="45" t="s">
        <v>99</v>
      </c>
      <c r="D62" s="45" t="n">
        <v>4</v>
      </c>
      <c r="E62" s="60"/>
      <c r="F62" s="48" t="n">
        <v>133</v>
      </c>
      <c r="G62" s="48" t="n">
        <f aca="false">F62*D62</f>
        <v>532</v>
      </c>
    </row>
    <row r="63" customFormat="false" ht="15" hidden="false" customHeight="false" outlineLevel="0" collapsed="false">
      <c r="B63" s="45" t="s">
        <v>188</v>
      </c>
      <c r="C63" s="45" t="s">
        <v>99</v>
      </c>
      <c r="D63" s="45" t="n">
        <v>3</v>
      </c>
      <c r="E63" s="60"/>
      <c r="F63" s="48" t="n">
        <v>170</v>
      </c>
      <c r="G63" s="48" t="n">
        <f aca="false">F63*D63</f>
        <v>510</v>
      </c>
    </row>
    <row r="64" customFormat="false" ht="15" hidden="false" customHeight="false" outlineLevel="0" collapsed="false">
      <c r="B64" s="45" t="s">
        <v>189</v>
      </c>
      <c r="C64" s="45" t="s">
        <v>99</v>
      </c>
      <c r="D64" s="45" t="n">
        <v>6</v>
      </c>
      <c r="E64" s="60"/>
      <c r="F64" s="48" t="n">
        <v>118</v>
      </c>
      <c r="G64" s="48" t="n">
        <f aca="false">F64*D64</f>
        <v>708</v>
      </c>
    </row>
    <row r="65" customFormat="false" ht="15" hidden="false" customHeight="false" outlineLevel="0" collapsed="false">
      <c r="B65" s="45" t="s">
        <v>190</v>
      </c>
      <c r="C65" s="45" t="s">
        <v>99</v>
      </c>
      <c r="D65" s="45" t="n">
        <v>3</v>
      </c>
      <c r="E65" s="60"/>
      <c r="F65" s="48" t="n">
        <v>150</v>
      </c>
      <c r="G65" s="48" t="n">
        <f aca="false">F65*D65</f>
        <v>450</v>
      </c>
    </row>
    <row r="66" customFormat="false" ht="15" hidden="false" customHeight="false" outlineLevel="0" collapsed="false">
      <c r="B66" s="45" t="s">
        <v>191</v>
      </c>
      <c r="C66" s="45" t="s">
        <v>99</v>
      </c>
      <c r="D66" s="45" t="n">
        <v>10</v>
      </c>
      <c r="E66" s="60"/>
      <c r="F66" s="48" t="n">
        <v>35</v>
      </c>
      <c r="G66" s="48" t="n">
        <f aca="false">F66*D66</f>
        <v>350</v>
      </c>
    </row>
    <row r="67" customFormat="false" ht="15" hidden="false" customHeight="false" outlineLevel="0" collapsed="false">
      <c r="B67" s="45" t="s">
        <v>192</v>
      </c>
      <c r="C67" s="45" t="s">
        <v>99</v>
      </c>
      <c r="D67" s="45" t="n">
        <v>4</v>
      </c>
      <c r="E67" s="60"/>
      <c r="F67" s="48" t="n">
        <v>44</v>
      </c>
      <c r="G67" s="48" t="n">
        <f aca="false">F67*D67</f>
        <v>176</v>
      </c>
    </row>
    <row r="68" customFormat="false" ht="15" hidden="false" customHeight="false" outlineLevel="0" collapsed="false">
      <c r="B68" s="45" t="s">
        <v>193</v>
      </c>
      <c r="C68" s="45" t="s">
        <v>99</v>
      </c>
      <c r="D68" s="45" t="n">
        <v>4</v>
      </c>
      <c r="E68" s="60"/>
      <c r="F68" s="48" t="n">
        <v>35</v>
      </c>
      <c r="G68" s="48" t="n">
        <f aca="false">F68*D68</f>
        <v>140</v>
      </c>
    </row>
    <row r="69" customFormat="false" ht="15" hidden="false" customHeight="false" outlineLevel="0" collapsed="false">
      <c r="B69" s="45" t="s">
        <v>194</v>
      </c>
      <c r="C69" s="45" t="s">
        <v>99</v>
      </c>
      <c r="D69" s="45" t="n">
        <v>1</v>
      </c>
      <c r="E69" s="60"/>
      <c r="F69" s="48" t="n">
        <v>250</v>
      </c>
      <c r="G69" s="48" t="n">
        <f aca="false">F69*D69</f>
        <v>250</v>
      </c>
    </row>
    <row r="72" customFormat="false" ht="15" hidden="false" customHeight="false" outlineLevel="0" collapsed="false">
      <c r="B72" s="0" t="s">
        <v>89</v>
      </c>
      <c r="G72" s="61" t="n">
        <f aca="false">SUM(G2:G70)</f>
        <v>362141.2</v>
      </c>
    </row>
    <row r="73" customFormat="false" ht="15" hidden="false" customHeight="false" outlineLevel="0" collapsed="false">
      <c r="B73" s="0" t="s">
        <v>195</v>
      </c>
    </row>
    <row r="75" customFormat="false" ht="29.15" hidden="false" customHeight="false" outlineLevel="0" collapsed="false">
      <c r="A75" s="62" t="s">
        <v>196</v>
      </c>
    </row>
    <row r="77" customFormat="false" ht="22.05" hidden="false" customHeight="false" outlineLevel="0" collapsed="false">
      <c r="A77" s="63" t="s">
        <v>197</v>
      </c>
    </row>
    <row r="79" customFormat="false" ht="15" hidden="false" customHeight="false" outlineLevel="0" collapsed="false">
      <c r="A79" s="0" t="s">
        <v>198</v>
      </c>
    </row>
    <row r="80" customFormat="false" ht="15" hidden="false" customHeight="false" outlineLevel="0" collapsed="false">
      <c r="A80" s="0" t="s">
        <v>199</v>
      </c>
    </row>
    <row r="84" customFormat="false" ht="29.15" hidden="false" customHeight="false" outlineLevel="0" collapsed="false">
      <c r="A84" s="62" t="s">
        <v>200</v>
      </c>
    </row>
    <row r="86" customFormat="false" ht="15" hidden="false" customHeight="false" outlineLevel="0" collapsed="false">
      <c r="A86" s="64" t="s">
        <v>201</v>
      </c>
      <c r="B86" s="64" t="s">
        <v>202</v>
      </c>
      <c r="C86" s="64" t="s">
        <v>203</v>
      </c>
      <c r="D86" s="64" t="s">
        <v>204</v>
      </c>
    </row>
    <row r="87" customFormat="false" ht="15" hidden="false" customHeight="false" outlineLevel="0" collapsed="false">
      <c r="A87" s="65" t="n">
        <v>1</v>
      </c>
      <c r="B87" s="65" t="s">
        <v>205</v>
      </c>
      <c r="C87" s="65" t="s">
        <v>99</v>
      </c>
      <c r="D87" s="65" t="n">
        <v>1</v>
      </c>
    </row>
    <row r="88" customFormat="false" ht="15" hidden="false" customHeight="false" outlineLevel="0" collapsed="false">
      <c r="A88" s="65" t="n">
        <v>2</v>
      </c>
      <c r="B88" s="65" t="s">
        <v>206</v>
      </c>
      <c r="C88" s="65" t="s">
        <v>99</v>
      </c>
      <c r="D88" s="65" t="n">
        <v>1</v>
      </c>
    </row>
    <row r="89" customFormat="false" ht="15" hidden="false" customHeight="false" outlineLevel="0" collapsed="false">
      <c r="A89" s="65" t="n">
        <v>3</v>
      </c>
      <c r="B89" s="65" t="s">
        <v>207</v>
      </c>
      <c r="C89" s="65" t="s">
        <v>99</v>
      </c>
      <c r="D89" s="65" t="n">
        <v>1</v>
      </c>
    </row>
    <row r="90" customFormat="false" ht="15" hidden="false" customHeight="false" outlineLevel="0" collapsed="false">
      <c r="A90" s="65" t="n">
        <v>4</v>
      </c>
      <c r="B90" s="65" t="s">
        <v>208</v>
      </c>
      <c r="C90" s="65" t="s">
        <v>117</v>
      </c>
      <c r="D90" s="65" t="n">
        <v>1</v>
      </c>
    </row>
    <row r="91" customFormat="false" ht="15" hidden="false" customHeight="false" outlineLevel="0" collapsed="false">
      <c r="A91" s="65" t="n">
        <v>5</v>
      </c>
      <c r="B91" s="65" t="s">
        <v>209</v>
      </c>
      <c r="C91" s="65" t="s">
        <v>117</v>
      </c>
      <c r="D91" s="65" t="n">
        <v>1</v>
      </c>
    </row>
    <row r="92" customFormat="false" ht="15" hidden="false" customHeight="false" outlineLevel="0" collapsed="false">
      <c r="A92" s="65" t="n">
        <v>6</v>
      </c>
      <c r="B92" s="65" t="s">
        <v>210</v>
      </c>
      <c r="C92" s="65" t="s">
        <v>99</v>
      </c>
      <c r="D92" s="65" t="n">
        <v>2</v>
      </c>
    </row>
    <row r="93" customFormat="false" ht="15" hidden="false" customHeight="false" outlineLevel="0" collapsed="false">
      <c r="A93" s="65" t="n">
        <v>7</v>
      </c>
      <c r="B93" s="65" t="s">
        <v>211</v>
      </c>
      <c r="C93" s="65" t="s">
        <v>99</v>
      </c>
      <c r="D93" s="65" t="n">
        <v>2</v>
      </c>
    </row>
    <row r="94" customFormat="false" ht="15" hidden="false" customHeight="false" outlineLevel="0" collapsed="false">
      <c r="A94" s="65" t="n">
        <v>8</v>
      </c>
      <c r="B94" s="65" t="s">
        <v>212</v>
      </c>
      <c r="C94" s="65" t="s">
        <v>99</v>
      </c>
      <c r="D94" s="65" t="n">
        <v>1</v>
      </c>
    </row>
    <row r="95" customFormat="false" ht="15" hidden="false" customHeight="false" outlineLevel="0" collapsed="false">
      <c r="A95" s="65" t="n">
        <v>9</v>
      </c>
      <c r="B95" s="65" t="s">
        <v>213</v>
      </c>
      <c r="C95" s="65" t="s">
        <v>117</v>
      </c>
      <c r="D95" s="65" t="n">
        <v>1</v>
      </c>
    </row>
    <row r="96" customFormat="false" ht="15" hidden="false" customHeight="false" outlineLevel="0" collapsed="false">
      <c r="A96" s="65" t="n">
        <v>10</v>
      </c>
      <c r="B96" s="65" t="s">
        <v>214</v>
      </c>
      <c r="C96" s="65" t="s">
        <v>99</v>
      </c>
      <c r="D96" s="65" t="n">
        <v>3</v>
      </c>
    </row>
    <row r="97" customFormat="false" ht="15" hidden="false" customHeight="false" outlineLevel="0" collapsed="false">
      <c r="A97" s="65" t="n">
        <v>11</v>
      </c>
      <c r="B97" s="65" t="s">
        <v>215</v>
      </c>
      <c r="C97" s="65" t="s">
        <v>99</v>
      </c>
      <c r="D97" s="65" t="n">
        <v>6</v>
      </c>
    </row>
    <row r="98" customFormat="false" ht="15" hidden="false" customHeight="false" outlineLevel="0" collapsed="false">
      <c r="A98" s="65" t="n">
        <v>12</v>
      </c>
      <c r="B98" s="65" t="s">
        <v>216</v>
      </c>
      <c r="C98" s="65" t="s">
        <v>99</v>
      </c>
      <c r="D98" s="65" t="n">
        <v>6</v>
      </c>
    </row>
    <row r="99" customFormat="false" ht="15" hidden="false" customHeight="false" outlineLevel="0" collapsed="false">
      <c r="A99" s="65" t="n">
        <v>13</v>
      </c>
      <c r="B99" s="65" t="s">
        <v>217</v>
      </c>
      <c r="C99" s="65" t="s">
        <v>117</v>
      </c>
      <c r="D99" s="65" t="n">
        <v>6</v>
      </c>
    </row>
    <row r="100" customFormat="false" ht="15" hidden="false" customHeight="false" outlineLevel="0" collapsed="false">
      <c r="A100" s="65" t="n">
        <v>14</v>
      </c>
      <c r="B100" s="65" t="s">
        <v>218</v>
      </c>
      <c r="C100" s="65" t="s">
        <v>117</v>
      </c>
      <c r="D100" s="65" t="n">
        <v>1</v>
      </c>
    </row>
    <row r="103" customFormat="false" ht="29.15" hidden="false" customHeight="false" outlineLevel="0" collapsed="false">
      <c r="A103" s="62" t="s">
        <v>219</v>
      </c>
    </row>
    <row r="105" customFormat="false" ht="22.05" hidden="false" customHeight="false" outlineLevel="0" collapsed="false">
      <c r="A105" s="63" t="s">
        <v>220</v>
      </c>
    </row>
    <row r="107" customFormat="false" ht="15" hidden="false" customHeight="false" outlineLevel="0" collapsed="false">
      <c r="A107" s="65" t="s">
        <v>201</v>
      </c>
      <c r="B107" s="65" t="s">
        <v>86</v>
      </c>
      <c r="C107" s="65" t="s">
        <v>203</v>
      </c>
      <c r="D107" s="65" t="s">
        <v>204</v>
      </c>
    </row>
    <row r="108" customFormat="false" ht="15" hidden="false" customHeight="false" outlineLevel="0" collapsed="false">
      <c r="A108" s="65" t="n">
        <v>1</v>
      </c>
      <c r="B108" s="65" t="s">
        <v>221</v>
      </c>
      <c r="C108" s="65" t="s">
        <v>222</v>
      </c>
      <c r="D108" s="65" t="n">
        <v>55</v>
      </c>
    </row>
    <row r="109" customFormat="false" ht="15" hidden="false" customHeight="false" outlineLevel="0" collapsed="false">
      <c r="A109" s="65" t="n">
        <v>2</v>
      </c>
      <c r="B109" s="65" t="s">
        <v>223</v>
      </c>
      <c r="C109" s="65" t="s">
        <v>222</v>
      </c>
      <c r="D109" s="65" t="n">
        <v>140</v>
      </c>
    </row>
    <row r="110" customFormat="false" ht="15" hidden="false" customHeight="false" outlineLevel="0" collapsed="false">
      <c r="A110" s="65" t="n">
        <v>3</v>
      </c>
      <c r="B110" s="65" t="s">
        <v>224</v>
      </c>
      <c r="C110" s="65" t="s">
        <v>222</v>
      </c>
      <c r="D110" s="65" t="n">
        <v>195</v>
      </c>
    </row>
    <row r="112" customFormat="false" ht="22.05" hidden="false" customHeight="false" outlineLevel="0" collapsed="false">
      <c r="A112" s="63" t="s">
        <v>225</v>
      </c>
    </row>
    <row r="114" customFormat="false" ht="15" hidden="false" customHeight="false" outlineLevel="0" collapsed="false">
      <c r="A114" s="65" t="s">
        <v>201</v>
      </c>
      <c r="B114" s="65" t="s">
        <v>86</v>
      </c>
      <c r="C114" s="65" t="s">
        <v>203</v>
      </c>
      <c r="D114" s="65" t="s">
        <v>204</v>
      </c>
    </row>
    <row r="115" customFormat="false" ht="15" hidden="false" customHeight="false" outlineLevel="0" collapsed="false">
      <c r="A115" s="65" t="n">
        <v>1</v>
      </c>
      <c r="B115" s="65" t="s">
        <v>226</v>
      </c>
      <c r="C115" s="65" t="s">
        <v>99</v>
      </c>
      <c r="D115" s="65" t="n">
        <v>16</v>
      </c>
    </row>
    <row r="116" customFormat="false" ht="15" hidden="false" customHeight="false" outlineLevel="0" collapsed="false">
      <c r="A116" s="65" t="n">
        <v>2</v>
      </c>
      <c r="B116" s="65" t="s">
        <v>227</v>
      </c>
      <c r="C116" s="65" t="s">
        <v>99</v>
      </c>
      <c r="D116" s="65" t="n">
        <v>16</v>
      </c>
    </row>
    <row r="117" customFormat="false" ht="15" hidden="false" customHeight="false" outlineLevel="0" collapsed="false">
      <c r="A117" s="65" t="n">
        <v>3</v>
      </c>
      <c r="B117" s="65" t="s">
        <v>228</v>
      </c>
      <c r="C117" s="65" t="s">
        <v>99</v>
      </c>
      <c r="D117" s="65" t="n">
        <v>16</v>
      </c>
    </row>
    <row r="118" customFormat="false" ht="15" hidden="false" customHeight="false" outlineLevel="0" collapsed="false">
      <c r="A118" s="65" t="n">
        <v>4</v>
      </c>
      <c r="B118" s="65" t="s">
        <v>229</v>
      </c>
      <c r="C118" s="65" t="s">
        <v>117</v>
      </c>
      <c r="D118" s="65" t="n">
        <v>16</v>
      </c>
    </row>
    <row r="119" customFormat="false" ht="15" hidden="false" customHeight="false" outlineLevel="0" collapsed="false">
      <c r="A119" s="65" t="n">
        <v>5</v>
      </c>
      <c r="B119" s="65" t="s">
        <v>230</v>
      </c>
      <c r="C119" s="65" t="s">
        <v>99</v>
      </c>
      <c r="D119" s="65" t="n">
        <v>16</v>
      </c>
    </row>
    <row r="121" customFormat="false" ht="29.15" hidden="false" customHeight="false" outlineLevel="0" collapsed="false">
      <c r="A121" s="62" t="s">
        <v>231</v>
      </c>
    </row>
    <row r="123" customFormat="false" ht="15" hidden="false" customHeight="false" outlineLevel="0" collapsed="false">
      <c r="A123" s="65" t="s">
        <v>201</v>
      </c>
      <c r="B123" s="65" t="s">
        <v>86</v>
      </c>
      <c r="C123" s="65" t="s">
        <v>203</v>
      </c>
      <c r="D123" s="65" t="s">
        <v>204</v>
      </c>
    </row>
    <row r="124" customFormat="false" ht="15" hidden="false" customHeight="false" outlineLevel="0" collapsed="false">
      <c r="A124" s="65" t="n">
        <v>1</v>
      </c>
      <c r="B124" s="65" t="s">
        <v>232</v>
      </c>
      <c r="C124" s="65" t="s">
        <v>99</v>
      </c>
      <c r="D124" s="65" t="n">
        <v>1</v>
      </c>
    </row>
    <row r="125" customFormat="false" ht="15" hidden="false" customHeight="false" outlineLevel="0" collapsed="false">
      <c r="A125" s="65" t="n">
        <v>2</v>
      </c>
      <c r="B125" s="65" t="s">
        <v>233</v>
      </c>
      <c r="C125" s="65" t="s">
        <v>99</v>
      </c>
      <c r="D125" s="65" t="n">
        <v>7</v>
      </c>
    </row>
    <row r="126" customFormat="false" ht="15" hidden="false" customHeight="false" outlineLevel="0" collapsed="false">
      <c r="A126" s="65" t="n">
        <v>3</v>
      </c>
      <c r="B126" s="65" t="s">
        <v>234</v>
      </c>
      <c r="C126" s="65" t="s">
        <v>99</v>
      </c>
      <c r="D126" s="65" t="n">
        <v>7</v>
      </c>
    </row>
    <row r="127" customFormat="false" ht="15" hidden="false" customHeight="false" outlineLevel="0" collapsed="false">
      <c r="A127" s="65" t="n">
        <v>4</v>
      </c>
      <c r="B127" s="65" t="s">
        <v>235</v>
      </c>
      <c r="C127" s="65" t="s">
        <v>222</v>
      </c>
      <c r="D127" s="65" t="n">
        <v>464</v>
      </c>
    </row>
    <row r="128" customFormat="false" ht="15" hidden="false" customHeight="false" outlineLevel="0" collapsed="false">
      <c r="A128" s="66" t="n">
        <v>5</v>
      </c>
      <c r="B128" s="66" t="s">
        <v>236</v>
      </c>
      <c r="C128" s="66" t="s">
        <v>237</v>
      </c>
      <c r="D128" s="66" t="n">
        <v>55</v>
      </c>
      <c r="E128" s="0" t="s">
        <v>238</v>
      </c>
    </row>
    <row r="129" customFormat="false" ht="15" hidden="false" customHeight="false" outlineLevel="0" collapsed="false">
      <c r="A129" s="65" t="n">
        <v>6</v>
      </c>
      <c r="B129" s="65" t="s">
        <v>239</v>
      </c>
      <c r="C129" s="65" t="s">
        <v>117</v>
      </c>
      <c r="D129" s="65" t="n">
        <v>1</v>
      </c>
    </row>
    <row r="131" customFormat="false" ht="29.15" hidden="false" customHeight="false" outlineLevel="0" collapsed="false">
      <c r="A131" s="62" t="s">
        <v>240</v>
      </c>
    </row>
    <row r="133" customFormat="false" ht="15" hidden="false" customHeight="false" outlineLevel="0" collapsed="false">
      <c r="A133" s="65" t="s">
        <v>201</v>
      </c>
      <c r="B133" s="65" t="s">
        <v>86</v>
      </c>
      <c r="C133" s="65" t="s">
        <v>203</v>
      </c>
      <c r="D133" s="65" t="s">
        <v>204</v>
      </c>
    </row>
    <row r="134" customFormat="false" ht="15" hidden="false" customHeight="false" outlineLevel="0" collapsed="false">
      <c r="A134" s="65" t="n">
        <v>1</v>
      </c>
      <c r="B134" s="65" t="s">
        <v>241</v>
      </c>
      <c r="C134" s="65" t="s">
        <v>99</v>
      </c>
      <c r="D134" s="65" t="n">
        <v>1</v>
      </c>
    </row>
    <row r="135" customFormat="false" ht="15" hidden="false" customHeight="false" outlineLevel="0" collapsed="false">
      <c r="A135" s="65" t="n">
        <v>2</v>
      </c>
      <c r="B135" s="65" t="s">
        <v>242</v>
      </c>
      <c r="C135" s="65" t="s">
        <v>222</v>
      </c>
      <c r="D135" s="65" t="n">
        <v>28</v>
      </c>
    </row>
    <row r="136" customFormat="false" ht="15" hidden="false" customHeight="false" outlineLevel="0" collapsed="false">
      <c r="A136" s="65" t="n">
        <v>3</v>
      </c>
      <c r="B136" s="65" t="s">
        <v>243</v>
      </c>
      <c r="C136" s="65" t="s">
        <v>222</v>
      </c>
      <c r="D136" s="65" t="n">
        <v>24</v>
      </c>
    </row>
    <row r="137" customFormat="false" ht="15" hidden="false" customHeight="false" outlineLevel="0" collapsed="false">
      <c r="A137" s="65" t="n">
        <v>4</v>
      </c>
      <c r="B137" s="65" t="s">
        <v>244</v>
      </c>
      <c r="C137" s="65" t="s">
        <v>222</v>
      </c>
      <c r="D137" s="65" t="n">
        <v>12</v>
      </c>
    </row>
    <row r="138" customFormat="false" ht="15" hidden="false" customHeight="false" outlineLevel="0" collapsed="false">
      <c r="A138" s="65" t="n">
        <v>5</v>
      </c>
      <c r="B138" s="65" t="s">
        <v>245</v>
      </c>
      <c r="C138" s="65" t="s">
        <v>99</v>
      </c>
      <c r="D138" s="65" t="n">
        <v>1</v>
      </c>
    </row>
    <row r="139" customFormat="false" ht="15" hidden="false" customHeight="false" outlineLevel="0" collapsed="false">
      <c r="A139" s="65" t="n">
        <v>6</v>
      </c>
      <c r="B139" s="65" t="s">
        <v>246</v>
      </c>
      <c r="C139" s="65" t="s">
        <v>117</v>
      </c>
      <c r="D139" s="65" t="n">
        <v>1</v>
      </c>
    </row>
    <row r="140" customFormat="false" ht="15" hidden="false" customHeight="false" outlineLevel="0" collapsed="false">
      <c r="A140" s="65" t="n">
        <v>7</v>
      </c>
      <c r="B140" s="65" t="s">
        <v>247</v>
      </c>
      <c r="C140" s="65" t="s">
        <v>117</v>
      </c>
      <c r="D140" s="65" t="n">
        <v>1</v>
      </c>
    </row>
    <row r="142" customFormat="false" ht="29.15" hidden="false" customHeight="false" outlineLevel="0" collapsed="false">
      <c r="A142" s="62" t="s">
        <v>248</v>
      </c>
    </row>
    <row r="144" customFormat="false" ht="15" hidden="false" customHeight="false" outlineLevel="0" collapsed="false">
      <c r="A144" s="65" t="s">
        <v>201</v>
      </c>
      <c r="B144" s="65" t="s">
        <v>86</v>
      </c>
      <c r="C144" s="65" t="s">
        <v>203</v>
      </c>
      <c r="D144" s="65" t="s">
        <v>204</v>
      </c>
    </row>
    <row r="145" customFormat="false" ht="15" hidden="false" customHeight="false" outlineLevel="0" collapsed="false">
      <c r="A145" s="66" t="n">
        <v>1</v>
      </c>
      <c r="B145" s="66" t="s">
        <v>249</v>
      </c>
      <c r="C145" s="66" t="s">
        <v>99</v>
      </c>
      <c r="D145" s="66" t="n">
        <v>1</v>
      </c>
      <c r="E145" s="0" t="s">
        <v>250</v>
      </c>
    </row>
    <row r="146" customFormat="false" ht="15" hidden="false" customHeight="false" outlineLevel="0" collapsed="false">
      <c r="A146" s="65" t="n">
        <v>2</v>
      </c>
      <c r="B146" s="65" t="s">
        <v>251</v>
      </c>
      <c r="C146" s="65" t="s">
        <v>99</v>
      </c>
      <c r="D146" s="65" t="n">
        <v>1</v>
      </c>
    </row>
    <row r="147" customFormat="false" ht="15" hidden="false" customHeight="false" outlineLevel="0" collapsed="false">
      <c r="A147" s="65" t="n">
        <v>3</v>
      </c>
      <c r="B147" s="65" t="s">
        <v>252</v>
      </c>
      <c r="C147" s="65" t="s">
        <v>99</v>
      </c>
      <c r="D147" s="65" t="n">
        <v>1</v>
      </c>
    </row>
    <row r="148" customFormat="false" ht="15" hidden="false" customHeight="false" outlineLevel="0" collapsed="false">
      <c r="A148" s="65" t="n">
        <v>4</v>
      </c>
      <c r="B148" s="65" t="s">
        <v>253</v>
      </c>
      <c r="C148" s="65" t="s">
        <v>99</v>
      </c>
      <c r="D148" s="65" t="n">
        <v>1</v>
      </c>
    </row>
    <row r="149" customFormat="false" ht="15" hidden="false" customHeight="false" outlineLevel="0" collapsed="false">
      <c r="A149" s="65" t="n">
        <v>5</v>
      </c>
      <c r="B149" s="65" t="s">
        <v>254</v>
      </c>
      <c r="C149" s="65" t="s">
        <v>99</v>
      </c>
      <c r="D149" s="65" t="n">
        <v>1</v>
      </c>
    </row>
    <row r="150" customFormat="false" ht="15" hidden="false" customHeight="false" outlineLevel="0" collapsed="false">
      <c r="A150" s="65" t="n">
        <v>6</v>
      </c>
      <c r="B150" s="65" t="s">
        <v>255</v>
      </c>
      <c r="C150" s="65" t="s">
        <v>99</v>
      </c>
      <c r="D150" s="65" t="n">
        <v>1</v>
      </c>
    </row>
    <row r="151" customFormat="false" ht="15" hidden="false" customHeight="false" outlineLevel="0" collapsed="false">
      <c r="A151" s="65" t="n">
        <v>7</v>
      </c>
      <c r="B151" s="65" t="s">
        <v>243</v>
      </c>
      <c r="C151" s="65" t="s">
        <v>222</v>
      </c>
      <c r="D151" s="65" t="n">
        <v>35</v>
      </c>
    </row>
    <row r="152" customFormat="false" ht="15" hidden="false" customHeight="false" outlineLevel="0" collapsed="false">
      <c r="A152" s="65" t="n">
        <v>8</v>
      </c>
      <c r="B152" s="65" t="s">
        <v>246</v>
      </c>
      <c r="C152" s="65" t="s">
        <v>117</v>
      </c>
      <c r="D152" s="65" t="n">
        <v>1</v>
      </c>
    </row>
    <row r="153" customFormat="false" ht="15" hidden="false" customHeight="false" outlineLevel="0" collapsed="false">
      <c r="A153" s="65" t="n">
        <v>9</v>
      </c>
      <c r="B153" s="65" t="s">
        <v>256</v>
      </c>
      <c r="C153" s="65" t="s">
        <v>99</v>
      </c>
      <c r="D153" s="65" t="n">
        <v>2</v>
      </c>
    </row>
    <row r="154" customFormat="false" ht="15" hidden="false" customHeight="false" outlineLevel="0" collapsed="false">
      <c r="A154" s="65" t="n">
        <v>10</v>
      </c>
      <c r="B154" s="65" t="s">
        <v>257</v>
      </c>
      <c r="C154" s="65" t="s">
        <v>117</v>
      </c>
      <c r="D154" s="65" t="n">
        <v>1</v>
      </c>
    </row>
    <row r="156" customFormat="false" ht="29.15" hidden="false" customHeight="false" outlineLevel="0" collapsed="false">
      <c r="A156" s="62" t="s">
        <v>258</v>
      </c>
    </row>
    <row r="158" customFormat="false" ht="15" hidden="false" customHeight="false" outlineLevel="0" collapsed="false">
      <c r="A158" s="65" t="s">
        <v>201</v>
      </c>
      <c r="B158" s="65" t="s">
        <v>86</v>
      </c>
      <c r="C158" s="65" t="s">
        <v>203</v>
      </c>
      <c r="D158" s="65" t="s">
        <v>204</v>
      </c>
    </row>
    <row r="159" customFormat="false" ht="15" hidden="false" customHeight="false" outlineLevel="0" collapsed="false">
      <c r="A159" s="65" t="n">
        <v>1</v>
      </c>
      <c r="B159" s="65" t="s">
        <v>259</v>
      </c>
      <c r="C159" s="65" t="s">
        <v>117</v>
      </c>
      <c r="D159" s="65" t="n">
        <v>1</v>
      </c>
    </row>
    <row r="160" customFormat="false" ht="15" hidden="false" customHeight="false" outlineLevel="0" collapsed="false">
      <c r="A160" s="65" t="n">
        <v>2</v>
      </c>
      <c r="B160" s="65" t="s">
        <v>260</v>
      </c>
      <c r="C160" s="65" t="s">
        <v>99</v>
      </c>
      <c r="D160" s="65" t="n">
        <v>3</v>
      </c>
    </row>
    <row r="161" customFormat="false" ht="15" hidden="false" customHeight="false" outlineLevel="0" collapsed="false">
      <c r="A161" s="65" t="n">
        <v>3</v>
      </c>
      <c r="B161" s="65" t="s">
        <v>261</v>
      </c>
      <c r="C161" s="65" t="s">
        <v>99</v>
      </c>
      <c r="D161" s="65" t="n">
        <v>1</v>
      </c>
    </row>
    <row r="162" customFormat="false" ht="15" hidden="false" customHeight="false" outlineLevel="0" collapsed="false">
      <c r="A162" s="65" t="n">
        <v>4</v>
      </c>
      <c r="B162" s="65" t="s">
        <v>262</v>
      </c>
      <c r="C162" s="65" t="s">
        <v>117</v>
      </c>
      <c r="D162" s="65" t="n">
        <v>1</v>
      </c>
    </row>
    <row r="163" customFormat="false" ht="15" hidden="false" customHeight="false" outlineLevel="0" collapsed="false">
      <c r="A163" s="65" t="n">
        <v>5</v>
      </c>
      <c r="B163" s="65" t="s">
        <v>263</v>
      </c>
      <c r="C163" s="65" t="s">
        <v>99</v>
      </c>
      <c r="D163" s="65" t="n">
        <v>4</v>
      </c>
    </row>
    <row r="164" customFormat="false" ht="15" hidden="false" customHeight="false" outlineLevel="0" collapsed="false">
      <c r="A164" s="65" t="n">
        <v>6</v>
      </c>
      <c r="B164" s="65" t="s">
        <v>264</v>
      </c>
      <c r="C164" s="65" t="s">
        <v>117</v>
      </c>
      <c r="D164" s="65" t="n">
        <v>1</v>
      </c>
    </row>
    <row r="165" customFormat="false" ht="15" hidden="false" customHeight="false" outlineLevel="0" collapsed="false">
      <c r="A165" s="66" t="n">
        <v>7</v>
      </c>
      <c r="B165" s="66" t="s">
        <v>265</v>
      </c>
      <c r="C165" s="66" t="s">
        <v>99</v>
      </c>
      <c r="D165" s="66" t="n">
        <v>1</v>
      </c>
      <c r="E165" s="0" t="s">
        <v>266</v>
      </c>
    </row>
    <row r="167" customFormat="false" ht="29.15" hidden="false" customHeight="false" outlineLevel="0" collapsed="false">
      <c r="A167" s="62" t="s">
        <v>267</v>
      </c>
    </row>
    <row r="169" customFormat="false" ht="15" hidden="false" customHeight="false" outlineLevel="0" collapsed="false">
      <c r="A169" s="65" t="s">
        <v>201</v>
      </c>
      <c r="B169" s="65" t="s">
        <v>86</v>
      </c>
      <c r="C169" s="65" t="s">
        <v>203</v>
      </c>
      <c r="D169" s="65" t="s">
        <v>204</v>
      </c>
    </row>
    <row r="170" customFormat="false" ht="15" hidden="false" customHeight="false" outlineLevel="0" collapsed="false">
      <c r="A170" s="65" t="n">
        <v>1</v>
      </c>
      <c r="B170" s="65" t="s">
        <v>268</v>
      </c>
      <c r="C170" s="65" t="s">
        <v>117</v>
      </c>
      <c r="D170" s="65" t="n">
        <v>1</v>
      </c>
    </row>
    <row r="171" customFormat="false" ht="15" hidden="false" customHeight="false" outlineLevel="0" collapsed="false">
      <c r="A171" s="65" t="n">
        <v>2</v>
      </c>
      <c r="B171" s="65" t="s">
        <v>269</v>
      </c>
      <c r="C171" s="65" t="s">
        <v>117</v>
      </c>
      <c r="D171" s="65" t="n">
        <v>1</v>
      </c>
    </row>
    <row r="172" customFormat="false" ht="15" hidden="false" customHeight="false" outlineLevel="0" collapsed="false">
      <c r="A172" s="65" t="n">
        <v>3</v>
      </c>
      <c r="B172" s="65" t="s">
        <v>270</v>
      </c>
      <c r="C172" s="65" t="s">
        <v>117</v>
      </c>
      <c r="D172" s="65" t="n">
        <v>1</v>
      </c>
    </row>
    <row r="173" customFormat="false" ht="15" hidden="false" customHeight="false" outlineLevel="0" collapsed="false">
      <c r="A173" s="65" t="n">
        <v>4</v>
      </c>
      <c r="B173" s="65" t="s">
        <v>271</v>
      </c>
      <c r="C173" s="65" t="s">
        <v>117</v>
      </c>
      <c r="D173" s="65" t="n">
        <v>1</v>
      </c>
    </row>
    <row r="174" customFormat="false" ht="15" hidden="false" customHeight="false" outlineLevel="0" collapsed="false">
      <c r="A174" s="65" t="n">
        <v>5</v>
      </c>
      <c r="B174" s="65" t="s">
        <v>272</v>
      </c>
      <c r="C174" s="65" t="s">
        <v>117</v>
      </c>
      <c r="D174" s="65" t="n">
        <v>1</v>
      </c>
    </row>
    <row r="175" customFormat="false" ht="15" hidden="false" customHeight="false" outlineLevel="0" collapsed="false">
      <c r="A175" s="65" t="n">
        <v>6</v>
      </c>
      <c r="B175" s="65" t="s">
        <v>273</v>
      </c>
      <c r="C175" s="65" t="s">
        <v>117</v>
      </c>
      <c r="D175" s="65" t="n">
        <v>1</v>
      </c>
    </row>
    <row r="177" customFormat="false" ht="29.15" hidden="false" customHeight="false" outlineLevel="0" collapsed="false">
      <c r="A177" s="62" t="s">
        <v>274</v>
      </c>
    </row>
    <row r="178" customFormat="false" ht="15" hidden="false" customHeight="false" outlineLevel="0" collapsed="false">
      <c r="A178" s="67"/>
    </row>
    <row r="179" customFormat="false" ht="15" hidden="false" customHeight="false" outlineLevel="0" collapsed="false">
      <c r="A179" s="67" t="s">
        <v>275</v>
      </c>
    </row>
    <row r="180" customFormat="false" ht="15" hidden="false" customHeight="false" outlineLevel="0" collapsed="false">
      <c r="A180" s="67" t="s">
        <v>276</v>
      </c>
    </row>
    <row r="181" customFormat="false" ht="15" hidden="false" customHeight="false" outlineLevel="0" collapsed="false">
      <c r="A181" s="67" t="s">
        <v>277</v>
      </c>
    </row>
    <row r="183" customFormat="false" ht="29.15" hidden="false" customHeight="false" outlineLevel="0" collapsed="false">
      <c r="B183" s="62" t="s">
        <v>278</v>
      </c>
    </row>
    <row r="185" customFormat="false" ht="22.05" hidden="false" customHeight="false" outlineLevel="0" collapsed="false">
      <c r="B185" s="63" t="s">
        <v>279</v>
      </c>
    </row>
    <row r="187" customFormat="false" ht="15" hidden="false" customHeight="false" outlineLevel="0" collapsed="false">
      <c r="B187" s="65" t="s">
        <v>86</v>
      </c>
      <c r="C187" s="65" t="s">
        <v>280</v>
      </c>
      <c r="D187" s="65" t="s">
        <v>281</v>
      </c>
    </row>
    <row r="188" customFormat="false" ht="15" hidden="false" customHeight="false" outlineLevel="0" collapsed="false">
      <c r="B188" s="65" t="s">
        <v>282</v>
      </c>
      <c r="C188" s="68" t="n">
        <v>43000</v>
      </c>
      <c r="D188" s="68" t="n">
        <v>5000</v>
      </c>
    </row>
    <row r="189" customFormat="false" ht="15" hidden="false" customHeight="false" outlineLevel="0" collapsed="false">
      <c r="B189" s="65" t="s">
        <v>283</v>
      </c>
      <c r="C189" s="68" t="n">
        <v>52000</v>
      </c>
      <c r="D189" s="68" t="n">
        <v>9000</v>
      </c>
    </row>
    <row r="190" customFormat="false" ht="15" hidden="false" customHeight="false" outlineLevel="0" collapsed="false">
      <c r="B190" s="65" t="s">
        <v>284</v>
      </c>
      <c r="C190" s="68" t="n">
        <v>14152</v>
      </c>
      <c r="D190" s="68" t="n">
        <v>3000</v>
      </c>
    </row>
    <row r="191" customFormat="false" ht="15" hidden="false" customHeight="false" outlineLevel="0" collapsed="false">
      <c r="B191" s="65" t="s">
        <v>285</v>
      </c>
      <c r="C191" s="68" t="n">
        <v>27042</v>
      </c>
      <c r="D191" s="68" t="n">
        <v>4000</v>
      </c>
    </row>
    <row r="192" customFormat="false" ht="15" hidden="false" customHeight="false" outlineLevel="0" collapsed="false">
      <c r="B192" s="65" t="s">
        <v>286</v>
      </c>
      <c r="C192" s="68" t="n">
        <v>6000</v>
      </c>
      <c r="D192" s="68" t="n">
        <v>2000</v>
      </c>
    </row>
    <row r="193" customFormat="false" ht="15" hidden="false" customHeight="false" outlineLevel="0" collapsed="false">
      <c r="B193" s="65" t="s">
        <v>287</v>
      </c>
      <c r="C193" s="68" t="n">
        <v>45000</v>
      </c>
      <c r="D193" s="68" t="n">
        <v>30000</v>
      </c>
    </row>
    <row r="194" customFormat="false" ht="15" hidden="false" customHeight="false" outlineLevel="0" collapsed="false">
      <c r="C194" s="69" t="n">
        <f aca="false">SUM(C188:C193)</f>
        <v>187194</v>
      </c>
      <c r="D194" s="69" t="n">
        <f aca="false">SUM(D188:D193)</f>
        <v>53000</v>
      </c>
    </row>
    <row r="196" customFormat="false" ht="22.05" hidden="false" customHeight="false" outlineLevel="0" collapsed="false">
      <c r="B196" s="63" t="s">
        <v>288</v>
      </c>
    </row>
    <row r="197" customFormat="false" ht="15" hidden="false" customHeight="false" outlineLevel="0" collapsed="false">
      <c r="B197" s="65" t="s">
        <v>86</v>
      </c>
      <c r="C197" s="65" t="s">
        <v>280</v>
      </c>
      <c r="D197" s="65" t="s">
        <v>281</v>
      </c>
    </row>
    <row r="198" customFormat="false" ht="15" hidden="false" customHeight="false" outlineLevel="0" collapsed="false">
      <c r="B198" s="65" t="s">
        <v>289</v>
      </c>
      <c r="C198" s="68" t="n">
        <v>55128</v>
      </c>
      <c r="D198" s="68" t="n">
        <v>25000</v>
      </c>
    </row>
    <row r="199" customFormat="false" ht="15" hidden="false" customHeight="false" outlineLevel="0" collapsed="false">
      <c r="B199" s="65" t="s">
        <v>290</v>
      </c>
      <c r="C199" s="68" t="n">
        <v>24000</v>
      </c>
      <c r="D199" s="68" t="n">
        <v>20000</v>
      </c>
    </row>
    <row r="200" customFormat="false" ht="15" hidden="false" customHeight="false" outlineLevel="0" collapsed="false">
      <c r="B200" s="65" t="s">
        <v>291</v>
      </c>
      <c r="C200" s="68" t="n">
        <v>17000</v>
      </c>
      <c r="D200" s="68" t="n">
        <v>7000</v>
      </c>
    </row>
    <row r="201" customFormat="false" ht="15" hidden="false" customHeight="false" outlineLevel="0" collapsed="false">
      <c r="C201" s="69" t="n">
        <f aca="false">SUM(C198:C200)</f>
        <v>96128</v>
      </c>
      <c r="D201" s="69" t="n">
        <f aca="false">SUM(D198:D200)</f>
        <v>52000</v>
      </c>
    </row>
    <row r="203" customFormat="false" ht="22.05" hidden="false" customHeight="false" outlineLevel="0" collapsed="false">
      <c r="B203" s="63" t="s">
        <v>292</v>
      </c>
    </row>
    <row r="204" customFormat="false" ht="15" hidden="false" customHeight="false" outlineLevel="0" collapsed="false">
      <c r="B204" s="65" t="s">
        <v>86</v>
      </c>
      <c r="C204" s="65" t="s">
        <v>280</v>
      </c>
      <c r="D204" s="65" t="s">
        <v>281</v>
      </c>
    </row>
    <row r="205" customFormat="false" ht="15" hidden="false" customHeight="false" outlineLevel="0" collapsed="false">
      <c r="B205" s="65" t="s">
        <v>293</v>
      </c>
      <c r="C205" s="68" t="n">
        <v>8000</v>
      </c>
      <c r="D205" s="68" t="n">
        <v>8000</v>
      </c>
      <c r="E205" s="0" t="s">
        <v>294</v>
      </c>
    </row>
    <row r="206" customFormat="false" ht="15" hidden="false" customHeight="false" outlineLevel="0" collapsed="false">
      <c r="B206" s="65" t="s">
        <v>295</v>
      </c>
      <c r="C206" s="68" t="n">
        <v>2000</v>
      </c>
      <c r="D206" s="68" t="n">
        <v>2000</v>
      </c>
      <c r="E206" s="0" t="s">
        <v>296</v>
      </c>
    </row>
    <row r="207" customFormat="false" ht="15" hidden="false" customHeight="false" outlineLevel="0" collapsed="false">
      <c r="B207" s="65" t="s">
        <v>297</v>
      </c>
      <c r="C207" s="68" t="n">
        <v>12000</v>
      </c>
      <c r="D207" s="68" t="n">
        <v>4000</v>
      </c>
    </row>
    <row r="208" customFormat="false" ht="15" hidden="false" customHeight="false" outlineLevel="0" collapsed="false">
      <c r="B208" s="65" t="s">
        <v>298</v>
      </c>
      <c r="C208" s="68" t="n">
        <v>4000</v>
      </c>
      <c r="D208" s="68" t="n">
        <v>6000</v>
      </c>
    </row>
    <row r="209" customFormat="false" ht="15" hidden="false" customHeight="false" outlineLevel="0" collapsed="false">
      <c r="C209" s="69" t="n">
        <f aca="false">SUM(C205:C208)</f>
        <v>26000</v>
      </c>
      <c r="D209" s="69" t="n">
        <f aca="false">SUM(D205:D208)</f>
        <v>20000</v>
      </c>
    </row>
    <row r="211" customFormat="false" ht="22.05" hidden="false" customHeight="false" outlineLevel="0" collapsed="false">
      <c r="B211" s="63" t="s">
        <v>299</v>
      </c>
    </row>
    <row r="213" customFormat="false" ht="15" hidden="false" customHeight="false" outlineLevel="0" collapsed="false">
      <c r="B213" s="65" t="s">
        <v>86</v>
      </c>
      <c r="C213" s="65" t="s">
        <v>280</v>
      </c>
      <c r="D213" s="65" t="s">
        <v>281</v>
      </c>
    </row>
    <row r="214" customFormat="false" ht="15" hidden="false" customHeight="false" outlineLevel="0" collapsed="false">
      <c r="B214" s="65" t="s">
        <v>300</v>
      </c>
      <c r="C214" s="68" t="n">
        <v>12000</v>
      </c>
      <c r="D214" s="68" t="n">
        <v>5000</v>
      </c>
    </row>
    <row r="215" customFormat="false" ht="15" hidden="false" customHeight="false" outlineLevel="0" collapsed="false">
      <c r="B215" s="65" t="s">
        <v>301</v>
      </c>
      <c r="C215" s="68" t="n">
        <v>14000</v>
      </c>
      <c r="D215" s="68" t="n">
        <v>10000</v>
      </c>
    </row>
    <row r="216" customFormat="false" ht="15" hidden="false" customHeight="false" outlineLevel="0" collapsed="false">
      <c r="C216" s="69" t="n">
        <f aca="false">SUM(C214:C215)</f>
        <v>26000</v>
      </c>
      <c r="D216" s="69" t="n">
        <f aca="false">SUM(D214:D215)</f>
        <v>15000</v>
      </c>
    </row>
    <row r="218" customFormat="false" ht="22.05" hidden="false" customHeight="false" outlineLevel="0" collapsed="false">
      <c r="B218" s="63" t="s">
        <v>302</v>
      </c>
    </row>
    <row r="220" customFormat="false" ht="15" hidden="false" customHeight="false" outlineLevel="0" collapsed="false">
      <c r="B220" s="65" t="s">
        <v>86</v>
      </c>
      <c r="C220" s="65" t="s">
        <v>280</v>
      </c>
      <c r="D220" s="65" t="s">
        <v>281</v>
      </c>
    </row>
    <row r="221" customFormat="false" ht="15" hidden="false" customHeight="false" outlineLevel="0" collapsed="false">
      <c r="B221" s="65" t="s">
        <v>303</v>
      </c>
      <c r="C221" s="68" t="n">
        <v>35000</v>
      </c>
      <c r="D221" s="68" t="n">
        <v>11000</v>
      </c>
    </row>
    <row r="222" customFormat="false" ht="15" hidden="false" customHeight="false" outlineLevel="0" collapsed="false">
      <c r="B222" s="65" t="s">
        <v>304</v>
      </c>
      <c r="C222" s="68" t="n">
        <v>1000</v>
      </c>
      <c r="D222" s="68" t="n">
        <v>4000</v>
      </c>
      <c r="E222" s="0" t="s">
        <v>305</v>
      </c>
    </row>
    <row r="223" customFormat="false" ht="15" hidden="false" customHeight="false" outlineLevel="0" collapsed="false">
      <c r="C223" s="69" t="n">
        <f aca="false">SUM(C221:C222)</f>
        <v>36000</v>
      </c>
      <c r="D223" s="69" t="n">
        <f aca="false">SUM(D221:D222)</f>
        <v>15000</v>
      </c>
    </row>
    <row r="225" customFormat="false" ht="29.15" hidden="false" customHeight="false" outlineLevel="0" collapsed="false">
      <c r="B225" s="62" t="s">
        <v>306</v>
      </c>
    </row>
    <row r="227" customFormat="false" ht="15" hidden="false" customHeight="false" outlineLevel="0" collapsed="false">
      <c r="B227" s="65" t="s">
        <v>307</v>
      </c>
      <c r="C227" s="65" t="s">
        <v>280</v>
      </c>
      <c r="D227" s="65" t="s">
        <v>281</v>
      </c>
    </row>
    <row r="228" customFormat="false" ht="15" hidden="false" customHeight="false" outlineLevel="0" collapsed="false">
      <c r="B228" s="65" t="s">
        <v>279</v>
      </c>
      <c r="C228" s="68" t="n">
        <f aca="false">C194</f>
        <v>187194</v>
      </c>
      <c r="D228" s="68" t="n">
        <f aca="false">D194</f>
        <v>53000</v>
      </c>
    </row>
    <row r="229" customFormat="false" ht="15" hidden="false" customHeight="false" outlineLevel="0" collapsed="false">
      <c r="B229" s="65" t="s">
        <v>288</v>
      </c>
      <c r="C229" s="68" t="n">
        <f aca="false">C201</f>
        <v>96128</v>
      </c>
      <c r="D229" s="68" t="n">
        <f aca="false">D201</f>
        <v>52000</v>
      </c>
    </row>
    <row r="230" customFormat="false" ht="15" hidden="false" customHeight="false" outlineLevel="0" collapsed="false">
      <c r="B230" s="65" t="s">
        <v>292</v>
      </c>
      <c r="C230" s="68" t="n">
        <f aca="false">C209</f>
        <v>26000</v>
      </c>
      <c r="D230" s="68" t="n">
        <f aca="false">D209</f>
        <v>20000</v>
      </c>
    </row>
    <row r="231" customFormat="false" ht="15" hidden="false" customHeight="false" outlineLevel="0" collapsed="false">
      <c r="B231" s="65" t="s">
        <v>308</v>
      </c>
      <c r="C231" s="68" t="n">
        <f aca="false">C216</f>
        <v>26000</v>
      </c>
      <c r="D231" s="68" t="n">
        <f aca="false">D216</f>
        <v>15000</v>
      </c>
    </row>
    <row r="232" customFormat="false" ht="15" hidden="false" customHeight="false" outlineLevel="0" collapsed="false">
      <c r="B232" s="65" t="s">
        <v>309</v>
      </c>
      <c r="C232" s="68" t="n">
        <f aca="false">C223</f>
        <v>36000</v>
      </c>
      <c r="D232" s="68" t="n">
        <f aca="false">D223</f>
        <v>15000</v>
      </c>
    </row>
    <row r="234" customFormat="false" ht="22.05" hidden="false" customHeight="false" outlineLevel="0" collapsed="false">
      <c r="B234" s="63" t="s">
        <v>310</v>
      </c>
    </row>
    <row r="236" customFormat="false" ht="16.15" hidden="false" customHeight="false" outlineLevel="0" collapsed="false">
      <c r="B236" s="70" t="s">
        <v>311</v>
      </c>
    </row>
    <row r="237" customFormat="false" ht="15" hidden="false" customHeight="false" outlineLevel="0" collapsed="false">
      <c r="B237" s="69" t="n">
        <f aca="false">SUM(C228:C232)</f>
        <v>371322</v>
      </c>
    </row>
    <row r="239" customFormat="false" ht="16.15" hidden="false" customHeight="false" outlineLevel="0" collapsed="false">
      <c r="B239" s="70" t="s">
        <v>312</v>
      </c>
    </row>
    <row r="241" customFormat="false" ht="15" hidden="false" customHeight="false" outlineLevel="0" collapsed="false">
      <c r="B241" s="69" t="n">
        <f aca="false">SUM(D228:D232)+52000</f>
        <v>207000</v>
      </c>
      <c r="C241" s="0" t="s">
        <v>313</v>
      </c>
    </row>
    <row r="243" customFormat="false" ht="15" hidden="false" customHeight="false" outlineLevel="0" collapsed="false">
      <c r="B243" s="71" t="s">
        <v>314</v>
      </c>
    </row>
  </sheetData>
  <mergeCells count="7">
    <mergeCell ref="B2:E2"/>
    <mergeCell ref="B44:E44"/>
    <mergeCell ref="B56:B57"/>
    <mergeCell ref="E56:E57"/>
    <mergeCell ref="G56:G57"/>
    <mergeCell ref="B58:E58"/>
    <mergeCell ref="E60:E69"/>
  </mergeCells>
  <hyperlinks>
    <hyperlink ref="E3" r:id="rId2" display="https://santechlike24.com.ua/polipropilenovaya-truba-valtec-pp-fiber-pn-20-20-mm"/>
    <hyperlink ref="E4" r:id="rId3" display="https://santechlike24.com.ua/polipropilenovaya-truba-valtec-pp-fiber-pn-20-25-mm"/>
    <hyperlink ref="E5" r:id="rId4" display="https://santechlike24.com.ua/polipropilenovaya-truba-valtec-pp-fiber-pn-20-32-mm"/>
    <hyperlink ref="E6" r:id="rId5" display="https://santechlike24.com.ua/filtr-ppr-vnutrenniy-vnutrenniy-32-mm"/>
    <hyperlink ref="E8" r:id="rId6" display="https://santechlike24.com.ua/ugolnik-90-ppr-32-mm"/>
    <hyperlink ref="E19" r:id="rId7" display="https://aquamarine-shop.com.ua/ua/p1554152731-ventil-polipropilenovyj-ppr.html"/>
    <hyperlink ref="E20" r:id="rId8" display="https://smarterm.com.ua/komplekt-kraniv-radiatornykh-kutovyi-1-2-tervix-z-termoholovkoiu-termostatychnyi-radiator-set-2-371212/?gad_source=1&amp;gad_campaignid=23716848880&amp;gbraid=0AAAAA-mUan8oIkm76oOim12hsF-HAZ8K3&amp;gclid=CjwKCAjw2rrQBhBuEiwAarLWHeJ9eUhzCAydamVWtvK2QDlNi3tLvsJ7XhzaTwoThh8vTalsSj844BoCChIQAvD_BwE"/>
    <hyperlink ref="E21" r:id="rId9" display="https://santehrost.com/katalog/trubi-ta-komplektuyuch/pol-prop-lenov-f-tingi-ppr/kriplennya-dlya-ppr-trubi-25-koer-k0075-pro-kp0090?gclid=CjwKCAjw2rrQBhBuEiwAarLWHVrwGOM7EoiBlTFX8kqusjy5dHY1xl6NPtXtf-CU8VIQWgwmSojn3xoCDewQAvD_BwE&amp;gad_source=1"/>
    <hyperlink ref="E22" r:id="rId10" display="https://optizol.com.ua/p1440745617-kauchukovaya-teploizolyatsiya-dlya.html?source=merchant_center&amp;utm_source=google&amp;utm_medium=cpc&amp;utm_campaign=20292237537&amp;utm_content=663210154942&amp;utm_term=&amp;utm_position=&amp;utm_device=c&amp;utm_placement=&amp;utm_target=&amp;gad_source=1&amp;gad_campaignid=20292237537&amp;gbraid=0AAAAAoZEflQ-GH1DCLFqnbYzLyS_4HzBn&amp;gclid=CjwKCAjw2rrQBhBuEiwAarLWHf1mLNqKPkfuqmBpT7r2MD04hZNWSOGIDJ7_4g6kbKOQ1j8KANCLJBoCnE8QAvD_BwE"/>
    <hyperlink ref="E23" r:id="rId11" display="https://optizol.com.ua/p1444739020-polietilenovaya-teploizolyatsiya-dlya.html?source=merchant_center&amp;utm_source=google&amp;utm_medium=cpc&amp;utm_campaign=21616240957&amp;utm_content=&amp;utm_term=&amp;utm_position=&amp;utm_device=c&amp;utm_placement=&amp;utm_target=&amp;gad_source=1&amp;gad_campaignid=21616242865&amp;gbraid=0AAAAAoZEflSzVy0CrpWOft-8bNDb8f7kp&amp;gclid=CjwKCAjw2rrQBhBuEiwAarLWHYDgzl7eJZaVCyAmAK9Pv7f6g5k8Vkk4Gv0Miq9uBQICcqOGq4wWPhoCFh0QAvD_BwE"/>
    <hyperlink ref="E24" r:id="rId12" display="https://modernsys.com.ua/uk/bimetallicheskiy-radiator-mirado-96-500-4-sekcii-1420125878.html?utm_source=google&amp;utm_medium=cpc&amp;utm_campaign=WP_PMax_Opalyuvalni-Prylady&amp;utm_term=CjwKCAjw2rrQBhBuEiwAarLWHYO4LSWKdA4c4HNlEq_LWTJAAfcEeyVm2bIH10l5WfmtQWUoL92iYhoCynIQAvD_BwE&amp;gad_source=1&amp;gad_campaignid=22197840947&amp;gbraid=0AAAAADGM9HlgYWR_XNYXyLPTNNiBEwcC7&amp;gclid=CjwKCAjw2rrQBhBuEiwAarLWHYO4LSWKdA4c4HNlEq_LWTJAAfcEeyVm2bIH10l5WfmtQWUoL92iYhoCynIQAvD_BwE"/>
    <hyperlink ref="E25" r:id="rId13" display="https://modernsys.com.ua/uk/bimetallicheskiy-radiator-mirado-96-500-5-sekciy-1420126084.html"/>
    <hyperlink ref="E26" r:id="rId14" display="https://modernsys.com.ua/uk/bimetallicheskiy-radiator-mirado-96-500-6sekciy-1420126128.html"/>
    <hyperlink ref="E27" r:id="rId15" display="https://modernsys.com.ua/uk/bimetallicheskiy-radiator-mirado-96-500-7-sekciy-1420126136.html"/>
    <hyperlink ref="E30" r:id="rId16" display="https://santekh.com.ua/ua/p1821887672-komplekt-termostaticheskij-uglovoj.html?source=merchant_center&amp;gad_source=1&amp;gad_campaignid=17347515257&amp;gbraid=0AAAAACUykOzv4F34vkPhaxPigxNh0er-S&amp;gclid=Cj0KCQjw_b_QBhCSARIsAP6hR4dc8zR-9mgz5Nn5jN20oL-ElQ7_9gdWaTuLlaq3BKXa5-VNTnOvPz8aAu5OEALw_wcB"/>
    <hyperlink ref="E31" r:id="rId17" display="https://modernsys.com.ua/uk/bak-rasshiritelnyy-protank-pt-80-v-10-bar-vertikalnyy-ru.html"/>
    <hyperlink ref="E32" r:id="rId18" display="https://teplobak.com.ua/catalog/vta/tank-vta-4/"/>
    <hyperlink ref="E33" r:id="rId19" display="https://in-ua.com/ua/products/protherm-24-k-skat?variant=16714&amp;gad_source=1&amp;gad_campaignid=22173285285&amp;gbraid=0aaaaapb-br1mhck1jdiszuwszwtx6vppb&amp;gclid=cjwkcajw2rrqbhbueiwaarlwhz1hznfwwo3nkpjftodjyda1kllapvilz2ozhqwg__uw1g9g0lutmxocmeqqavd_bwe"/>
    <hyperlink ref="E34" r:id="rId20" display="https://vik-21.com.ua/catalog/tsirkulyatsionnye_nasosy_grundfos_alpha2/tsirkulyatsionnyy_nasos_grundfos_alpha2_32_40_180/?srsltid=AfmBOooB1gJXV6_KYB-JUEFgT14lrjmSKgx9cljR4cb_jqGcbW5jbLzF"/>
    <hyperlink ref="E35" r:id="rId21" display="https://bt-partner.com.ua/nasos-grundfos-alpha2-32-60-180.html?gad_source=1&amp;gad_campaignid=11707516704&amp;gbraid=0AAAAABxcaXVS7RfEJQBH9wDl-dhC6gfaw&amp;gclid=EAIaIQobChMIz8KCvb7KlAMVkZeDBx0VxSFVEAQYASABEgJdMvD_BwE"/>
    <hyperlink ref="E36" r:id="rId22" display="https://vik-21.com.ua/catalog/tsirkulyatsionnye_nasosy_grundfos_alpha2/tsirkulyatsionnyy_nasos_grundfos_alpha2_25_60_180_grundfos/?gad_source=1&amp;gad_campaignid=20968041014&amp;gbraid=0AAAAAB-TvOis5DFEQFP76WzMBPUPlt_YA&amp;gclid=Cj0KCQjw_b_QBhCSARIsAP6hR4dIvuMWQs2SNr-8xUID-BhtEcrNkyysHWn_TXqTl0M5Wfi0Y01KilQaAtnnEALw_wcB"/>
    <hyperlink ref="E37" r:id="rId23" display="https://kotelzip.com.ua/p219528816-termosmesitelnyj-klapan-herz.html?source=merchant_center&amp;gad_source=1&amp;gad_campaignid=21743986055&amp;gbraid=0AAAAA9pet1R1S_3OKE6dvrOtrlnypY0bN&amp;gclid=EAIaIQobChMIpNzetrvKlAMVj0eRBR1qySiBEAQYAiABEgIbjfD_BwE"/>
    <hyperlink ref="E38" r:id="rId24" display="https://prom.ua/ua/p613670252-rashodomer-gross-dlya.html?utm_source=google_product&amp;utm_medium=cpc&amp;utm_content=pla&amp;utm_campaign=KT_cpc_1_5297199152&amp;gad_source=1&amp;gad_campaignid=20983226771&amp;gbraid=0AAAAADBxJSVk9QX6iCheicnEZgMaIUuSV&amp;gclid=EAIaIQobChMI7obRqLfKlAMVibODBx3R7g6HEAQYAyABEgKFv_D_BwE"/>
    <hyperlink ref="E39" r:id="rId25" display="https://santehbaza.net.ua/p2746170746-kollektor-koer-kr1122.html?source=merchant_center&amp;gad_source=1&amp;gad_campaignid=23311339847&amp;gbraid=0AAAAA9YF5Fv6B4J3UfmghDWKDX0kOSD4A&amp;gclid=Cj0KCQjw_b_QBhCSARIsAP6hR4eOalujQJJGIojaAzj90ospArazwTA_kg467jU0vfE3sgzPqyyet40aAr6WEALw_wcB"/>
    <hyperlink ref="E40" r:id="rId26" display="https://klondajk.com.ua/p952990947-balansirovochnyj-ventil-herz.html?source=merchant_center&amp;utm_source=google&amp;utm_medium=cpc&amp;utm_campaign=pmax&amp;utm_term=EAIaIQobChMI38y_tcDKlAMVC4yDBx3-mw1XEAQYASABEgKiqPD_BwE&amp;gad_source=1&amp;gad_campaignid=20291689601&amp;gbraid=0AAAAACferyd3to4qygmzuxllK1iLS9Kyq&amp;gclid=EAIaIQobChMI38y_tcDKlAMVC4yDBx3-mw1XEAQYASABEgKiqPD_BwE"/>
    <hyperlink ref="E41" r:id="rId27" display="https://kotelzip.com.ua/p374179301-trehhodovyj-raspredelitelnyj-klapan.html"/>
    <hyperlink ref="E42" r:id="rId28" display="https://rizba.com.ua/povitrovidvidnyk-avtomatychnyi-z-klapanom-roho-r1302050n--12-n-nikel-ro0140?gclid=EAIaIQobChMIm-uI47zKlAMVz6WDBx1svw6pEAQYAyABEgJALPD_BwE"/>
    <hyperlink ref="E49" r:id="rId29" display="https://prom.ua/p1240359220-rasshiritelnyj-bak-dlya.html"/>
    <hyperlink ref="E50" r:id="rId30" display="https://prom.ua/p1424254242-klapan-obratnyj-ppr.html?utm_source=google_pmax&amp;utm_medium=cpc&amp;utm_content=pmax&amp;utm_campaign=Pmax_cpa_1_50_stroitelstvo_5309924870&amp;gad_source=1&amp;gad_campaignid=21023613982&amp;gbraid=0AAAAADBxJSXtN4W3I4iSfxoPScsUOglEi&amp;gclid=CjwKCAjw2rrQBhBuEiwAarLWHeWTdW7Rt6ZLyve7Zyuft6ANij25tWfe2E2Z_Hora5Xyx24B2Ts8VxoC-LkQAvD_BwE"/>
    <hyperlink ref="E51" r:id="rId31" display="https://drazice.co.ua/ua/boyler-elektricheskiy-drazice-okce-100/?gad_source=1&amp;gad_campaignid=19039819367&amp;gbraid=0AAAAAouklt5g5thzaNI6sVokaiHlqWWaJ&amp;gclid=EAIaIQobChMI8o-ilLnKlAMVmKWDBx2FSDPiEAQYASABEgLaHPD_BwE"/>
    <hyperlink ref="E52" r:id="rId32" display="https://rulon.org/ru/products/kauchukova-teploizolyatsiya-dlya-trub-z-vn-d-22-mm-i-tovschinoyu-izolyatsii-9-mm-ode-r-flex-pipe-std-trubka-9h22-mm?utm_source=google&amp;utm_medium=cpc&amp;utm_campaign=22317630199&amp;utm_content=&amp;utm_term=&amp;utm_position=&amp;utm_device=c&amp;utm_placement=&amp;utm_target=&amp;gad_source=1&amp;gad_campaignid=22317631561&amp;gbraid=0AAAAAqEZzet6sK5OuRHfezTABaytSu7xw&amp;gclid=CjwKCAjw2rrQBhBuEiwAarLWHcbsaguSm_wFBMZdxLikQg90yYULItcxbRj2AEHddcp03U_rd0f_UhoCD88QAvD_BwE"/>
    <hyperlink ref="E53" r:id="rId33" display="https://icma.com.ua/ru/kollektory-zaporno-reguliruyushchie/kollektor-3-4kh3-rezba-1-2-icma-227-1/"/>
    <hyperlink ref="E54" r:id="rId34" display="https://sanhub.ua/zahlushka-probka-dlynnaia-thermo-alliance-ppr-1-2-dsd201/p661241/?utm_source=google&amp;utm_medium=cpc&amp;utm_campaign=PMax:_eight_(1000-10000)_&amp;gad_source=1&amp;gad_campaignid=23757957358&amp;gbraid=0AAAAACRBjUcz9Nsa0OWRf9CS7FZzNZvom&amp;gclid=CjwKCAjw2rrQBhBuEiwAarLWHV_JhsiLPab-Zs-bMhWNKXzjKKbiRiodW4NxsU5Lq_5qeWCCARz-4xoCzAMQAvD_BwE#2_rel14&amp;utm_term="/>
    <hyperlink ref="E59" r:id="rId35" display="https://hot-point.com.ua/ru/trojnik-bezshumnij-valrom-1105045m"/>
  </hyperlinks>
  <printOptions headings="false" gridLines="false" gridLinesSet="true" horizontalCentered="false" verticalCentered="false"/>
  <pageMargins left="0.25" right="0.25" top="0.75" bottom="0.75" header="0.511811023622047" footer="0.511811023622047"/>
  <pageSetup paperSize="8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36"/>
  <legacyDrawing r:id="rId37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O7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L13" activeCellId="0" sqref="L13"/>
    </sheetView>
  </sheetViews>
  <sheetFormatPr defaultColWidth="10.00390625" defaultRowHeight="15" customHeight="false" zeroHeight="false" outlineLevelRow="0" outlineLevelCol="0"/>
  <sheetData>
    <row r="1" customFormat="false" ht="22.05" hidden="false" customHeight="false" outlineLevel="0" collapsed="false">
      <c r="A1" s="72" t="s">
        <v>309</v>
      </c>
      <c r="G1" s="63" t="s">
        <v>315</v>
      </c>
      <c r="O1" s="72" t="s">
        <v>316</v>
      </c>
      <c r="U1" s="0" t="s">
        <v>317</v>
      </c>
      <c r="AF1" s="63" t="s">
        <v>318</v>
      </c>
      <c r="AL1" s="63" t="s">
        <v>319</v>
      </c>
    </row>
    <row r="2" customFormat="false" ht="16.15" hidden="false" customHeight="false" outlineLevel="0" collapsed="false">
      <c r="G2" s="0" t="s">
        <v>320</v>
      </c>
      <c r="J2" s="0" t="s">
        <v>321</v>
      </c>
      <c r="U2" s="70" t="s">
        <v>322</v>
      </c>
      <c r="AF2" s="67" t="s">
        <v>323</v>
      </c>
      <c r="AL2" s="67" t="s">
        <v>324</v>
      </c>
    </row>
    <row r="3" customFormat="false" ht="15" hidden="false" customHeight="false" outlineLevel="0" collapsed="false">
      <c r="G3" s="67" t="s">
        <v>325</v>
      </c>
      <c r="J3" s="67" t="s">
        <v>326</v>
      </c>
      <c r="U3" s="0" t="s">
        <v>327</v>
      </c>
      <c r="AF3" s="67" t="s">
        <v>328</v>
      </c>
      <c r="AL3" s="67" t="s">
        <v>329</v>
      </c>
    </row>
    <row r="4" customFormat="false" ht="15" hidden="false" customHeight="false" outlineLevel="0" collapsed="false">
      <c r="G4" s="67" t="s">
        <v>330</v>
      </c>
      <c r="J4" s="67" t="s">
        <v>331</v>
      </c>
      <c r="U4" s="0" t="s">
        <v>332</v>
      </c>
      <c r="AF4" s="67" t="s">
        <v>333</v>
      </c>
      <c r="AL4" s="67" t="s">
        <v>334</v>
      </c>
    </row>
    <row r="5" customFormat="false" ht="15" hidden="false" customHeight="false" outlineLevel="0" collapsed="false">
      <c r="G5" s="67" t="s">
        <v>335</v>
      </c>
      <c r="J5" s="67" t="s">
        <v>336</v>
      </c>
      <c r="U5" s="0" t="s">
        <v>337</v>
      </c>
      <c r="AF5" s="67" t="s">
        <v>338</v>
      </c>
      <c r="AL5" s="0" t="s">
        <v>339</v>
      </c>
    </row>
    <row r="6" customFormat="false" ht="16.15" hidden="false" customHeight="false" outlineLevel="0" collapsed="false">
      <c r="G6" s="0" t="s">
        <v>340</v>
      </c>
      <c r="U6" s="70" t="s">
        <v>341</v>
      </c>
      <c r="AF6" s="67" t="s">
        <v>342</v>
      </c>
      <c r="AL6" s="73" t="s">
        <v>343</v>
      </c>
    </row>
    <row r="7" customFormat="false" ht="22.05" hidden="false" customHeight="false" outlineLevel="0" collapsed="false">
      <c r="G7" s="0" t="s">
        <v>344</v>
      </c>
      <c r="U7" s="0" t="s">
        <v>345</v>
      </c>
      <c r="AF7" s="0" t="s">
        <v>346</v>
      </c>
      <c r="AL7" s="63" t="s">
        <v>347</v>
      </c>
    </row>
    <row r="8" customFormat="false" ht="15" hidden="false" customHeight="false" outlineLevel="0" collapsed="false">
      <c r="G8" s="67" t="s">
        <v>348</v>
      </c>
      <c r="U8" s="0" t="s">
        <v>332</v>
      </c>
      <c r="AF8" s="0" t="s">
        <v>349</v>
      </c>
      <c r="AL8" s="0" t="s">
        <v>350</v>
      </c>
    </row>
    <row r="9" customFormat="false" ht="15" hidden="false" customHeight="false" outlineLevel="0" collapsed="false">
      <c r="G9" s="0" t="s">
        <v>351</v>
      </c>
      <c r="U9" s="0" t="s">
        <v>337</v>
      </c>
      <c r="AF9" s="0" t="s">
        <v>352</v>
      </c>
      <c r="AL9" s="67" t="s">
        <v>353</v>
      </c>
    </row>
    <row r="10" customFormat="false" ht="15" hidden="false" customHeight="false" outlineLevel="0" collapsed="false">
      <c r="G10" s="67" t="s">
        <v>354</v>
      </c>
      <c r="U10" s="0" t="s">
        <v>355</v>
      </c>
      <c r="AF10" s="67" t="s">
        <v>356</v>
      </c>
      <c r="AL10" s="67" t="s">
        <v>357</v>
      </c>
    </row>
    <row r="11" customFormat="false" ht="15" hidden="false" customHeight="false" outlineLevel="0" collapsed="false">
      <c r="G11" s="67" t="s">
        <v>358</v>
      </c>
      <c r="AF11" s="67" t="s">
        <v>359</v>
      </c>
      <c r="AL11" s="0" t="s">
        <v>360</v>
      </c>
    </row>
    <row r="12" customFormat="false" ht="15" hidden="false" customHeight="false" outlineLevel="0" collapsed="false">
      <c r="G12" s="67" t="s">
        <v>361</v>
      </c>
      <c r="AF12" s="67" t="s">
        <v>362</v>
      </c>
      <c r="AL12" s="0" t="s">
        <v>363</v>
      </c>
    </row>
    <row r="13" customFormat="false" ht="29.15" hidden="false" customHeight="false" outlineLevel="0" collapsed="false">
      <c r="U13" s="62" t="s">
        <v>364</v>
      </c>
      <c r="AF13" s="0" t="s">
        <v>365</v>
      </c>
      <c r="AL13" s="64" t="s">
        <v>366</v>
      </c>
    </row>
    <row r="14" customFormat="false" ht="22.05" hidden="false" customHeight="false" outlineLevel="0" collapsed="false">
      <c r="G14" s="63" t="s">
        <v>367</v>
      </c>
      <c r="U14" s="70" t="s">
        <v>368</v>
      </c>
      <c r="AF14" s="0" t="s">
        <v>369</v>
      </c>
      <c r="AL14" s="65" t="s">
        <v>370</v>
      </c>
    </row>
    <row r="15" customFormat="false" ht="16.15" hidden="false" customHeight="false" outlineLevel="0" collapsed="false">
      <c r="G15" s="70" t="s">
        <v>371</v>
      </c>
      <c r="T15" s="67"/>
      <c r="U15" s="67" t="s">
        <v>372</v>
      </c>
      <c r="AF15" s="0" t="s">
        <v>373</v>
      </c>
      <c r="AL15" s="65" t="s">
        <v>374</v>
      </c>
    </row>
    <row r="16" customFormat="false" ht="15" hidden="false" customHeight="false" outlineLevel="0" collapsed="false">
      <c r="G16" s="0" t="s">
        <v>375</v>
      </c>
      <c r="U16" s="0" t="s">
        <v>376</v>
      </c>
      <c r="AF16" s="0" t="s">
        <v>377</v>
      </c>
      <c r="AL16" s="65" t="s">
        <v>378</v>
      </c>
    </row>
    <row r="17" customFormat="false" ht="22.05" hidden="false" customHeight="false" outlineLevel="0" collapsed="false">
      <c r="G17" s="0" t="s">
        <v>379</v>
      </c>
      <c r="U17" s="67" t="s">
        <v>380</v>
      </c>
      <c r="AF17" s="63" t="s">
        <v>381</v>
      </c>
      <c r="AL17" s="65" t="s">
        <v>382</v>
      </c>
    </row>
    <row r="18" customFormat="false" ht="16.15" hidden="false" customHeight="false" outlineLevel="0" collapsed="false">
      <c r="G18" s="70" t="s">
        <v>383</v>
      </c>
      <c r="U18" s="67" t="s">
        <v>384</v>
      </c>
      <c r="AF18" s="0" t="s">
        <v>385</v>
      </c>
      <c r="AL18" s="0" t="s">
        <v>386</v>
      </c>
    </row>
    <row r="19" customFormat="false" ht="22.05" hidden="false" customHeight="false" outlineLevel="0" collapsed="false">
      <c r="G19" s="0" t="s">
        <v>387</v>
      </c>
      <c r="U19" s="67" t="s">
        <v>388</v>
      </c>
      <c r="AF19" s="0" t="s">
        <v>389</v>
      </c>
      <c r="AL19" s="63" t="s">
        <v>390</v>
      </c>
    </row>
    <row r="20" customFormat="false" ht="15" hidden="false" customHeight="false" outlineLevel="0" collapsed="false">
      <c r="G20" s="67" t="s">
        <v>391</v>
      </c>
      <c r="U20" s="67" t="s">
        <v>392</v>
      </c>
      <c r="AF20" s="0" t="s">
        <v>393</v>
      </c>
      <c r="AL20" s="0" t="s">
        <v>394</v>
      </c>
    </row>
    <row r="21" customFormat="false" ht="16.15" hidden="false" customHeight="false" outlineLevel="0" collapsed="false">
      <c r="G21" s="70" t="s">
        <v>395</v>
      </c>
      <c r="U21" s="67" t="s">
        <v>396</v>
      </c>
      <c r="AF21" s="0" t="s">
        <v>397</v>
      </c>
      <c r="AL21" s="67" t="s">
        <v>398</v>
      </c>
    </row>
    <row r="22" customFormat="false" ht="15" hidden="false" customHeight="false" outlineLevel="0" collapsed="false">
      <c r="G22" s="0" t="s">
        <v>399</v>
      </c>
      <c r="U22" s="0" t="s">
        <v>400</v>
      </c>
      <c r="AF22" s="67" t="s">
        <v>401</v>
      </c>
      <c r="AL22" s="67" t="s">
        <v>402</v>
      </c>
    </row>
    <row r="23" customFormat="false" ht="15" hidden="false" customHeight="false" outlineLevel="0" collapsed="false">
      <c r="G23" s="67" t="s">
        <v>391</v>
      </c>
      <c r="U23" s="0" t="s">
        <v>403</v>
      </c>
      <c r="AF23" s="67" t="s">
        <v>404</v>
      </c>
      <c r="AL23" s="0" t="s">
        <v>405</v>
      </c>
    </row>
    <row r="24" customFormat="false" ht="46.25" hidden="false" customHeight="false" outlineLevel="0" collapsed="false">
      <c r="G24" s="70" t="s">
        <v>406</v>
      </c>
      <c r="U24" s="70" t="s">
        <v>407</v>
      </c>
      <c r="AF24" s="67" t="s">
        <v>408</v>
      </c>
      <c r="AL24" s="0" t="s">
        <v>409</v>
      </c>
      <c r="AO24" s="64" t="s">
        <v>410</v>
      </c>
    </row>
    <row r="25" customFormat="false" ht="22.05" hidden="false" customHeight="false" outlineLevel="0" collapsed="false">
      <c r="G25" s="0" t="s">
        <v>411</v>
      </c>
      <c r="U25" s="67" t="s">
        <v>412</v>
      </c>
      <c r="AF25" s="67" t="s">
        <v>413</v>
      </c>
      <c r="AL25" s="63" t="s">
        <v>414</v>
      </c>
      <c r="AO25" s="65" t="s">
        <v>415</v>
      </c>
    </row>
    <row r="26" customFormat="false" ht="16.15" hidden="false" customHeight="false" outlineLevel="0" collapsed="false">
      <c r="G26" s="67" t="s">
        <v>391</v>
      </c>
      <c r="AF26" s="0" t="s">
        <v>416</v>
      </c>
      <c r="AL26" s="70" t="s">
        <v>417</v>
      </c>
      <c r="AO26" s="65" t="s">
        <v>418</v>
      </c>
    </row>
    <row r="27" customFormat="false" ht="17.35" hidden="false" customHeight="false" outlineLevel="0" collapsed="false">
      <c r="G27" s="67" t="s">
        <v>373</v>
      </c>
      <c r="H27" s="67" t="s">
        <v>419</v>
      </c>
      <c r="U27" s="74" t="s">
        <v>220</v>
      </c>
      <c r="AF27" s="73" t="s">
        <v>420</v>
      </c>
      <c r="AL27" s="0" t="s">
        <v>421</v>
      </c>
      <c r="AO27" s="65" t="s">
        <v>422</v>
      </c>
    </row>
    <row r="28" customFormat="false" ht="22.05" hidden="false" customHeight="false" outlineLevel="0" collapsed="false">
      <c r="U28" s="74"/>
      <c r="AF28" s="63" t="s">
        <v>423</v>
      </c>
      <c r="AL28" s="0" t="s">
        <v>424</v>
      </c>
      <c r="AO28" s="65" t="s">
        <v>425</v>
      </c>
    </row>
    <row r="29" customFormat="false" ht="15" hidden="false" customHeight="false" outlineLevel="0" collapsed="false">
      <c r="AF29" s="0" t="s">
        <v>426</v>
      </c>
      <c r="AL29" s="0" t="s">
        <v>427</v>
      </c>
    </row>
    <row r="30" customFormat="false" ht="16.15" hidden="false" customHeight="false" outlineLevel="0" collapsed="false">
      <c r="AF30" s="0" t="s">
        <v>428</v>
      </c>
      <c r="AL30" s="70" t="s">
        <v>429</v>
      </c>
    </row>
    <row r="31" customFormat="false" ht="29.15" hidden="false" customHeight="false" outlineLevel="0" collapsed="false">
      <c r="A31" s="63" t="s">
        <v>430</v>
      </c>
      <c r="G31" s="63" t="s">
        <v>431</v>
      </c>
      <c r="O31" s="62" t="s">
        <v>407</v>
      </c>
      <c r="AF31" s="67" t="s">
        <v>432</v>
      </c>
      <c r="AL31" s="0" t="s">
        <v>433</v>
      </c>
    </row>
    <row r="32" customFormat="false" ht="16.15" hidden="false" customHeight="false" outlineLevel="0" collapsed="false">
      <c r="A32" s="0" t="s">
        <v>434</v>
      </c>
      <c r="G32" s="70" t="s">
        <v>435</v>
      </c>
      <c r="O32" s="67" t="s">
        <v>436</v>
      </c>
      <c r="AF32" s="67" t="s">
        <v>437</v>
      </c>
      <c r="AL32" s="0" t="s">
        <v>438</v>
      </c>
    </row>
    <row r="33" customFormat="false" ht="15" hidden="false" customHeight="false" outlineLevel="0" collapsed="false">
      <c r="A33" s="67" t="s">
        <v>439</v>
      </c>
      <c r="G33" s="67" t="s">
        <v>440</v>
      </c>
      <c r="O33" s="0" t="s">
        <v>441</v>
      </c>
      <c r="AF33" s="67" t="s">
        <v>442</v>
      </c>
      <c r="AL33" s="0" t="s">
        <v>443</v>
      </c>
    </row>
    <row r="34" customFormat="false" ht="16.15" hidden="false" customHeight="false" outlineLevel="0" collapsed="false">
      <c r="A34" s="67" t="s">
        <v>444</v>
      </c>
      <c r="G34" s="67" t="s">
        <v>445</v>
      </c>
      <c r="O34" s="0" t="s">
        <v>446</v>
      </c>
      <c r="AF34" s="0" t="s">
        <v>447</v>
      </c>
      <c r="AL34" s="70" t="s">
        <v>448</v>
      </c>
    </row>
    <row r="35" customFormat="false" ht="15" hidden="false" customHeight="false" outlineLevel="0" collapsed="false">
      <c r="A35" s="0" t="s">
        <v>449</v>
      </c>
      <c r="G35" s="67" t="s">
        <v>450</v>
      </c>
      <c r="O35" s="67" t="s">
        <v>451</v>
      </c>
      <c r="AF35" s="0" t="s">
        <v>452</v>
      </c>
      <c r="AL35" s="0" t="s">
        <v>453</v>
      </c>
    </row>
    <row r="36" customFormat="false" ht="15" hidden="false" customHeight="false" outlineLevel="0" collapsed="false">
      <c r="A36" s="67" t="s">
        <v>454</v>
      </c>
      <c r="G36" s="67" t="s">
        <v>455</v>
      </c>
      <c r="O36" s="67" t="s">
        <v>456</v>
      </c>
      <c r="AF36" s="0" t="s">
        <v>457</v>
      </c>
      <c r="AL36" s="0" t="s">
        <v>458</v>
      </c>
    </row>
    <row r="37" customFormat="false" ht="17.35" hidden="false" customHeight="false" outlineLevel="0" collapsed="false">
      <c r="A37" s="67" t="s">
        <v>459</v>
      </c>
      <c r="G37" s="70" t="s">
        <v>460</v>
      </c>
      <c r="O37" s="0" t="s">
        <v>461</v>
      </c>
      <c r="U37" s="74"/>
      <c r="AF37" s="0" t="s">
        <v>462</v>
      </c>
      <c r="AL37" s="0" t="s">
        <v>463</v>
      </c>
    </row>
    <row r="38" customFormat="false" ht="22.05" hidden="false" customHeight="false" outlineLevel="0" collapsed="false">
      <c r="A38" s="0" t="s">
        <v>464</v>
      </c>
      <c r="G38" s="67" t="s">
        <v>465</v>
      </c>
      <c r="AF38" s="0" t="s">
        <v>466</v>
      </c>
      <c r="AL38" s="63" t="s">
        <v>467</v>
      </c>
    </row>
    <row r="39" customFormat="false" ht="15" hidden="false" customHeight="false" outlineLevel="0" collapsed="false">
      <c r="G39" s="67" t="s">
        <v>468</v>
      </c>
      <c r="AF39" s="0" t="s">
        <v>469</v>
      </c>
      <c r="AL39" s="0" t="s">
        <v>470</v>
      </c>
    </row>
    <row r="40" customFormat="false" ht="15" hidden="false" customHeight="false" outlineLevel="0" collapsed="false">
      <c r="G40" s="67" t="s">
        <v>471</v>
      </c>
      <c r="AF40" s="0" t="s">
        <v>472</v>
      </c>
      <c r="AL40" s="0" t="s">
        <v>473</v>
      </c>
    </row>
    <row r="41" customFormat="false" ht="15" hidden="false" customHeight="false" outlineLevel="0" collapsed="false">
      <c r="G41" s="67" t="s">
        <v>474</v>
      </c>
      <c r="AF41" s="0" t="s">
        <v>475</v>
      </c>
      <c r="AL41" s="0" t="s">
        <v>476</v>
      </c>
    </row>
    <row r="42" customFormat="false" ht="15" hidden="false" customHeight="false" outlineLevel="0" collapsed="false">
      <c r="AF42" s="0" t="s">
        <v>477</v>
      </c>
      <c r="AL42" s="67" t="s">
        <v>478</v>
      </c>
    </row>
    <row r="43" customFormat="false" ht="15" hidden="false" customHeight="false" outlineLevel="0" collapsed="false">
      <c r="AF43" s="73" t="s">
        <v>479</v>
      </c>
      <c r="AL43" s="67" t="s">
        <v>480</v>
      </c>
    </row>
    <row r="44" customFormat="false" ht="22.05" hidden="false" customHeight="false" outlineLevel="0" collapsed="false">
      <c r="U44" s="74"/>
      <c r="AF44" s="63" t="s">
        <v>481</v>
      </c>
      <c r="AL44" s="0" t="s">
        <v>482</v>
      </c>
    </row>
    <row r="45" customFormat="false" ht="15" hidden="false" customHeight="false" outlineLevel="0" collapsed="false">
      <c r="AF45" s="0" t="s">
        <v>483</v>
      </c>
      <c r="AL45" s="0" t="s">
        <v>484</v>
      </c>
    </row>
    <row r="46" customFormat="false" ht="15" hidden="false" customHeight="false" outlineLevel="0" collapsed="false">
      <c r="AF46" s="0" t="s">
        <v>485</v>
      </c>
      <c r="AL46" s="0" t="s">
        <v>486</v>
      </c>
    </row>
    <row r="47" customFormat="false" ht="15" hidden="false" customHeight="false" outlineLevel="0" collapsed="false">
      <c r="AF47" s="67" t="s">
        <v>487</v>
      </c>
      <c r="AL47" s="73" t="s">
        <v>488</v>
      </c>
    </row>
    <row r="48" customFormat="false" ht="22.05" hidden="false" customHeight="false" outlineLevel="0" collapsed="false">
      <c r="AF48" s="67" t="s">
        <v>489</v>
      </c>
      <c r="AL48" s="63" t="s">
        <v>490</v>
      </c>
    </row>
    <row r="49" customFormat="false" ht="15" hidden="false" customHeight="false" outlineLevel="0" collapsed="false">
      <c r="AF49" s="0" t="s">
        <v>491</v>
      </c>
      <c r="AL49" s="0" t="s">
        <v>492</v>
      </c>
    </row>
    <row r="50" customFormat="false" ht="17.35" hidden="false" customHeight="false" outlineLevel="0" collapsed="false">
      <c r="U50" s="74"/>
      <c r="AF50" s="0" t="s">
        <v>493</v>
      </c>
      <c r="AL50" s="67" t="s">
        <v>494</v>
      </c>
    </row>
    <row r="51" customFormat="false" ht="15" hidden="false" customHeight="false" outlineLevel="0" collapsed="false">
      <c r="AF51" s="0" t="s">
        <v>495</v>
      </c>
      <c r="AL51" s="67" t="s">
        <v>496</v>
      </c>
    </row>
    <row r="52" customFormat="false" ht="15" hidden="false" customHeight="false" outlineLevel="0" collapsed="false">
      <c r="AF52" s="0" t="s">
        <v>497</v>
      </c>
      <c r="AL52" s="0" t="s">
        <v>498</v>
      </c>
    </row>
    <row r="53" customFormat="false" ht="15" hidden="false" customHeight="false" outlineLevel="0" collapsed="false">
      <c r="AF53" s="0" t="s">
        <v>477</v>
      </c>
      <c r="AL53" s="67" t="s">
        <v>499</v>
      </c>
    </row>
    <row r="54" customFormat="false" ht="17.35" hidden="false" customHeight="false" outlineLevel="0" collapsed="false">
      <c r="U54" s="74"/>
      <c r="AF54" s="73" t="s">
        <v>500</v>
      </c>
      <c r="AL54" s="67" t="s">
        <v>501</v>
      </c>
    </row>
    <row r="55" customFormat="false" ht="22.05" hidden="false" customHeight="false" outlineLevel="0" collapsed="false">
      <c r="AF55" s="63" t="s">
        <v>502</v>
      </c>
      <c r="AL55" s="67" t="s">
        <v>503</v>
      </c>
    </row>
    <row r="56" customFormat="false" ht="22.05" hidden="false" customHeight="false" outlineLevel="0" collapsed="false">
      <c r="AF56" s="0" t="s">
        <v>504</v>
      </c>
      <c r="AL56" s="63" t="s">
        <v>505</v>
      </c>
    </row>
    <row r="57" customFormat="false" ht="15" hidden="false" customHeight="false" outlineLevel="0" collapsed="false">
      <c r="AF57" s="0" t="s">
        <v>506</v>
      </c>
      <c r="AL57" s="0" t="s">
        <v>507</v>
      </c>
    </row>
    <row r="58" customFormat="false" ht="15" hidden="false" customHeight="false" outlineLevel="0" collapsed="false">
      <c r="AF58" s="0" t="s">
        <v>508</v>
      </c>
      <c r="AL58" s="67" t="s">
        <v>509</v>
      </c>
    </row>
    <row r="59" customFormat="false" ht="17.35" hidden="false" customHeight="false" outlineLevel="0" collapsed="false">
      <c r="U59" s="74"/>
      <c r="AF59" s="73" t="s">
        <v>510</v>
      </c>
      <c r="AL59" s="67" t="s">
        <v>511</v>
      </c>
    </row>
    <row r="60" customFormat="false" ht="15" hidden="false" customHeight="false" outlineLevel="0" collapsed="false">
      <c r="AF60" s="0" t="s">
        <v>512</v>
      </c>
      <c r="AL60" s="67" t="s">
        <v>513</v>
      </c>
    </row>
    <row r="61" customFormat="false" ht="15" hidden="false" customHeight="false" outlineLevel="0" collapsed="false">
      <c r="AF61" s="67" t="s">
        <v>514</v>
      </c>
      <c r="AL61" s="0" t="s">
        <v>515</v>
      </c>
    </row>
    <row r="62" customFormat="false" ht="15" hidden="false" customHeight="false" outlineLevel="0" collapsed="false">
      <c r="AF62" s="67" t="s">
        <v>516</v>
      </c>
      <c r="AL62" s="0" t="s">
        <v>517</v>
      </c>
    </row>
    <row r="63" customFormat="false" ht="22.05" hidden="false" customHeight="false" outlineLevel="0" collapsed="false">
      <c r="AF63" s="0" t="s">
        <v>518</v>
      </c>
      <c r="AL63" s="63" t="s">
        <v>519</v>
      </c>
    </row>
    <row r="64" customFormat="false" ht="22.05" hidden="false" customHeight="false" outlineLevel="0" collapsed="false">
      <c r="AF64" s="63" t="s">
        <v>520</v>
      </c>
      <c r="AL64" s="0" t="s">
        <v>521</v>
      </c>
    </row>
    <row r="65" customFormat="false" ht="15" hidden="false" customHeight="false" outlineLevel="0" collapsed="false">
      <c r="AF65" s="0" t="s">
        <v>522</v>
      </c>
      <c r="AL65" s="67" t="s">
        <v>523</v>
      </c>
    </row>
    <row r="66" customFormat="false" ht="15" hidden="false" customHeight="false" outlineLevel="0" collapsed="false">
      <c r="AF66" s="0" t="s">
        <v>462</v>
      </c>
      <c r="AL66" s="67" t="s">
        <v>524</v>
      </c>
    </row>
    <row r="67" customFormat="false" ht="15" hidden="false" customHeight="false" outlineLevel="0" collapsed="false">
      <c r="AF67" s="0" t="s">
        <v>525</v>
      </c>
      <c r="AL67" s="67" t="s">
        <v>526</v>
      </c>
    </row>
    <row r="68" customFormat="false" ht="15" hidden="false" customHeight="false" outlineLevel="0" collapsed="false">
      <c r="AF68" s="0" t="s">
        <v>469</v>
      </c>
      <c r="AL68" s="67" t="s">
        <v>527</v>
      </c>
    </row>
    <row r="69" customFormat="false" ht="15" hidden="false" customHeight="false" outlineLevel="0" collapsed="false">
      <c r="AF69" s="0" t="s">
        <v>528</v>
      </c>
      <c r="AL69" s="67" t="s">
        <v>529</v>
      </c>
    </row>
    <row r="70" customFormat="false" ht="15" hidden="false" customHeight="false" outlineLevel="0" collapsed="false">
      <c r="AF70" s="67" t="s">
        <v>530</v>
      </c>
      <c r="AL70" s="0" t="s">
        <v>531</v>
      </c>
    </row>
    <row r="71" customFormat="false" ht="15" hidden="false" customHeight="false" outlineLevel="0" collapsed="false">
      <c r="AF71" s="67" t="s">
        <v>532</v>
      </c>
      <c r="AL71" s="0" t="s">
        <v>533</v>
      </c>
    </row>
    <row r="72" customFormat="false" ht="15" hidden="false" customHeight="false" outlineLevel="0" collapsed="false">
      <c r="AF72" s="67" t="s">
        <v>534</v>
      </c>
    </row>
    <row r="73" customFormat="false" ht="15" hidden="false" customHeight="false" outlineLevel="0" collapsed="false">
      <c r="AF73" s="0" t="s">
        <v>535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K10" activeCellId="0" sqref="K10"/>
    </sheetView>
  </sheetViews>
  <sheetFormatPr defaultColWidth="10.00390625" defaultRowHeight="15" customHeight="false" zeroHeight="false" outlineLevelRow="0" outlineLevelCol="0"/>
  <sheetData>
    <row r="1" customFormat="false" ht="15" hidden="false" customHeight="false" outlineLevel="0" collapsed="false">
      <c r="A1" s="64" t="s">
        <v>536</v>
      </c>
      <c r="B1" s="75" t="s">
        <v>537</v>
      </c>
      <c r="D1" s="0" t="s">
        <v>538</v>
      </c>
    </row>
    <row r="2" customFormat="false" ht="15" hidden="false" customHeight="false" outlineLevel="0" collapsed="false">
      <c r="A2" s="65" t="s">
        <v>539</v>
      </c>
      <c r="B2" s="76" t="s">
        <v>540</v>
      </c>
      <c r="D2" s="0" t="s">
        <v>541</v>
      </c>
    </row>
    <row r="3" customFormat="false" ht="15" hidden="false" customHeight="false" outlineLevel="0" collapsed="false">
      <c r="A3" s="65" t="s">
        <v>542</v>
      </c>
      <c r="B3" s="76" t="s">
        <v>543</v>
      </c>
      <c r="D3" s="73" t="s">
        <v>544</v>
      </c>
    </row>
    <row r="4" customFormat="false" ht="15" hidden="false" customHeight="false" outlineLevel="0" collapsed="false">
      <c r="A4" s="65" t="s">
        <v>545</v>
      </c>
      <c r="B4" s="76" t="s">
        <v>546</v>
      </c>
      <c r="D4" s="0" t="s">
        <v>547</v>
      </c>
    </row>
    <row r="5" customFormat="false" ht="15" hidden="false" customHeight="false" outlineLevel="0" collapsed="false">
      <c r="A5" s="65" t="s">
        <v>548</v>
      </c>
      <c r="B5" s="76" t="s">
        <v>549</v>
      </c>
      <c r="D5" s="0" t="s">
        <v>550</v>
      </c>
    </row>
    <row r="6" customFormat="false" ht="15" hidden="false" customHeight="false" outlineLevel="0" collapsed="false">
      <c r="A6" s="65" t="s">
        <v>551</v>
      </c>
      <c r="B6" s="76" t="s">
        <v>552</v>
      </c>
      <c r="D6" s="0" t="s">
        <v>553</v>
      </c>
    </row>
    <row r="7" customFormat="false" ht="15" hidden="false" customHeight="false" outlineLevel="0" collapsed="false">
      <c r="A7" s="65" t="s">
        <v>554</v>
      </c>
      <c r="B7" s="76" t="s">
        <v>555</v>
      </c>
      <c r="D7" s="67" t="s">
        <v>391</v>
      </c>
    </row>
    <row r="8" customFormat="false" ht="15" hidden="false" customHeight="false" outlineLevel="0" collapsed="false">
      <c r="A8" s="65" t="s">
        <v>556</v>
      </c>
      <c r="B8" s="76" t="s">
        <v>557</v>
      </c>
      <c r="D8" s="67" t="s">
        <v>373</v>
      </c>
      <c r="E8" s="0" t="s">
        <v>419</v>
      </c>
    </row>
    <row r="9" customFormat="false" ht="15" hidden="false" customHeight="false" outlineLevel="0" collapsed="false">
      <c r="D9" s="67"/>
    </row>
    <row r="10" customFormat="false" ht="15" hidden="false" customHeight="false" outlineLevel="0" collapsed="false">
      <c r="D10" s="67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4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26" activeCellId="0" sqref="C26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2.42"/>
    <col collapsed="false" customWidth="true" hidden="false" outlineLevel="0" max="2" min="2" style="0" width="21"/>
    <col collapsed="false" customWidth="true" hidden="false" outlineLevel="0" max="3" min="3" style="0" width="22.15"/>
    <col collapsed="false" customWidth="true" hidden="false" outlineLevel="0" max="5" min="4" style="0" width="14.71"/>
  </cols>
  <sheetData>
    <row r="1" customFormat="false" ht="15" hidden="false" customHeight="false" outlineLevel="0" collapsed="false">
      <c r="A1" s="0" t="s">
        <v>558</v>
      </c>
    </row>
    <row r="2" customFormat="false" ht="15" hidden="false" customHeight="false" outlineLevel="0" collapsed="false">
      <c r="A2" s="73" t="s">
        <v>559</v>
      </c>
    </row>
    <row r="3" customFormat="false" ht="29.15" hidden="false" customHeight="false" outlineLevel="0" collapsed="false">
      <c r="A3" s="62" t="s">
        <v>560</v>
      </c>
    </row>
    <row r="5" customFormat="false" ht="15" hidden="false" customHeight="false" outlineLevel="0" collapsed="false">
      <c r="A5" s="77" t="s">
        <v>561</v>
      </c>
      <c r="B5" s="77" t="s">
        <v>87</v>
      </c>
      <c r="C5" s="77" t="s">
        <v>562</v>
      </c>
      <c r="D5" s="77" t="s">
        <v>563</v>
      </c>
      <c r="E5" s="77" t="s">
        <v>564</v>
      </c>
    </row>
    <row r="6" customFormat="false" ht="15" hidden="false" customHeight="false" outlineLevel="0" collapsed="false">
      <c r="A6" s="78" t="s">
        <v>565</v>
      </c>
      <c r="B6" s="79" t="n">
        <v>2</v>
      </c>
      <c r="C6" s="78" t="s">
        <v>566</v>
      </c>
      <c r="D6" s="78" t="n">
        <v>1200</v>
      </c>
      <c r="E6" s="78" t="n">
        <v>1200</v>
      </c>
      <c r="F6" s="0" t="s">
        <v>567</v>
      </c>
    </row>
    <row r="7" customFormat="false" ht="15" hidden="false" customHeight="false" outlineLevel="0" collapsed="false">
      <c r="A7" s="78" t="s">
        <v>568</v>
      </c>
      <c r="B7" s="79" t="n">
        <v>1</v>
      </c>
      <c r="C7" s="78" t="s">
        <v>569</v>
      </c>
      <c r="D7" s="78" t="n">
        <v>950</v>
      </c>
      <c r="E7" s="78" t="n">
        <v>950</v>
      </c>
      <c r="F7" s="0" t="s">
        <v>567</v>
      </c>
    </row>
    <row r="8" customFormat="false" ht="15" hidden="false" customHeight="false" outlineLevel="0" collapsed="false">
      <c r="A8" s="78" t="s">
        <v>570</v>
      </c>
      <c r="B8" s="79" t="n">
        <v>1</v>
      </c>
      <c r="C8" s="78" t="s">
        <v>571</v>
      </c>
      <c r="D8" s="78" t="n">
        <v>858</v>
      </c>
      <c r="E8" s="78" t="n">
        <v>858</v>
      </c>
      <c r="F8" s="0" t="s">
        <v>567</v>
      </c>
    </row>
    <row r="9" customFormat="false" ht="15" hidden="false" customHeight="false" outlineLevel="0" collapsed="false">
      <c r="A9" s="80" t="s">
        <v>572</v>
      </c>
      <c r="B9" s="81" t="n">
        <v>1</v>
      </c>
      <c r="C9" s="80" t="s">
        <v>573</v>
      </c>
      <c r="D9" s="80" t="n">
        <v>1200</v>
      </c>
      <c r="E9" s="80" t="n">
        <v>2500</v>
      </c>
    </row>
    <row r="10" customFormat="false" ht="15" hidden="false" customHeight="false" outlineLevel="0" collapsed="false">
      <c r="A10" s="80" t="s">
        <v>574</v>
      </c>
      <c r="B10" s="81" t="n">
        <v>3</v>
      </c>
      <c r="C10" s="80" t="s">
        <v>575</v>
      </c>
      <c r="D10" s="80" t="n">
        <v>250</v>
      </c>
      <c r="E10" s="80" t="n">
        <v>680</v>
      </c>
    </row>
    <row r="11" customFormat="false" ht="15" hidden="false" customHeight="false" outlineLevel="0" collapsed="false">
      <c r="A11" s="80" t="s">
        <v>576</v>
      </c>
      <c r="B11" s="81" t="n">
        <v>4</v>
      </c>
      <c r="C11" s="80" t="s">
        <v>577</v>
      </c>
      <c r="D11" s="80" t="n">
        <v>180</v>
      </c>
      <c r="E11" s="80" t="n">
        <v>350</v>
      </c>
    </row>
    <row r="12" customFormat="false" ht="15" hidden="false" customHeight="false" outlineLevel="0" collapsed="false">
      <c r="A12" s="80" t="s">
        <v>578</v>
      </c>
      <c r="B12" s="81" t="n">
        <v>1</v>
      </c>
      <c r="C12" s="80" t="s">
        <v>579</v>
      </c>
      <c r="D12" s="80" t="n">
        <v>250</v>
      </c>
      <c r="E12" s="80" t="n">
        <v>900</v>
      </c>
    </row>
    <row r="13" customFormat="false" ht="15" hidden="false" customHeight="false" outlineLevel="0" collapsed="false">
      <c r="A13" s="80" t="s">
        <v>580</v>
      </c>
      <c r="B13" s="81" t="n">
        <v>1</v>
      </c>
      <c r="C13" s="80" t="s">
        <v>581</v>
      </c>
      <c r="D13" s="80" t="n">
        <v>1800</v>
      </c>
      <c r="E13" s="80" t="n">
        <v>3000</v>
      </c>
    </row>
    <row r="14" customFormat="false" ht="15" hidden="false" customHeight="false" outlineLevel="0" collapsed="false">
      <c r="A14" s="80" t="s">
        <v>582</v>
      </c>
      <c r="B14" s="81" t="n">
        <v>1</v>
      </c>
      <c r="C14" s="80" t="s">
        <v>583</v>
      </c>
      <c r="D14" s="80" t="n">
        <v>900</v>
      </c>
      <c r="E14" s="80" t="n">
        <v>2500</v>
      </c>
    </row>
    <row r="15" customFormat="false" ht="15" hidden="false" customHeight="false" outlineLevel="0" collapsed="false">
      <c r="A15" s="80" t="s">
        <v>584</v>
      </c>
      <c r="B15" s="81" t="s">
        <v>585</v>
      </c>
      <c r="C15" s="80" t="s">
        <v>586</v>
      </c>
      <c r="D15" s="80" t="n">
        <v>120</v>
      </c>
      <c r="E15" s="80" t="n">
        <v>160</v>
      </c>
    </row>
    <row r="16" customFormat="false" ht="15" hidden="false" customHeight="false" outlineLevel="0" collapsed="false">
      <c r="A16" s="80" t="s">
        <v>587</v>
      </c>
      <c r="B16" s="81" t="s">
        <v>588</v>
      </c>
      <c r="C16" s="80" t="s">
        <v>589</v>
      </c>
      <c r="D16" s="80" t="n">
        <v>1000</v>
      </c>
      <c r="E16" s="80" t="n">
        <v>2500</v>
      </c>
    </row>
    <row r="17" customFormat="false" ht="15" hidden="false" customHeight="false" outlineLevel="0" collapsed="false">
      <c r="A17" s="80" t="s">
        <v>590</v>
      </c>
      <c r="B17" s="81" t="s">
        <v>588</v>
      </c>
      <c r="C17" s="80" t="s">
        <v>591</v>
      </c>
      <c r="D17" s="80" t="n">
        <v>200</v>
      </c>
      <c r="E17" s="80" t="n">
        <v>500</v>
      </c>
    </row>
    <row r="18" customFormat="false" ht="15" hidden="false" customHeight="false" outlineLevel="0" collapsed="false">
      <c r="A18" s="80" t="s">
        <v>592</v>
      </c>
      <c r="B18" s="81" t="s">
        <v>588</v>
      </c>
      <c r="C18" s="80" t="s">
        <v>593</v>
      </c>
      <c r="D18" s="80" t="n">
        <v>200</v>
      </c>
      <c r="E18" s="80" t="n">
        <v>400</v>
      </c>
    </row>
    <row r="19" customFormat="false" ht="15" hidden="false" customHeight="false" outlineLevel="0" collapsed="false">
      <c r="A19" s="80" t="s">
        <v>594</v>
      </c>
      <c r="B19" s="81" t="n">
        <v>1</v>
      </c>
      <c r="C19" s="80" t="s">
        <v>595</v>
      </c>
      <c r="D19" s="80" t="n">
        <v>500</v>
      </c>
      <c r="E19" s="80" t="n">
        <v>1200</v>
      </c>
    </row>
    <row r="20" customFormat="false" ht="15" hidden="false" customHeight="false" outlineLevel="0" collapsed="false">
      <c r="A20" s="80" t="s">
        <v>596</v>
      </c>
      <c r="B20" s="81" t="s">
        <v>597</v>
      </c>
      <c r="C20" s="80" t="s">
        <v>598</v>
      </c>
      <c r="D20" s="80" t="n">
        <v>1200</v>
      </c>
      <c r="E20" s="80" t="n">
        <v>2500</v>
      </c>
    </row>
    <row r="21" customFormat="false" ht="15" hidden="false" customHeight="false" outlineLevel="0" collapsed="false">
      <c r="D21" s="0" t="n">
        <f aca="false">D6*B6+D7+D8+D9+D10*B10+D11*B11+D12+D13+D14+D15*10+D16+D17+D18+D19+D20</f>
        <v>14128</v>
      </c>
      <c r="E21" s="0" t="n">
        <f aca="false">E6*B6+E7+E8+E9+E10*B10+E11*B11+E12+E13+E14+E15*10+E16+E17+E18+E19+E20</f>
        <v>25248</v>
      </c>
    </row>
    <row r="22" customFormat="false" ht="29.15" hidden="false" customHeight="false" outlineLevel="0" collapsed="false">
      <c r="A22" s="62" t="s">
        <v>599</v>
      </c>
    </row>
    <row r="24" customFormat="false" ht="22.05" hidden="false" customHeight="false" outlineLevel="0" collapsed="false">
      <c r="A24" s="63" t="s">
        <v>600</v>
      </c>
    </row>
    <row r="25" customFormat="false" ht="15" hidden="false" customHeight="false" outlineLevel="0" collapsed="false">
      <c r="A25" s="82" t="s">
        <v>601</v>
      </c>
    </row>
    <row r="26" customFormat="false" ht="15" hidden="false" customHeight="false" outlineLevel="0" collapsed="false">
      <c r="A26" s="0" t="s">
        <v>602</v>
      </c>
    </row>
    <row r="28" customFormat="false" ht="22.05" hidden="false" customHeight="false" outlineLevel="0" collapsed="false">
      <c r="A28" s="63" t="s">
        <v>603</v>
      </c>
    </row>
    <row r="30" customFormat="false" ht="16.15" hidden="false" customHeight="false" outlineLevel="0" collapsed="false">
      <c r="A30" s="70" t="s">
        <v>604</v>
      </c>
    </row>
    <row r="32" customFormat="false" ht="15" hidden="false" customHeight="false" outlineLevel="0" collapsed="false">
      <c r="A32" s="0" t="s">
        <v>605</v>
      </c>
    </row>
    <row r="34" customFormat="false" ht="22.05" hidden="false" customHeight="false" outlineLevel="0" collapsed="false">
      <c r="A34" s="63" t="s">
        <v>606</v>
      </c>
    </row>
    <row r="36" customFormat="false" ht="15" hidden="false" customHeight="false" outlineLevel="0" collapsed="false">
      <c r="A36" s="0" t="s">
        <v>607</v>
      </c>
    </row>
    <row r="37" customFormat="false" ht="15" hidden="false" customHeight="false" outlineLevel="0" collapsed="false">
      <c r="A37" s="0" t="s">
        <v>608</v>
      </c>
    </row>
    <row r="39" customFormat="false" ht="22.05" hidden="false" customHeight="false" outlineLevel="0" collapsed="false">
      <c r="A39" s="63" t="s">
        <v>609</v>
      </c>
    </row>
    <row r="41" customFormat="false" ht="15" hidden="false" customHeight="false" outlineLevel="0" collapsed="false">
      <c r="A41" s="0" t="s">
        <v>610</v>
      </c>
    </row>
    <row r="42" customFormat="false" ht="15" hidden="false" customHeight="false" outlineLevel="0" collapsed="false">
      <c r="A42" s="0" t="s">
        <v>611</v>
      </c>
    </row>
    <row r="44" customFormat="false" ht="29.15" hidden="false" customHeight="false" outlineLevel="0" collapsed="false">
      <c r="A44" s="62" t="s">
        <v>612</v>
      </c>
    </row>
    <row r="46" customFormat="false" ht="15" hidden="false" customHeight="false" outlineLevel="0" collapsed="false">
      <c r="A46" s="64" t="s">
        <v>613</v>
      </c>
      <c r="B46" s="64" t="s">
        <v>88</v>
      </c>
    </row>
    <row r="47" customFormat="false" ht="15" hidden="false" customHeight="false" outlineLevel="0" collapsed="false">
      <c r="A47" s="65" t="s">
        <v>614</v>
      </c>
      <c r="B47" s="65" t="s">
        <v>615</v>
      </c>
    </row>
    <row r="48" customFormat="false" ht="15" hidden="false" customHeight="false" outlineLevel="0" collapsed="false">
      <c r="A48" s="65" t="s">
        <v>616</v>
      </c>
      <c r="B48" s="83" t="s">
        <v>617</v>
      </c>
    </row>
  </sheetData>
  <hyperlinks>
    <hyperlink ref="A25" r:id="rId1" display="Pentek Big Blue 20"/>
  </hyperlinks>
  <printOptions headings="false" gridLines="false" gridLinesSet="true" horizontalCentered="false" verticalCentered="false"/>
  <pageMargins left="0.25" right="0.25" top="0.75" bottom="0.75" header="0.511811023622047" footer="0.511811023622047"/>
  <pageSetup paperSize="8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I1:O3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24" activeCellId="0" sqref="J24"/>
    </sheetView>
  </sheetViews>
  <sheetFormatPr defaultColWidth="8.71484375" defaultRowHeight="14.25" customHeight="true" zeroHeight="false" outlineLevelRow="0" outlineLevelCol="0"/>
  <cols>
    <col collapsed="false" customWidth="true" hidden="false" outlineLevel="0" max="1" min="1" style="84" width="4.14"/>
    <col collapsed="false" customWidth="true" hidden="false" outlineLevel="0" max="2" min="2" style="84" width="57.14"/>
    <col collapsed="false" customWidth="false" hidden="false" outlineLevel="0" max="8" min="3" style="84" width="8.71"/>
    <col collapsed="false" customWidth="true" hidden="false" outlineLevel="0" max="9" min="9" style="84" width="37.42"/>
    <col collapsed="false" customWidth="true" hidden="false" outlineLevel="0" max="10" min="10" style="84" width="19"/>
    <col collapsed="false" customWidth="true" hidden="false" outlineLevel="0" max="11" min="11" style="84" width="13.71"/>
    <col collapsed="false" customWidth="true" hidden="false" outlineLevel="0" max="12" min="12" style="84" width="13.42"/>
    <col collapsed="false" customWidth="true" hidden="false" outlineLevel="0" max="13" min="13" style="84" width="9.42"/>
    <col collapsed="false" customWidth="true" hidden="false" outlineLevel="0" max="14" min="14" style="84" width="11.85"/>
    <col collapsed="false" customWidth="false" hidden="false" outlineLevel="0" max="16384" min="15" style="84" width="8.71"/>
  </cols>
  <sheetData>
    <row r="1" customFormat="false" ht="14.25" hidden="false" customHeight="false" outlineLevel="0" collapsed="false"/>
    <row r="2" customFormat="false" ht="18" hidden="false" customHeight="false" outlineLevel="0" collapsed="false">
      <c r="I2" s="85" t="s">
        <v>618</v>
      </c>
      <c r="J2" s="85" t="s">
        <v>619</v>
      </c>
      <c r="K2" s="85" t="s">
        <v>620</v>
      </c>
      <c r="L2" s="86" t="s">
        <v>87</v>
      </c>
      <c r="M2" s="86" t="s">
        <v>88</v>
      </c>
      <c r="N2" s="86" t="s">
        <v>89</v>
      </c>
    </row>
    <row r="3" customFormat="false" ht="14.25" hidden="false" customHeight="false" outlineLevel="0" collapsed="false">
      <c r="I3" s="87" t="s">
        <v>621</v>
      </c>
      <c r="J3" s="88" t="s">
        <v>622</v>
      </c>
      <c r="K3" s="88" t="s">
        <v>623</v>
      </c>
      <c r="L3" s="88" t="n">
        <v>20</v>
      </c>
      <c r="M3" s="89" t="n">
        <v>477.45</v>
      </c>
      <c r="N3" s="89" t="n">
        <f aca="false">M3*L3</f>
        <v>9549</v>
      </c>
      <c r="O3" s="82" t="s">
        <v>624</v>
      </c>
    </row>
    <row r="4" customFormat="false" ht="14.25" hidden="false" customHeight="false" outlineLevel="0" collapsed="false">
      <c r="I4" s="87" t="s">
        <v>625</v>
      </c>
      <c r="J4" s="88" t="n">
        <v>125</v>
      </c>
      <c r="K4" s="88" t="s">
        <v>623</v>
      </c>
      <c r="L4" s="88" t="n">
        <v>9</v>
      </c>
      <c r="M4" s="89" t="n">
        <v>313.1</v>
      </c>
      <c r="N4" s="89" t="n">
        <f aca="false">M4*L4</f>
        <v>2817.9</v>
      </c>
      <c r="O4" s="82" t="s">
        <v>626</v>
      </c>
    </row>
    <row r="5" customFormat="false" ht="14.25" hidden="false" customHeight="false" outlineLevel="0" collapsed="false">
      <c r="I5" s="87" t="s">
        <v>627</v>
      </c>
      <c r="J5" s="88" t="n">
        <v>125</v>
      </c>
      <c r="K5" s="88" t="s">
        <v>623</v>
      </c>
      <c r="L5" s="88" t="n">
        <v>100</v>
      </c>
      <c r="M5" s="89" t="n">
        <v>114.07</v>
      </c>
      <c r="N5" s="89" t="n">
        <f aca="false">M5*L5</f>
        <v>11407</v>
      </c>
      <c r="O5" s="82" t="s">
        <v>628</v>
      </c>
    </row>
    <row r="6" customFormat="false" ht="14.25" hidden="false" customHeight="false" outlineLevel="0" collapsed="false">
      <c r="I6" s="87" t="s">
        <v>629</v>
      </c>
      <c r="J6" s="88" t="s">
        <v>630</v>
      </c>
      <c r="K6" s="88" t="s">
        <v>623</v>
      </c>
      <c r="L6" s="88" t="n">
        <v>3</v>
      </c>
      <c r="M6" s="89" t="n">
        <v>492.01</v>
      </c>
      <c r="N6" s="89" t="n">
        <f aca="false">M6*L6</f>
        <v>1476.03</v>
      </c>
      <c r="O6" s="82" t="s">
        <v>631</v>
      </c>
    </row>
    <row r="7" customFormat="false" ht="14.25" hidden="false" customHeight="false" outlineLevel="0" collapsed="false">
      <c r="I7" s="87" t="s">
        <v>632</v>
      </c>
      <c r="J7" s="88" t="n">
        <v>125</v>
      </c>
      <c r="K7" s="88" t="s">
        <v>623</v>
      </c>
      <c r="L7" s="88" t="n">
        <v>6</v>
      </c>
      <c r="M7" s="89" t="n">
        <v>145.37</v>
      </c>
      <c r="N7" s="89" t="n">
        <f aca="false">M7*L7</f>
        <v>872.22</v>
      </c>
      <c r="O7" s="82" t="s">
        <v>633</v>
      </c>
    </row>
    <row r="8" customFormat="false" ht="14.25" hidden="false" customHeight="false" outlineLevel="0" collapsed="false">
      <c r="I8" s="87" t="s">
        <v>634</v>
      </c>
      <c r="J8" s="88" t="n">
        <v>125</v>
      </c>
      <c r="K8" s="88" t="s">
        <v>623</v>
      </c>
      <c r="L8" s="88" t="n">
        <v>7</v>
      </c>
      <c r="M8" s="89" t="n">
        <v>413.73</v>
      </c>
      <c r="N8" s="89" t="n">
        <f aca="false">M8*L8</f>
        <v>2896.11</v>
      </c>
      <c r="O8" s="82" t="s">
        <v>635</v>
      </c>
    </row>
    <row r="9" customFormat="false" ht="14.25" hidden="false" customHeight="false" outlineLevel="0" collapsed="false">
      <c r="I9" s="87" t="s">
        <v>636</v>
      </c>
      <c r="J9" s="88" t="n">
        <v>125</v>
      </c>
      <c r="K9" s="88" t="s">
        <v>623</v>
      </c>
      <c r="L9" s="88" t="n">
        <v>2</v>
      </c>
      <c r="M9" s="89" t="n">
        <v>691.05</v>
      </c>
      <c r="N9" s="89" t="n">
        <f aca="false">M9*L9</f>
        <v>1382.1</v>
      </c>
      <c r="O9" s="82" t="s">
        <v>637</v>
      </c>
    </row>
    <row r="10" customFormat="false" ht="14.25" hidden="false" customHeight="false" outlineLevel="0" collapsed="false">
      <c r="I10" s="87" t="s">
        <v>638</v>
      </c>
      <c r="J10" s="88" t="s">
        <v>639</v>
      </c>
      <c r="K10" s="88" t="s">
        <v>623</v>
      </c>
      <c r="L10" s="88" t="n">
        <v>6</v>
      </c>
      <c r="M10" s="89" t="n">
        <v>575.88</v>
      </c>
      <c r="N10" s="89" t="n">
        <f aca="false">M10*L10</f>
        <v>3455.28</v>
      </c>
      <c r="O10" s="82" t="s">
        <v>640</v>
      </c>
    </row>
    <row r="11" customFormat="false" ht="14.25" hidden="false" customHeight="false" outlineLevel="0" collapsed="false">
      <c r="I11" s="87" t="s">
        <v>641</v>
      </c>
      <c r="J11" s="88" t="n">
        <v>95</v>
      </c>
      <c r="K11" s="88" t="s">
        <v>623</v>
      </c>
      <c r="L11" s="88" t="n">
        <v>4</v>
      </c>
      <c r="M11" s="89" t="n">
        <v>158.78</v>
      </c>
      <c r="N11" s="89" t="n">
        <f aca="false">M11*L11</f>
        <v>635.12</v>
      </c>
      <c r="O11" s="82" t="s">
        <v>642</v>
      </c>
    </row>
    <row r="12" customFormat="false" ht="14.25" hidden="false" customHeight="false" outlineLevel="0" collapsed="false">
      <c r="I12" s="87" t="s">
        <v>643</v>
      </c>
      <c r="J12" s="88" t="n">
        <v>95</v>
      </c>
      <c r="K12" s="88" t="s">
        <v>623</v>
      </c>
      <c r="L12" s="88" t="n">
        <v>9</v>
      </c>
      <c r="M12" s="89" t="n">
        <v>239.29</v>
      </c>
      <c r="N12" s="89" t="n">
        <f aca="false">M12*L12</f>
        <v>2153.61</v>
      </c>
      <c r="O12" s="82" t="s">
        <v>644</v>
      </c>
    </row>
    <row r="13" customFormat="false" ht="14.25" hidden="false" customHeight="false" outlineLevel="0" collapsed="false">
      <c r="I13" s="87" t="s">
        <v>645</v>
      </c>
      <c r="J13" s="88" t="n">
        <v>95</v>
      </c>
      <c r="K13" s="88" t="s">
        <v>623</v>
      </c>
      <c r="L13" s="88" t="n">
        <v>8</v>
      </c>
      <c r="M13" s="89" t="n">
        <v>120.77</v>
      </c>
      <c r="N13" s="89" t="n">
        <f aca="false">M13*L13</f>
        <v>966.16</v>
      </c>
      <c r="O13" s="82" t="s">
        <v>646</v>
      </c>
    </row>
    <row r="14" customFormat="false" ht="14.25" hidden="false" customHeight="false" outlineLevel="0" collapsed="false">
      <c r="I14" s="87" t="s">
        <v>647</v>
      </c>
      <c r="J14" s="88"/>
      <c r="K14" s="88" t="s">
        <v>623</v>
      </c>
      <c r="L14" s="88" t="n">
        <v>3</v>
      </c>
      <c r="M14" s="89" t="n">
        <v>234.82</v>
      </c>
      <c r="N14" s="89" t="n">
        <f aca="false">M14*L14</f>
        <v>704.46</v>
      </c>
      <c r="O14" s="82" t="s">
        <v>648</v>
      </c>
    </row>
    <row r="15" customFormat="false" ht="14.25" hidden="false" customHeight="false" outlineLevel="0" collapsed="false">
      <c r="I15" s="87" t="s">
        <v>649</v>
      </c>
      <c r="J15" s="88" t="n">
        <v>220</v>
      </c>
      <c r="K15" s="88" t="s">
        <v>623</v>
      </c>
      <c r="L15" s="88" t="n">
        <v>8</v>
      </c>
      <c r="M15" s="89" t="n">
        <v>5.6</v>
      </c>
      <c r="N15" s="89" t="n">
        <f aca="false">M15*L15</f>
        <v>44.8</v>
      </c>
    </row>
    <row r="16" customFormat="false" ht="14.25" hidden="false" customHeight="false" outlineLevel="0" collapsed="false"/>
    <row r="17" customFormat="false" ht="14.25" hidden="false" customHeight="false" outlineLevel="0" collapsed="false"/>
    <row r="18" customFormat="false" ht="14.25" hidden="false" customHeight="true" outlineLevel="0" collapsed="false">
      <c r="N18" s="61" t="n">
        <f aca="false">SUM(N3:N17)</f>
        <v>38359.79</v>
      </c>
    </row>
    <row r="19" customFormat="false" ht="14.25" hidden="false" customHeight="false" outlineLevel="0" collapsed="false"/>
    <row r="20" customFormat="false" ht="14.25" hidden="false" customHeight="false" outlineLevel="0" collapsed="false"/>
    <row r="21" customFormat="false" ht="14.25" hidden="false" customHeight="false" outlineLevel="0" collapsed="false"/>
    <row r="22" customFormat="false" ht="14.25" hidden="false" customHeight="false" outlineLevel="0" collapsed="false"/>
    <row r="23" customFormat="false" ht="14.25" hidden="false" customHeight="false" outlineLevel="0" collapsed="false"/>
    <row r="24" customFormat="false" ht="14.25" hidden="false" customHeight="false" outlineLevel="0" collapsed="false"/>
    <row r="25" customFormat="false" ht="14.25" hidden="false" customHeight="false" outlineLevel="0" collapsed="false"/>
    <row r="26" customFormat="false" ht="14.25" hidden="false" customHeight="false" outlineLevel="0" collapsed="false"/>
    <row r="27" customFormat="false" ht="14.25" hidden="false" customHeight="false" outlineLevel="0" collapsed="false"/>
    <row r="28" customFormat="false" ht="14.25" hidden="false" customHeight="false" outlineLevel="0" collapsed="false"/>
    <row r="29" customFormat="false" ht="14.25" hidden="false" customHeight="false" outlineLevel="0" collapsed="false"/>
    <row r="30" customFormat="false" ht="14.25" hidden="false" customHeight="false" outlineLevel="0" collapsed="false"/>
    <row r="31" customFormat="false" ht="14.25" hidden="false" customHeight="false" outlineLevel="0" collapsed="false"/>
    <row r="32" customFormat="false" ht="14.25" hidden="false" customHeight="false" outlineLevel="0" collapsed="false"/>
    <row r="33" customFormat="false" ht="14.25" hidden="false" customHeight="false" outlineLevel="0" collapsed="false"/>
    <row r="34" customFormat="false" ht="14.25" hidden="false" customHeight="false" outlineLevel="0" collapsed="false"/>
    <row r="35" customFormat="false" ht="14.25" hidden="false" customHeight="false" outlineLevel="0" collapsed="false"/>
  </sheetData>
  <hyperlinks>
    <hyperlink ref="O3" r:id="rId1" display="https://alta-profil.ua/ua/product/zhelob-pvh-alta-profil-elit-125-95-mm-korichnevyj/"/>
    <hyperlink ref="O4" r:id="rId2" display="https://alta-profil.ua/ua/product/mufta-zheloba-alta-profil-elit-125-mm-korichnevyj/"/>
    <hyperlink ref="O5" r:id="rId3" display="https://alta-profil.ua/ua/product/kronshtejn-zheloba-alta-profil-elit-125-mm-korichnevyj/"/>
    <hyperlink ref="O6" r:id="rId4" display="https://alta-profil.ua/ua/product/voronka-alta-profil-elit-125-95-mm-korichnevyj/"/>
    <hyperlink ref="O7" r:id="rId5" display="https://alta-profil.ua/ua/product/zaglushka-zheloba-alta-profil-elit-125-mm-korichnevyj/"/>
    <hyperlink ref="O8" r:id="rId6" display="https://alta-profil.ua/ua/product/ugol-zheloba-alta-profil-elit-90-gradusov-125-mm-korichnevyj/"/>
    <hyperlink ref="O9" r:id="rId7" display="https://alta-profil.ua/ua/product/ugol-zheloba-reguliruemyj-alta-profil-elit-120-145-gradusov-125-mm-korichnevyj/"/>
    <hyperlink ref="O10" r:id="rId8" display="https://alta-profil.ua/ua/product/truba-vodostochnaya-alta-profil-elit-95-mm-3-m-korichnevyj/"/>
    <hyperlink ref="O11" r:id="rId9" display="https://alta-profil.ua/ua/product/mufta-truby-alta-profil-elit-95-mm-korichnevyj/"/>
    <hyperlink ref="O12" r:id="rId10" display="https://alta-profil.ua/ua/product/koleno-truby-alta-profil-elit-67-gradusov-95-mm-korichnevyj/"/>
    <hyperlink ref="O13" r:id="rId11" display="https://alta-profil.ua/ua/product/homut-truby-alta-profil-elit-95-mm-korichnevyj/"/>
    <hyperlink ref="O14" r:id="rId12" display="https://alta-profil.ua/ua/product/sliv-truby-alta-profil-elit-95-mm-korichnevyj/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N2:W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V5" activeCellId="0" sqref="V5"/>
    </sheetView>
  </sheetViews>
  <sheetFormatPr defaultColWidth="10.00390625" defaultRowHeight="15" customHeight="false" zeroHeight="false" outlineLevelRow="0" outlineLevelCol="0"/>
  <cols>
    <col collapsed="false" customWidth="true" hidden="false" outlineLevel="0" max="14" min="14" style="0" width="11.57"/>
    <col collapsed="false" customWidth="true" hidden="false" outlineLevel="0" max="17" min="17" style="0" width="19.14"/>
    <col collapsed="false" customWidth="true" hidden="false" outlineLevel="0" max="20" min="19" style="0" width="12.29"/>
  </cols>
  <sheetData>
    <row r="2" customFormat="false" ht="15" hidden="false" customHeight="false" outlineLevel="0" collapsed="false">
      <c r="R2" s="0" t="n">
        <f aca="false">R6*V2/V6</f>
        <v>151.568998109641</v>
      </c>
      <c r="V2" s="0" t="n">
        <v>0.9</v>
      </c>
    </row>
    <row r="4" customFormat="false" ht="15" hidden="false" customHeight="false" outlineLevel="0" collapsed="false">
      <c r="S4" s="0" t="s">
        <v>650</v>
      </c>
      <c r="T4" s="0" t="s">
        <v>89</v>
      </c>
    </row>
    <row r="5" customFormat="false" ht="15" hidden="false" customHeight="false" outlineLevel="0" collapsed="false">
      <c r="N5" s="90" t="s">
        <v>651</v>
      </c>
      <c r="O5" s="90"/>
      <c r="P5" s="90"/>
      <c r="Q5" s="90"/>
      <c r="R5" s="91" t="n">
        <f aca="false">SUM(Q11:Q23)+45.6+5.5</f>
        <v>101.1</v>
      </c>
      <c r="S5" s="48" t="n">
        <v>92</v>
      </c>
      <c r="T5" s="48" t="n">
        <f aca="false">S5*R5</f>
        <v>9301.2</v>
      </c>
      <c r="V5" s="0" t="n">
        <f aca="false">V6*R6</f>
        <v>80.18</v>
      </c>
    </row>
    <row r="6" customFormat="false" ht="15" hidden="false" customHeight="false" outlineLevel="0" collapsed="false">
      <c r="N6" s="90" t="s">
        <v>652</v>
      </c>
      <c r="O6" s="90"/>
      <c r="P6" s="90"/>
      <c r="Q6" s="90"/>
      <c r="R6" s="91" t="n">
        <f aca="false">(SUM(S11:S23)+P11+P12+P13+P14+P15+P16+P17+P18+P19+P20+P21+P25)/V6</f>
        <v>116.202898550725</v>
      </c>
      <c r="S6" s="48" t="n">
        <v>508</v>
      </c>
      <c r="T6" s="48" t="n">
        <f aca="false">S6*R6</f>
        <v>59031.0724637681</v>
      </c>
      <c r="V6" s="92" t="n">
        <f aca="false">3*0.23</f>
        <v>0.69</v>
      </c>
      <c r="W6" s="82" t="s">
        <v>653</v>
      </c>
    </row>
    <row r="7" customFormat="false" ht="15" hidden="false" customHeight="false" outlineLevel="0" collapsed="false">
      <c r="N7" s="90" t="s">
        <v>654</v>
      </c>
      <c r="O7" s="90"/>
      <c r="P7" s="90"/>
      <c r="Q7" s="90"/>
      <c r="R7" s="91" t="n">
        <f aca="false">R5*2*1.02/3.66</f>
        <v>56.3508196721311</v>
      </c>
      <c r="S7" s="48" t="n">
        <v>427</v>
      </c>
      <c r="T7" s="48" t="n">
        <f aca="false">R7/3.66*S7</f>
        <v>6574.26229508197</v>
      </c>
      <c r="W7" s="82" t="s">
        <v>655</v>
      </c>
    </row>
    <row r="9" customFormat="false" ht="15" hidden="false" customHeight="false" outlineLevel="0" collapsed="false">
      <c r="N9" s="3" t="s">
        <v>656</v>
      </c>
      <c r="O9" s="3"/>
      <c r="P9" s="7"/>
      <c r="Q9" s="3" t="s">
        <v>657</v>
      </c>
      <c r="R9" s="3"/>
      <c r="T9" s="61" t="n">
        <f aca="false">SUM(T5:T8)</f>
        <v>74906.5347588501</v>
      </c>
    </row>
    <row r="10" customFormat="false" ht="15" hidden="false" customHeight="false" outlineLevel="0" collapsed="false">
      <c r="N10" s="45" t="s">
        <v>658</v>
      </c>
      <c r="O10" s="45" t="s">
        <v>659</v>
      </c>
      <c r="P10" s="45" t="s">
        <v>660</v>
      </c>
      <c r="Q10" s="45" t="s">
        <v>658</v>
      </c>
      <c r="R10" s="45" t="s">
        <v>659</v>
      </c>
      <c r="S10" s="45" t="s">
        <v>660</v>
      </c>
    </row>
    <row r="11" customFormat="false" ht="15" hidden="false" customHeight="false" outlineLevel="0" collapsed="false">
      <c r="N11" s="90" t="n">
        <v>2.2</v>
      </c>
      <c r="O11" s="90" t="n">
        <v>0.8</v>
      </c>
      <c r="P11" s="90" t="n">
        <f aca="false">O11*N11</f>
        <v>1.76</v>
      </c>
      <c r="Q11" s="90" t="n">
        <v>11.2</v>
      </c>
      <c r="R11" s="90" t="n">
        <v>0.5</v>
      </c>
      <c r="S11" s="90" t="n">
        <f aca="false">R11*Q11</f>
        <v>5.6</v>
      </c>
    </row>
    <row r="12" customFormat="false" ht="15" hidden="false" customHeight="false" outlineLevel="0" collapsed="false">
      <c r="N12" s="90" t="n">
        <v>13.2</v>
      </c>
      <c r="O12" s="90" t="n">
        <v>0.5</v>
      </c>
      <c r="P12" s="90" t="n">
        <f aca="false">O12*N12</f>
        <v>6.6</v>
      </c>
      <c r="Q12" s="90" t="n">
        <v>8</v>
      </c>
      <c r="R12" s="90" t="n">
        <v>0.5</v>
      </c>
      <c r="S12" s="90" t="n">
        <f aca="false">R12*Q12</f>
        <v>4</v>
      </c>
    </row>
    <row r="13" customFormat="false" ht="15" hidden="false" customHeight="false" outlineLevel="0" collapsed="false">
      <c r="N13" s="90" t="n">
        <v>3.6</v>
      </c>
      <c r="O13" s="90" t="n">
        <v>2</v>
      </c>
      <c r="P13" s="90" t="n">
        <f aca="false">O13*N13</f>
        <v>7.2</v>
      </c>
      <c r="Q13" s="90" t="n">
        <v>2.1</v>
      </c>
      <c r="R13" s="90" t="n">
        <v>0.5</v>
      </c>
      <c r="S13" s="90" t="n">
        <f aca="false">R13*Q13</f>
        <v>1.05</v>
      </c>
    </row>
    <row r="14" customFormat="false" ht="15" hidden="false" customHeight="false" outlineLevel="0" collapsed="false">
      <c r="N14" s="90" t="n">
        <v>3.3</v>
      </c>
      <c r="O14" s="90" t="n">
        <v>0.5</v>
      </c>
      <c r="P14" s="90" t="n">
        <f aca="false">O14*N14</f>
        <v>1.65</v>
      </c>
      <c r="Q14" s="90" t="n">
        <v>2.1</v>
      </c>
      <c r="R14" s="90" t="n">
        <v>0.5</v>
      </c>
      <c r="S14" s="90" t="n">
        <f aca="false">R14*Q14</f>
        <v>1.05</v>
      </c>
    </row>
    <row r="15" customFormat="false" ht="15" hidden="false" customHeight="false" outlineLevel="0" collapsed="false">
      <c r="N15" s="90" t="n">
        <v>3.3</v>
      </c>
      <c r="O15" s="90" t="n">
        <v>0.5</v>
      </c>
      <c r="P15" s="90" t="n">
        <f aca="false">O15*N15</f>
        <v>1.65</v>
      </c>
      <c r="Q15" s="90" t="n">
        <v>1.4</v>
      </c>
      <c r="R15" s="90" t="n">
        <v>0.5</v>
      </c>
      <c r="S15" s="90" t="n">
        <f aca="false">R15*Q15</f>
        <v>0.7</v>
      </c>
    </row>
    <row r="16" customFormat="false" ht="15" hidden="false" customHeight="false" outlineLevel="0" collapsed="false">
      <c r="N16" s="90" t="n">
        <v>2.4</v>
      </c>
      <c r="O16" s="90" t="n">
        <v>2</v>
      </c>
      <c r="P16" s="90" t="n">
        <f aca="false">O16*N16</f>
        <v>4.8</v>
      </c>
      <c r="Q16" s="90" t="n">
        <v>3.3</v>
      </c>
      <c r="R16" s="90" t="n">
        <v>0.5</v>
      </c>
      <c r="S16" s="90" t="n">
        <f aca="false">R16*Q16</f>
        <v>1.65</v>
      </c>
    </row>
    <row r="17" customFormat="false" ht="15" hidden="false" customHeight="false" outlineLevel="0" collapsed="false">
      <c r="N17" s="90" t="n">
        <v>4.4</v>
      </c>
      <c r="O17" s="90" t="n">
        <v>2</v>
      </c>
      <c r="P17" s="90" t="n">
        <f aca="false">O17*N17</f>
        <v>8.8</v>
      </c>
      <c r="Q17" s="90" t="n">
        <v>3.3</v>
      </c>
      <c r="R17" s="90" t="n">
        <v>0.5</v>
      </c>
      <c r="S17" s="90" t="n">
        <f aca="false">R17*Q17</f>
        <v>1.65</v>
      </c>
    </row>
    <row r="18" customFormat="false" ht="15" hidden="false" customHeight="false" outlineLevel="0" collapsed="false">
      <c r="N18" s="90" t="n">
        <v>1.9</v>
      </c>
      <c r="O18" s="90" t="n">
        <v>2</v>
      </c>
      <c r="P18" s="90" t="n">
        <f aca="false">O18*N18</f>
        <v>3.8</v>
      </c>
      <c r="Q18" s="90" t="n">
        <v>1.2</v>
      </c>
      <c r="R18" s="90" t="n">
        <v>0.3</v>
      </c>
      <c r="S18" s="90" t="n">
        <f aca="false">R18*Q18</f>
        <v>0.36</v>
      </c>
    </row>
    <row r="19" customFormat="false" ht="15" hidden="false" customHeight="false" outlineLevel="0" collapsed="false">
      <c r="N19" s="90" t="n">
        <v>1.5</v>
      </c>
      <c r="O19" s="90" t="n">
        <v>0.5</v>
      </c>
      <c r="P19" s="90" t="n">
        <f aca="false">O19*N19</f>
        <v>0.75</v>
      </c>
      <c r="Q19" s="90" t="n">
        <v>1.2</v>
      </c>
      <c r="R19" s="90" t="n">
        <v>0.3</v>
      </c>
      <c r="S19" s="90" t="n">
        <f aca="false">R19*Q19</f>
        <v>0.36</v>
      </c>
    </row>
    <row r="20" customFormat="false" ht="15" hidden="false" customHeight="false" outlineLevel="0" collapsed="false">
      <c r="N20" s="90" t="n">
        <v>5.7</v>
      </c>
      <c r="O20" s="90" t="n">
        <v>0.5</v>
      </c>
      <c r="P20" s="90" t="n">
        <f aca="false">O20*N20</f>
        <v>2.85</v>
      </c>
      <c r="Q20" s="90" t="n">
        <v>4.5</v>
      </c>
      <c r="R20" s="90" t="n">
        <v>2</v>
      </c>
      <c r="S20" s="90" t="n">
        <f aca="false">R20*Q20</f>
        <v>9</v>
      </c>
    </row>
    <row r="21" customFormat="false" ht="15" hidden="false" customHeight="false" outlineLevel="0" collapsed="false">
      <c r="N21" s="90" t="n">
        <v>4.1</v>
      </c>
      <c r="O21" s="90" t="n">
        <v>0.5</v>
      </c>
      <c r="P21" s="90" t="n">
        <f aca="false">O21*N21</f>
        <v>2.05</v>
      </c>
      <c r="Q21" s="90" t="n">
        <v>8.3</v>
      </c>
      <c r="R21" s="90" t="n">
        <v>0.5</v>
      </c>
      <c r="S21" s="90" t="n">
        <f aca="false">R21*Q21</f>
        <v>4.15</v>
      </c>
    </row>
    <row r="22" customFormat="false" ht="15" hidden="false" customHeight="false" outlineLevel="0" collapsed="false">
      <c r="N22" s="93"/>
      <c r="O22" s="93"/>
      <c r="P22" s="93"/>
      <c r="Q22" s="90" t="n">
        <v>1.7</v>
      </c>
      <c r="R22" s="90" t="n">
        <v>0.5</v>
      </c>
      <c r="S22" s="90" t="n">
        <f aca="false">R22*Q22</f>
        <v>0.85</v>
      </c>
    </row>
    <row r="23" customFormat="false" ht="15" hidden="false" customHeight="false" outlineLevel="0" collapsed="false">
      <c r="N23" s="93"/>
      <c r="Q23" s="90" t="n">
        <v>1.7</v>
      </c>
      <c r="R23" s="90" t="n">
        <v>0.5</v>
      </c>
      <c r="S23" s="90" t="n">
        <f aca="false">R23*Q23</f>
        <v>0.85</v>
      </c>
    </row>
    <row r="24" customFormat="false" ht="15" hidden="false" customHeight="false" outlineLevel="0" collapsed="false">
      <c r="N24" s="94" t="s">
        <v>661</v>
      </c>
      <c r="O24" s="45" t="s">
        <v>659</v>
      </c>
      <c r="P24" s="45" t="s">
        <v>660</v>
      </c>
    </row>
    <row r="25" customFormat="false" ht="15" hidden="false" customHeight="false" outlineLevel="0" collapsed="false">
      <c r="N25" s="90" t="n">
        <v>3.5</v>
      </c>
      <c r="O25" s="90" t="n">
        <v>2</v>
      </c>
      <c r="P25" s="90" t="n">
        <f aca="false">O25*N25</f>
        <v>7</v>
      </c>
    </row>
    <row r="26" customFormat="false" ht="15" hidden="false" customHeight="false" outlineLevel="0" collapsed="false">
      <c r="N26" s="90" t="n">
        <v>2</v>
      </c>
    </row>
  </sheetData>
  <mergeCells count="5">
    <mergeCell ref="N5:Q5"/>
    <mergeCell ref="N6:Q6"/>
    <mergeCell ref="N7:Q7"/>
    <mergeCell ref="N9:O9"/>
    <mergeCell ref="Q9:R9"/>
  </mergeCells>
  <hyperlinks>
    <hyperlink ref="W6" r:id="rId1" display="https://alta-profil.ua/ua/product/sofit-t-20-un-s-chastichnoj-perforacziej-3000h230-mm-korichnevyj/?srsltid=AfmBOoroU1kZXXmGZBF1odfR05xaNhJzFQ3Iq0wBS1DgGrKFgtFUw5cf"/>
    <hyperlink ref="W7" r:id="rId2" display="https://alta-profil.ua/ua/product/planka-j-trim-t-15-korichnevaya-3660-mm/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33" activeCellId="0" sqref="D33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9.71"/>
    <col collapsed="false" customWidth="true" hidden="false" outlineLevel="0" max="4" min="4" style="0" width="11.85"/>
  </cols>
  <sheetData>
    <row r="1" customFormat="false" ht="15" hidden="false" customHeight="false" outlineLevel="0" collapsed="false">
      <c r="A1" s="3" t="s">
        <v>662</v>
      </c>
      <c r="B1" s="7" t="s">
        <v>658</v>
      </c>
      <c r="C1" s="7" t="s">
        <v>659</v>
      </c>
      <c r="D1" s="92"/>
    </row>
    <row r="2" customFormat="false" ht="15" hidden="false" customHeight="false" outlineLevel="0" collapsed="false">
      <c r="A2" s="45" t="s">
        <v>663</v>
      </c>
      <c r="B2" s="95" t="n">
        <v>700</v>
      </c>
      <c r="C2" s="45" t="n">
        <v>300</v>
      </c>
      <c r="D2" s="92"/>
    </row>
    <row r="3" customFormat="false" ht="15" hidden="false" customHeight="false" outlineLevel="0" collapsed="false">
      <c r="D3" s="92"/>
    </row>
    <row r="4" customFormat="false" ht="15" hidden="false" customHeight="false" outlineLevel="0" collapsed="false">
      <c r="A4" s="3" t="s">
        <v>39</v>
      </c>
      <c r="B4" s="45"/>
      <c r="C4" s="45"/>
      <c r="D4" s="92"/>
    </row>
    <row r="5" customFormat="false" ht="15" hidden="false" customHeight="false" outlineLevel="0" collapsed="false">
      <c r="A5" s="45" t="s">
        <v>664</v>
      </c>
      <c r="B5" s="45" t="n">
        <v>1500</v>
      </c>
      <c r="C5" s="45" t="n">
        <v>400</v>
      </c>
      <c r="D5" s="92"/>
    </row>
    <row r="6" customFormat="false" ht="15" hidden="false" customHeight="false" outlineLevel="0" collapsed="false">
      <c r="A6" s="45" t="s">
        <v>665</v>
      </c>
      <c r="B6" s="95" t="n">
        <v>700</v>
      </c>
      <c r="C6" s="45" t="n">
        <v>400</v>
      </c>
      <c r="D6" s="92"/>
    </row>
    <row r="7" customFormat="false" ht="15" hidden="false" customHeight="false" outlineLevel="0" collapsed="false">
      <c r="A7" s="45" t="s">
        <v>666</v>
      </c>
      <c r="B7" s="95" t="n">
        <v>700</v>
      </c>
      <c r="C7" s="45" t="n">
        <v>400</v>
      </c>
      <c r="D7" s="92"/>
    </row>
    <row r="8" customFormat="false" ht="15" hidden="false" customHeight="false" outlineLevel="0" collapsed="false">
      <c r="A8" s="45" t="s">
        <v>667</v>
      </c>
      <c r="B8" s="95" t="n">
        <v>1300</v>
      </c>
      <c r="C8" s="45" t="n">
        <v>400</v>
      </c>
      <c r="D8" s="92"/>
    </row>
    <row r="9" customFormat="false" ht="15" hidden="false" customHeight="false" outlineLevel="0" collapsed="false">
      <c r="A9" s="45" t="s">
        <v>668</v>
      </c>
      <c r="B9" s="95" t="n">
        <v>900</v>
      </c>
      <c r="C9" s="45" t="n">
        <v>400</v>
      </c>
      <c r="D9" s="92"/>
    </row>
    <row r="10" customFormat="false" ht="15" hidden="false" customHeight="false" outlineLevel="0" collapsed="false">
      <c r="A10" s="45" t="s">
        <v>669</v>
      </c>
      <c r="B10" s="95" t="n">
        <v>1000</v>
      </c>
      <c r="C10" s="45" t="n">
        <v>400</v>
      </c>
      <c r="D10" s="92"/>
    </row>
    <row r="11" customFormat="false" ht="15" hidden="false" customHeight="false" outlineLevel="0" collapsed="false">
      <c r="A11" s="45" t="s">
        <v>670</v>
      </c>
      <c r="B11" s="95" t="n">
        <v>1000</v>
      </c>
      <c r="C11" s="45" t="n">
        <v>400</v>
      </c>
      <c r="D11" s="92"/>
    </row>
    <row r="12" customFormat="false" ht="15" hidden="false" customHeight="false" outlineLevel="0" collapsed="false">
      <c r="D12" s="92"/>
    </row>
    <row r="13" customFormat="false" ht="15" hidden="false" customHeight="false" outlineLevel="0" collapsed="false">
      <c r="A13" s="3" t="s">
        <v>671</v>
      </c>
      <c r="B13" s="45"/>
      <c r="C13" s="45"/>
      <c r="D13" s="92"/>
    </row>
    <row r="14" customFormat="false" ht="15" hidden="false" customHeight="false" outlineLevel="0" collapsed="false">
      <c r="A14" s="45" t="s">
        <v>672</v>
      </c>
      <c r="B14" s="95" t="n">
        <v>1000</v>
      </c>
      <c r="C14" s="45" t="n">
        <v>400</v>
      </c>
      <c r="D14" s="92"/>
    </row>
    <row r="15" customFormat="false" ht="15" hidden="false" customHeight="false" outlineLevel="0" collapsed="false">
      <c r="A15" s="45" t="s">
        <v>673</v>
      </c>
      <c r="B15" s="95" t="n">
        <v>1000</v>
      </c>
      <c r="C15" s="45" t="n">
        <v>400</v>
      </c>
      <c r="D15" s="92"/>
    </row>
    <row r="16" customFormat="false" ht="15" hidden="false" customHeight="false" outlineLevel="0" collapsed="false">
      <c r="A16" s="45" t="s">
        <v>674</v>
      </c>
      <c r="B16" s="95" t="n">
        <v>1000</v>
      </c>
      <c r="C16" s="45" t="n">
        <v>400</v>
      </c>
      <c r="D16" s="92"/>
    </row>
    <row r="17" customFormat="false" ht="15" hidden="false" customHeight="false" outlineLevel="0" collapsed="false">
      <c r="A17" s="45" t="s">
        <v>675</v>
      </c>
      <c r="B17" s="45" t="n">
        <v>1400</v>
      </c>
      <c r="C17" s="45" t="n">
        <v>400</v>
      </c>
      <c r="D17" s="92"/>
    </row>
    <row r="18" customFormat="false" ht="15" hidden="false" customHeight="false" outlineLevel="0" collapsed="false">
      <c r="A18" s="45" t="s">
        <v>676</v>
      </c>
      <c r="B18" s="95" t="n">
        <v>700</v>
      </c>
      <c r="C18" s="45" t="n">
        <v>400</v>
      </c>
      <c r="D18" s="92"/>
    </row>
    <row r="19" customFormat="false" ht="15" hidden="false" customHeight="false" outlineLevel="0" collapsed="false">
      <c r="A19" s="45" t="s">
        <v>677</v>
      </c>
      <c r="B19" s="95" t="n">
        <v>700</v>
      </c>
      <c r="C19" s="45" t="n">
        <v>400</v>
      </c>
      <c r="D19" s="92"/>
    </row>
    <row r="20" customFormat="false" ht="15" hidden="false" customHeight="false" outlineLevel="0" collapsed="false">
      <c r="A20" s="45" t="s">
        <v>678</v>
      </c>
      <c r="B20" s="95" t="n">
        <v>700</v>
      </c>
      <c r="C20" s="45" t="n">
        <v>400</v>
      </c>
      <c r="D20" s="92"/>
    </row>
    <row r="21" customFormat="false" ht="15" hidden="false" customHeight="false" outlineLevel="0" collapsed="false">
      <c r="A21" s="45" t="s">
        <v>679</v>
      </c>
      <c r="B21" s="95" t="n">
        <v>1300</v>
      </c>
      <c r="C21" s="45" t="n">
        <v>400</v>
      </c>
      <c r="D21" s="92"/>
    </row>
    <row r="22" customFormat="false" ht="15" hidden="false" customHeight="false" outlineLevel="0" collapsed="false">
      <c r="A22" s="45" t="s">
        <v>680</v>
      </c>
      <c r="B22" s="95" t="n">
        <v>1100</v>
      </c>
      <c r="C22" s="45" t="n">
        <v>400</v>
      </c>
      <c r="D22" s="92"/>
    </row>
    <row r="24" customFormat="false" ht="15" hidden="false" customHeight="false" outlineLevel="0" collapsed="false">
      <c r="A24" s="96" t="s">
        <v>681</v>
      </c>
      <c r="D24" s="97"/>
    </row>
    <row r="25" customFormat="false" ht="15" hidden="false" customHeight="false" outlineLevel="0" collapsed="false">
      <c r="A25" s="0" t="s">
        <v>682</v>
      </c>
      <c r="D25" s="98"/>
      <c r="F25" s="16" t="s">
        <v>683</v>
      </c>
    </row>
    <row r="27" customFormat="false" ht="15" hidden="false" customHeight="false" outlineLevel="0" collapsed="false">
      <c r="A27" s="0" t="s">
        <v>684</v>
      </c>
      <c r="B27" s="0" t="n">
        <v>17</v>
      </c>
      <c r="D27" s="2" t="n">
        <v>580</v>
      </c>
      <c r="E27" s="0" t="s">
        <v>685</v>
      </c>
    </row>
    <row r="28" customFormat="false" ht="15" hidden="false" customHeight="false" outlineLevel="0" collapsed="false">
      <c r="A28" s="0" t="s">
        <v>686</v>
      </c>
      <c r="B28" s="0" t="n">
        <v>17</v>
      </c>
    </row>
    <row r="31" customFormat="false" ht="15" hidden="false" customHeight="false" outlineLevel="0" collapsed="false">
      <c r="A31" s="0" t="s">
        <v>687</v>
      </c>
      <c r="B31" s="0" t="n">
        <f aca="false">SUM(B2:B22)/1000</f>
        <v>16.7</v>
      </c>
      <c r="D31" s="2" t="n">
        <f aca="false">18*D27+623*B31</f>
        <v>20844.1</v>
      </c>
    </row>
    <row r="32" customFormat="false" ht="15" hidden="false" customHeight="false" outlineLevel="0" collapsed="false">
      <c r="A32" s="0" t="s">
        <v>688</v>
      </c>
      <c r="D32" s="61" t="n">
        <f aca="false">300*4+D31</f>
        <v>22044.1</v>
      </c>
    </row>
  </sheetData>
  <hyperlinks>
    <hyperlink ref="F25" r:id="rId1" display="https://prom.ua/ua/p1283796631-podokonnik-pvh-sauberg.html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LibreOffice/26.2.1.2$Windows_X86_64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2015-06-05T15:19:34Z</dcterms:created>
  <dc:creator>БОРТНОВСЬКИЙ Віталій Васильович</dc:creator>
  <dc:description/>
  <dc:language>ru-RU</dc:language>
  <cp:lastModifiedBy/>
  <dcterms:modified xsi:type="dcterms:W3CDTF">2026-08-23T09:33:51Z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2a97b137f88c45b9952310633d749fd9</vt:lpwstr>
  </property>
</Properties>
</file>