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КОШТОРИСИ ПО МІСТАХ\Миколаїв 10 квітня 16.10.2026\"/>
    </mc:Choice>
  </mc:AlternateContent>
  <bookViews>
    <workbookView xWindow="0" yWindow="0" windowWidth="28800" windowHeight="8625"/>
  </bookViews>
  <sheets>
    <sheet name="КП" sheetId="2" r:id="rId1"/>
  </sheets>
  <definedNames>
    <definedName name="_xlnm._FilterDatabase" localSheetId="0" hidden="1">КП!$A$4:$I$100</definedName>
  </definedNames>
  <calcPr calcId="162913"/>
</workbook>
</file>

<file path=xl/calcChain.xml><?xml version="1.0" encoding="utf-8"?>
<calcChain xmlns="http://schemas.openxmlformats.org/spreadsheetml/2006/main">
  <c r="G99" i="2" l="1"/>
  <c r="G7" i="2" l="1"/>
  <c r="G8" i="2"/>
  <c r="G9" i="2"/>
  <c r="G10" i="2"/>
  <c r="G11" i="2"/>
  <c r="G14" i="2"/>
  <c r="G25" i="2"/>
  <c r="G37" i="2"/>
  <c r="G49" i="2"/>
  <c r="G51" i="2"/>
  <c r="G56" i="2"/>
  <c r="G84" i="2"/>
  <c r="G90" i="2"/>
  <c r="G92" i="2"/>
  <c r="G94" i="2"/>
  <c r="G97" i="2"/>
  <c r="G6" i="2"/>
  <c r="E95" i="2"/>
  <c r="E85" i="2"/>
  <c r="E70" i="2"/>
  <c r="E71" i="2" s="1"/>
  <c r="E61" i="2"/>
  <c r="E63" i="2" s="1"/>
  <c r="E60" i="2"/>
  <c r="E59" i="2"/>
  <c r="E58" i="2"/>
  <c r="E57" i="2"/>
  <c r="E54" i="2"/>
  <c r="E55" i="2" s="1"/>
  <c r="E52" i="2"/>
  <c r="E50" i="2"/>
  <c r="E41" i="2"/>
  <c r="E43" i="2" s="1"/>
  <c r="E40" i="2"/>
  <c r="E39" i="2"/>
  <c r="E38" i="2"/>
  <c r="E31" i="2"/>
  <c r="E30" i="2"/>
  <c r="E29" i="2"/>
  <c r="E28" i="2"/>
  <c r="E26" i="2"/>
  <c r="E21" i="2"/>
  <c r="E20" i="2"/>
  <c r="E19" i="2"/>
  <c r="E18" i="2"/>
  <c r="E17" i="2"/>
  <c r="E15" i="2"/>
  <c r="E12" i="2"/>
  <c r="G12" i="2" s="1"/>
  <c r="G61" i="2" l="1"/>
  <c r="E79" i="2"/>
  <c r="E72" i="2"/>
  <c r="E76" i="2"/>
  <c r="E80" i="2"/>
  <c r="E75" i="2"/>
  <c r="E86" i="2"/>
  <c r="E87" i="2" s="1"/>
  <c r="G70" i="2"/>
  <c r="E73" i="2"/>
  <c r="E77" i="2"/>
  <c r="E81" i="2"/>
  <c r="E82" i="2" s="1"/>
  <c r="E74" i="2"/>
  <c r="E78" i="2"/>
  <c r="G54" i="2"/>
  <c r="G41" i="2"/>
  <c r="E62" i="2"/>
  <c r="E44" i="2"/>
  <c r="G44" i="2" s="1"/>
  <c r="E64" i="2"/>
  <c r="G64" i="2" s="1"/>
  <c r="E42" i="2"/>
  <c r="G100" i="2" l="1"/>
  <c r="E83" i="2"/>
  <c r="G81" i="2"/>
  <c r="E88" i="2"/>
  <c r="G86" i="2"/>
  <c r="E68" i="2"/>
  <c r="E65" i="2"/>
  <c r="E67" i="2"/>
  <c r="E66" i="2"/>
  <c r="E48" i="2"/>
  <c r="E45" i="2"/>
  <c r="E47" i="2"/>
  <c r="E46" i="2"/>
</calcChain>
</file>

<file path=xl/sharedStrings.xml><?xml version="1.0" encoding="utf-8"?>
<sst xmlns="http://schemas.openxmlformats.org/spreadsheetml/2006/main" count="253" uniqueCount="94">
  <si>
    <t>№</t>
  </si>
  <si>
    <t>Об'єм робіт на один будинок</t>
  </si>
  <si>
    <t>Один.виміру</t>
  </si>
  <si>
    <t>Розділ 1. Демонтажні роботи</t>
  </si>
  <si>
    <t>Демонтаж плитки зі стін та підлог</t>
  </si>
  <si>
    <t>м2</t>
  </si>
  <si>
    <t>Демонтаж існуючих сталевих, металопластикових та дерев'яних дверей (з демонтажом штукатурки з відкосів)</t>
  </si>
  <si>
    <t>шт</t>
  </si>
  <si>
    <t>Знімання шпалер</t>
  </si>
  <si>
    <t>Очищення вручну внутрішніх поверхонь стін від олійної, перхлорвінілової фарби</t>
  </si>
  <si>
    <t>Демонтаж дерев'яної підлоги (лаги , ДВП, ДСП )</t>
  </si>
  <si>
    <t>Демонтаж санітарно-технічного приладдя (унітаз, ванна, умивальник, мийка, бойлер, змішувачі)</t>
  </si>
  <si>
    <t>Демонтаж трубопроводів</t>
  </si>
  <si>
    <t>м-п</t>
  </si>
  <si>
    <t>Розділ 2. Вікна та двері</t>
  </si>
  <si>
    <t>Монтаж дверей металопластикових міжкімнатних (включаючи відновлення відкосів)</t>
  </si>
  <si>
    <t>-</t>
  </si>
  <si>
    <t>Фарба фасадна</t>
  </si>
  <si>
    <t>кг</t>
  </si>
  <si>
    <t>Листи гіпсокартонні для перегородок, вологостійкі товщина 12 мм</t>
  </si>
  <si>
    <t>Ґрунтовка глибокого проникнення</t>
  </si>
  <si>
    <t>л</t>
  </si>
  <si>
    <t>Шпаклівка стартова</t>
  </si>
  <si>
    <t>Шпаклівка фінішна</t>
  </si>
  <si>
    <t>Клей для гіпсокартону</t>
  </si>
  <si>
    <t>Блок дверний металопластиковий міжкімнатний (з усім необхідним для його коректного встановлення та експлуатації)</t>
  </si>
  <si>
    <t>Кутик перфорований</t>
  </si>
  <si>
    <t>м</t>
  </si>
  <si>
    <t>Профіль ПВХ торцевий для гіпсокартону 12мм 2,5м</t>
  </si>
  <si>
    <t>Монтажна піна професійна універсальна всесезонна</t>
  </si>
  <si>
    <t>балон</t>
  </si>
  <si>
    <t>Установлення міжкімнатних дверей з лиштвою (включаючи відновлення відкосів, врізання замків, ручок, петель)</t>
  </si>
  <si>
    <t>Блок дверний дерев'яний, внутрішній, 2000х900 мм (з усім необхідним для його коректного встановлення та експлуатації)</t>
  </si>
  <si>
    <t>Розділ 3. Підлоги</t>
  </si>
  <si>
    <t>Улаштування бетонної стяжки товщиною 80мм (включаючи приготування розчину)</t>
  </si>
  <si>
    <t>Шлакопортландцемент загальнобудівельного та спеціального призначення, марка 400</t>
  </si>
  <si>
    <t>Гравій для будівельних робіт, фракція 5-20 мм, марка ДР8</t>
  </si>
  <si>
    <t>м3</t>
  </si>
  <si>
    <t>Пісок природний, збагачений</t>
  </si>
  <si>
    <t>Горизонтальна та вертикальна гідроізоляція</t>
  </si>
  <si>
    <t>Гідроізоляційна суміш полімерцементна</t>
  </si>
  <si>
    <t>Стрічка гідроізоляційна  еластична для захисту кутів і швів</t>
  </si>
  <si>
    <t>Укладання плитки на підлогу на розчині із сухої клеючої суміші  з фугуванням</t>
  </si>
  <si>
    <t>Плитки керамічні для підлог, (включаючи хрестики або СВП)</t>
  </si>
  <si>
    <t>Затирка для швів</t>
  </si>
  <si>
    <t>Клей для керамічної плитки</t>
  </si>
  <si>
    <t>Укладання лінолеуму</t>
  </si>
  <si>
    <t>Лінолеум напівкомерційний</t>
  </si>
  <si>
    <t>Монтаж плінтуса пластикового (з кріпленням)</t>
  </si>
  <si>
    <t>Плінтус ПВХ 21х55х2500 мм. (в комплекті з фурнітурою та кріпленням)</t>
  </si>
  <si>
    <t>Розділ 4. Стіни</t>
  </si>
  <si>
    <t>Ручне штукатурення цементним розчином (включаючи приготування розчину)</t>
  </si>
  <si>
    <t>Суміш універсальна М-150 3 в 1 (Мурування, Штукатурка, Стяжка)</t>
  </si>
  <si>
    <t>Підготування стін під фарбування або шпалери (з наклеюванням склосітки штукатурної)</t>
  </si>
  <si>
    <t>Склосітка штукатурна 4x4 160 г/кв.м</t>
  </si>
  <si>
    <t xml:space="preserve">Поклейка шпалер на стіну </t>
  </si>
  <si>
    <t xml:space="preserve">Вінілові шпалери на флізеліновій основі </t>
  </si>
  <si>
    <t xml:space="preserve">Клей для шпалер  </t>
  </si>
  <si>
    <t>Укладання плитки на стіни на розчині із сухої клеючої суміші</t>
  </si>
  <si>
    <t>Плитки керамічні для стін, (включаючи хрестики або СВП)</t>
  </si>
  <si>
    <t>Розділ 5. Стеля</t>
  </si>
  <si>
    <t>Монтаж гіпсокартону на стелю по металевому каркасу</t>
  </si>
  <si>
    <t>Гіпсокартон 2500x1200х9,5 мм</t>
  </si>
  <si>
    <t>Профіль UD 27 0,6 мм</t>
  </si>
  <si>
    <t>Профіль CD 60 0,6 мм</t>
  </si>
  <si>
    <t>Саморез по металлу 3,5x9,5 мм</t>
  </si>
  <si>
    <t>Саморіз по металу для гипсокартону 3,5x25 мм</t>
  </si>
  <si>
    <t>Склострічка самоклейка 50мм</t>
  </si>
  <si>
    <t>Шпаклівка для закладення швів між гіпсокартонними плитами</t>
  </si>
  <si>
    <t>Підвіс П-подібний універсальний 60х250 мм</t>
  </si>
  <si>
    <t>Дюбель-шурупи 6х40мм</t>
  </si>
  <si>
    <t>Підготування гіпсокартонної стелі під фарбування</t>
  </si>
  <si>
    <t>Монтаж багета з фарбуванням</t>
  </si>
  <si>
    <t>Стельовий плінтус 2000x45x45 мм</t>
  </si>
  <si>
    <t>Фарбування стель водоемульсійною фарбою по підготовленій поверхні</t>
  </si>
  <si>
    <t>Фарба водноемульсійна, стійка до миття, 2кл.</t>
  </si>
  <si>
    <t>Розділ 6. Сантехнічні роботи</t>
  </si>
  <si>
    <t>Установлення душової кабіни (включаючи монтаж змішувача, підключення до систем водопостачання та каналізації)</t>
  </si>
  <si>
    <t>Душовий бокс  (включно зі змішувачем та усім необхідним для її коректного підключення  та експлуатації)Душовий бокс  (включно зі змішувачем та усім необхідним для її коректного підключення  та експлуатації)</t>
  </si>
  <si>
    <t>Установлення унітазу з безпосередньо приєднаним бачком (включаючи підключення до систем водопостачання та каналізації)</t>
  </si>
  <si>
    <t>Унітаз-компакт з сидінням поліпропілен та металевим кріпленням (включно з усім необхідним для його  коректного підключення та експлуатації)</t>
  </si>
  <si>
    <t>Прокладання поліпропіленових труб водопостачання та опалення дiаметром до 32 мм</t>
  </si>
  <si>
    <t>Труби поліетиленові (включно з фітінгами та усім необхідним для коректного підключення та експлуатації)</t>
  </si>
  <si>
    <t>Розділ 7. Вентиляція</t>
  </si>
  <si>
    <t>Установлення врізного або канального вентилятора</t>
  </si>
  <si>
    <t>Витяжний вентилятор діам. 100мм (потужність 40-100Вт)</t>
  </si>
  <si>
    <t>Кількість</t>
  </si>
  <si>
    <t>КП</t>
  </si>
  <si>
    <t>№ позиц. по прайсу</t>
  </si>
  <si>
    <t>Ціна, грн. з ПДВ</t>
  </si>
  <si>
    <t>Сума, грн з ПДВ</t>
  </si>
  <si>
    <t>РАЗОМ, грн. з ПДВ</t>
  </si>
  <si>
    <t>Розділ 6. Розвантажувальні та завантажувальні роботи вивезення сміття</t>
  </si>
  <si>
    <t>к-кт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</si>
</sst>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/>
    <xf numFmtId="0" fontId="3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/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/>
    <xf numFmtId="164" fontId="3" fillId="0" borderId="3" xfId="0" applyNumberFormat="1" applyFont="1" applyBorder="1" applyAlignment="1"/>
    <xf numFmtId="164" fontId="2" fillId="2" borderId="2" xfId="0" applyNumberFormat="1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tabSelected="1" zoomScaleNormal="100" workbookViewId="0">
      <selection activeCell="M18" sqref="M18"/>
    </sheetView>
  </sheetViews>
  <sheetFormatPr defaultColWidth="14.42578125" defaultRowHeight="15"/>
  <cols>
    <col min="1" max="1" width="4.85546875" customWidth="1"/>
    <col min="2" max="2" width="9.7109375" customWidth="1"/>
    <col min="3" max="3" width="58.42578125" customWidth="1"/>
    <col min="4" max="4" width="12.5703125" customWidth="1"/>
    <col min="5" max="5" width="12.85546875" customWidth="1"/>
    <col min="6" max="6" width="14.140625" customWidth="1"/>
    <col min="7" max="7" width="14.85546875" customWidth="1"/>
    <col min="8" max="12" width="8.5703125" customWidth="1"/>
  </cols>
  <sheetData>
    <row r="1" spans="1:7" ht="14.25" customHeight="1">
      <c r="C1" s="2"/>
      <c r="D1" s="2"/>
      <c r="E1" s="3"/>
      <c r="F1" s="2"/>
      <c r="G1" s="2"/>
    </row>
    <row r="2" spans="1:7" ht="14.25" customHeight="1">
      <c r="B2" s="24"/>
      <c r="C2" s="2" t="s">
        <v>87</v>
      </c>
      <c r="D2" s="2"/>
      <c r="E2" s="3"/>
      <c r="F2" s="2"/>
      <c r="G2" s="25"/>
    </row>
    <row r="3" spans="1:7" ht="45">
      <c r="A3" s="4" t="s">
        <v>0</v>
      </c>
      <c r="B3" s="6" t="s">
        <v>88</v>
      </c>
      <c r="C3" s="4" t="s">
        <v>1</v>
      </c>
      <c r="D3" s="4" t="s">
        <v>2</v>
      </c>
      <c r="E3" s="5" t="s">
        <v>86</v>
      </c>
      <c r="F3" s="26" t="s">
        <v>89</v>
      </c>
      <c r="G3" s="27" t="s">
        <v>90</v>
      </c>
    </row>
    <row r="4" spans="1:7">
      <c r="A4" s="7">
        <v>1</v>
      </c>
      <c r="B4" s="4"/>
      <c r="C4" s="7">
        <v>2</v>
      </c>
      <c r="D4" s="7">
        <v>3</v>
      </c>
      <c r="E4" s="7">
        <v>4</v>
      </c>
      <c r="F4" s="28">
        <v>5</v>
      </c>
      <c r="G4" s="27">
        <v>6</v>
      </c>
    </row>
    <row r="5" spans="1:7">
      <c r="A5" s="8"/>
      <c r="B5" s="8"/>
      <c r="C5" s="7" t="s">
        <v>3</v>
      </c>
      <c r="D5" s="8"/>
      <c r="E5" s="9"/>
      <c r="F5" s="29"/>
      <c r="G5" s="30"/>
    </row>
    <row r="6" spans="1:7">
      <c r="A6" s="4">
        <v>1</v>
      </c>
      <c r="B6" s="4">
        <v>12</v>
      </c>
      <c r="C6" s="10" t="s">
        <v>4</v>
      </c>
      <c r="D6" s="4" t="s">
        <v>5</v>
      </c>
      <c r="E6" s="4">
        <v>3.1</v>
      </c>
      <c r="F6" s="37">
        <v>190</v>
      </c>
      <c r="G6" s="38">
        <f>ROUND(F6*E6,2)</f>
        <v>589</v>
      </c>
    </row>
    <row r="7" spans="1:7" ht="30">
      <c r="A7" s="4">
        <v>2</v>
      </c>
      <c r="B7" s="4">
        <v>14</v>
      </c>
      <c r="C7" s="11" t="s">
        <v>6</v>
      </c>
      <c r="D7" s="4" t="s">
        <v>7</v>
      </c>
      <c r="E7" s="4">
        <v>4</v>
      </c>
      <c r="F7" s="37">
        <v>700</v>
      </c>
      <c r="G7" s="38">
        <f t="shared" ref="G7:G70" si="0">ROUND(F7*E7,2)</f>
        <v>2800</v>
      </c>
    </row>
    <row r="8" spans="1:7">
      <c r="A8" s="4">
        <v>3</v>
      </c>
      <c r="B8" s="4">
        <v>15</v>
      </c>
      <c r="C8" s="12" t="s">
        <v>8</v>
      </c>
      <c r="D8" s="4" t="s">
        <v>5</v>
      </c>
      <c r="E8" s="4">
        <v>18.8</v>
      </c>
      <c r="F8" s="37">
        <v>70</v>
      </c>
      <c r="G8" s="38">
        <f t="shared" si="0"/>
        <v>1316</v>
      </c>
    </row>
    <row r="9" spans="1:7" ht="30">
      <c r="A9" s="4">
        <v>4</v>
      </c>
      <c r="B9" s="4">
        <v>16</v>
      </c>
      <c r="C9" s="12" t="s">
        <v>9</v>
      </c>
      <c r="D9" s="4" t="s">
        <v>5</v>
      </c>
      <c r="E9" s="4">
        <v>8.4</v>
      </c>
      <c r="F9" s="37">
        <v>130</v>
      </c>
      <c r="G9" s="38">
        <f t="shared" si="0"/>
        <v>1092</v>
      </c>
    </row>
    <row r="10" spans="1:7">
      <c r="A10" s="4">
        <v>5</v>
      </c>
      <c r="B10" s="4">
        <v>19</v>
      </c>
      <c r="C10" s="12" t="s">
        <v>10</v>
      </c>
      <c r="D10" s="4" t="s">
        <v>5</v>
      </c>
      <c r="E10" s="4">
        <v>11.2</v>
      </c>
      <c r="F10" s="37">
        <v>150</v>
      </c>
      <c r="G10" s="38">
        <f t="shared" si="0"/>
        <v>1680</v>
      </c>
    </row>
    <row r="11" spans="1:7" ht="30">
      <c r="A11" s="4">
        <v>6</v>
      </c>
      <c r="B11" s="4">
        <v>24</v>
      </c>
      <c r="C11" s="12" t="s">
        <v>11</v>
      </c>
      <c r="D11" s="4" t="s">
        <v>7</v>
      </c>
      <c r="E11" s="13">
        <v>3</v>
      </c>
      <c r="F11" s="37">
        <v>400</v>
      </c>
      <c r="G11" s="38">
        <f t="shared" si="0"/>
        <v>1200</v>
      </c>
    </row>
    <row r="12" spans="1:7">
      <c r="A12" s="4">
        <v>7</v>
      </c>
      <c r="B12" s="4">
        <v>27</v>
      </c>
      <c r="C12" s="12" t="s">
        <v>12</v>
      </c>
      <c r="D12" s="4" t="s">
        <v>13</v>
      </c>
      <c r="E12" s="13">
        <f>5</f>
        <v>5</v>
      </c>
      <c r="F12" s="37">
        <v>40</v>
      </c>
      <c r="G12" s="38">
        <f t="shared" si="0"/>
        <v>200</v>
      </c>
    </row>
    <row r="13" spans="1:7">
      <c r="A13" s="4"/>
      <c r="B13" s="4"/>
      <c r="C13" s="4" t="s">
        <v>14</v>
      </c>
      <c r="D13" s="4"/>
      <c r="E13" s="5"/>
      <c r="F13" s="32"/>
      <c r="G13" s="33"/>
    </row>
    <row r="14" spans="1:7" ht="30">
      <c r="A14" s="4">
        <v>8</v>
      </c>
      <c r="B14" s="4">
        <v>48</v>
      </c>
      <c r="C14" s="12" t="s">
        <v>15</v>
      </c>
      <c r="D14" s="4" t="s">
        <v>5</v>
      </c>
      <c r="E14" s="5">
        <v>2.9</v>
      </c>
      <c r="F14" s="37">
        <v>4000</v>
      </c>
      <c r="G14" s="38">
        <f t="shared" si="0"/>
        <v>11600</v>
      </c>
    </row>
    <row r="15" spans="1:7">
      <c r="A15" s="14" t="s">
        <v>16</v>
      </c>
      <c r="B15" s="14">
        <v>278</v>
      </c>
      <c r="C15" s="15" t="s">
        <v>17</v>
      </c>
      <c r="D15" s="16" t="s">
        <v>18</v>
      </c>
      <c r="E15" s="17">
        <f>E16*0.3</f>
        <v>0.3</v>
      </c>
      <c r="F15" s="34"/>
      <c r="G15" s="33"/>
    </row>
    <row r="16" spans="1:7" ht="18" customHeight="1">
      <c r="A16" s="14" t="s">
        <v>16</v>
      </c>
      <c r="B16" s="14">
        <v>201</v>
      </c>
      <c r="C16" s="15" t="s">
        <v>19</v>
      </c>
      <c r="D16" s="16" t="s">
        <v>5</v>
      </c>
      <c r="E16" s="17">
        <v>1</v>
      </c>
      <c r="F16" s="34"/>
      <c r="G16" s="33"/>
    </row>
    <row r="17" spans="1:7">
      <c r="A17" s="14" t="s">
        <v>16</v>
      </c>
      <c r="B17" s="14">
        <v>166</v>
      </c>
      <c r="C17" s="15" t="s">
        <v>20</v>
      </c>
      <c r="D17" s="16" t="s">
        <v>21</v>
      </c>
      <c r="E17" s="17">
        <f>E16*0.4</f>
        <v>0.4</v>
      </c>
      <c r="F17" s="34"/>
      <c r="G17" s="33"/>
    </row>
    <row r="18" spans="1:7">
      <c r="A18" s="14" t="s">
        <v>16</v>
      </c>
      <c r="B18" s="14">
        <v>287</v>
      </c>
      <c r="C18" s="15" t="s">
        <v>22</v>
      </c>
      <c r="D18" s="16" t="s">
        <v>18</v>
      </c>
      <c r="E18" s="17">
        <f>E16*2.4</f>
        <v>2.4</v>
      </c>
      <c r="F18" s="34"/>
      <c r="G18" s="33"/>
    </row>
    <row r="19" spans="1:7">
      <c r="A19" s="14" t="s">
        <v>16</v>
      </c>
      <c r="B19" s="14">
        <v>288</v>
      </c>
      <c r="C19" s="15" t="s">
        <v>23</v>
      </c>
      <c r="D19" s="16" t="s">
        <v>18</v>
      </c>
      <c r="E19" s="17">
        <f>E16*1.2</f>
        <v>1.2</v>
      </c>
      <c r="F19" s="34"/>
      <c r="G19" s="33"/>
    </row>
    <row r="20" spans="1:7">
      <c r="A20" s="14" t="s">
        <v>16</v>
      </c>
      <c r="B20" s="14">
        <v>186</v>
      </c>
      <c r="C20" s="15" t="s">
        <v>24</v>
      </c>
      <c r="D20" s="16" t="s">
        <v>18</v>
      </c>
      <c r="E20" s="17">
        <f>E16*5</f>
        <v>5</v>
      </c>
      <c r="F20" s="34"/>
      <c r="G20" s="33"/>
    </row>
    <row r="21" spans="1:7" ht="45">
      <c r="A21" s="14" t="s">
        <v>16</v>
      </c>
      <c r="B21" s="14">
        <v>143</v>
      </c>
      <c r="C21" s="15" t="s">
        <v>25</v>
      </c>
      <c r="D21" s="16" t="s">
        <v>5</v>
      </c>
      <c r="E21" s="17">
        <f>E14</f>
        <v>2.9</v>
      </c>
      <c r="F21" s="34"/>
      <c r="G21" s="33"/>
    </row>
    <row r="22" spans="1:7">
      <c r="A22" s="14" t="s">
        <v>16</v>
      </c>
      <c r="B22" s="14">
        <v>199</v>
      </c>
      <c r="C22" s="18" t="s">
        <v>26</v>
      </c>
      <c r="D22" s="16" t="s">
        <v>27</v>
      </c>
      <c r="E22" s="17">
        <v>4.8</v>
      </c>
      <c r="F22" s="34"/>
      <c r="G22" s="33"/>
    </row>
    <row r="23" spans="1:7">
      <c r="A23" s="14" t="s">
        <v>16</v>
      </c>
      <c r="B23" s="14">
        <v>233</v>
      </c>
      <c r="C23" s="18" t="s">
        <v>28</v>
      </c>
      <c r="D23" s="16" t="s">
        <v>27</v>
      </c>
      <c r="E23" s="17">
        <v>4.8</v>
      </c>
      <c r="F23" s="34"/>
      <c r="G23" s="33"/>
    </row>
    <row r="24" spans="1:7">
      <c r="A24" s="14" t="s">
        <v>16</v>
      </c>
      <c r="B24" s="14">
        <v>205</v>
      </c>
      <c r="C24" s="18" t="s">
        <v>29</v>
      </c>
      <c r="D24" s="16" t="s">
        <v>30</v>
      </c>
      <c r="E24" s="17">
        <v>2</v>
      </c>
      <c r="F24" s="34"/>
      <c r="G24" s="33"/>
    </row>
    <row r="25" spans="1:7" ht="30">
      <c r="A25" s="4">
        <v>9</v>
      </c>
      <c r="B25" s="4">
        <v>51</v>
      </c>
      <c r="C25" s="12" t="s">
        <v>31</v>
      </c>
      <c r="D25" s="4" t="s">
        <v>7</v>
      </c>
      <c r="E25" s="4">
        <v>2</v>
      </c>
      <c r="F25" s="37">
        <v>4500</v>
      </c>
      <c r="G25" s="38">
        <f t="shared" si="0"/>
        <v>9000</v>
      </c>
    </row>
    <row r="26" spans="1:7">
      <c r="A26" s="14" t="s">
        <v>16</v>
      </c>
      <c r="B26" s="14">
        <v>278</v>
      </c>
      <c r="C26" s="15" t="s">
        <v>17</v>
      </c>
      <c r="D26" s="16" t="s">
        <v>18</v>
      </c>
      <c r="E26" s="16">
        <f>E27*0.3</f>
        <v>0.3</v>
      </c>
      <c r="F26" s="34"/>
      <c r="G26" s="33"/>
    </row>
    <row r="27" spans="1:7" ht="16.7" customHeight="1">
      <c r="A27" s="14" t="s">
        <v>16</v>
      </c>
      <c r="B27" s="14">
        <v>201</v>
      </c>
      <c r="C27" s="15" t="s">
        <v>19</v>
      </c>
      <c r="D27" s="16" t="s">
        <v>5</v>
      </c>
      <c r="E27" s="16">
        <v>1</v>
      </c>
      <c r="F27" s="34"/>
      <c r="G27" s="33"/>
    </row>
    <row r="28" spans="1:7">
      <c r="A28" s="14" t="s">
        <v>16</v>
      </c>
      <c r="B28" s="14">
        <v>166</v>
      </c>
      <c r="C28" s="15" t="s">
        <v>20</v>
      </c>
      <c r="D28" s="16" t="s">
        <v>21</v>
      </c>
      <c r="E28" s="16">
        <f>E27*0.4</f>
        <v>0.4</v>
      </c>
      <c r="F28" s="34"/>
      <c r="G28" s="33"/>
    </row>
    <row r="29" spans="1:7">
      <c r="A29" s="14" t="s">
        <v>16</v>
      </c>
      <c r="B29" s="14">
        <v>287</v>
      </c>
      <c r="C29" s="15" t="s">
        <v>22</v>
      </c>
      <c r="D29" s="16" t="s">
        <v>18</v>
      </c>
      <c r="E29" s="16">
        <f>E27*2.4</f>
        <v>2.4</v>
      </c>
      <c r="F29" s="34"/>
      <c r="G29" s="33"/>
    </row>
    <row r="30" spans="1:7">
      <c r="A30" s="14" t="s">
        <v>16</v>
      </c>
      <c r="B30" s="14">
        <v>288</v>
      </c>
      <c r="C30" s="15" t="s">
        <v>23</v>
      </c>
      <c r="D30" s="16" t="s">
        <v>18</v>
      </c>
      <c r="E30" s="16">
        <f>E27*1.2</f>
        <v>1.2</v>
      </c>
      <c r="F30" s="34"/>
      <c r="G30" s="33"/>
    </row>
    <row r="31" spans="1:7">
      <c r="A31" s="14" t="s">
        <v>16</v>
      </c>
      <c r="B31" s="14">
        <v>186</v>
      </c>
      <c r="C31" s="15" t="s">
        <v>24</v>
      </c>
      <c r="D31" s="16" t="s">
        <v>18</v>
      </c>
      <c r="E31" s="16">
        <f>E27*5</f>
        <v>5</v>
      </c>
      <c r="F31" s="34"/>
      <c r="G31" s="33"/>
    </row>
    <row r="32" spans="1:7" ht="45">
      <c r="A32" s="14" t="s">
        <v>16</v>
      </c>
      <c r="B32" s="14">
        <v>140</v>
      </c>
      <c r="C32" s="15" t="s">
        <v>32</v>
      </c>
      <c r="D32" s="16" t="s">
        <v>7</v>
      </c>
      <c r="E32" s="16">
        <v>2</v>
      </c>
      <c r="F32" s="34"/>
      <c r="G32" s="33"/>
    </row>
    <row r="33" spans="1:7">
      <c r="A33" s="14" t="s">
        <v>16</v>
      </c>
      <c r="B33" s="14">
        <v>199</v>
      </c>
      <c r="C33" s="18" t="s">
        <v>26</v>
      </c>
      <c r="D33" s="16" t="s">
        <v>27</v>
      </c>
      <c r="E33" s="16">
        <v>10</v>
      </c>
      <c r="F33" s="34"/>
      <c r="G33" s="33"/>
    </row>
    <row r="34" spans="1:7">
      <c r="A34" s="14" t="s">
        <v>16</v>
      </c>
      <c r="B34" s="14">
        <v>233</v>
      </c>
      <c r="C34" s="18" t="s">
        <v>28</v>
      </c>
      <c r="D34" s="16" t="s">
        <v>27</v>
      </c>
      <c r="E34" s="16">
        <v>10</v>
      </c>
      <c r="F34" s="34"/>
      <c r="G34" s="33"/>
    </row>
    <row r="35" spans="1:7">
      <c r="A35" s="14" t="s">
        <v>16</v>
      </c>
      <c r="B35" s="14">
        <v>205</v>
      </c>
      <c r="C35" s="18" t="s">
        <v>29</v>
      </c>
      <c r="D35" s="16" t="s">
        <v>30</v>
      </c>
      <c r="E35" s="16">
        <v>1</v>
      </c>
      <c r="F35" s="34"/>
      <c r="G35" s="33"/>
    </row>
    <row r="36" spans="1:7">
      <c r="A36" s="8"/>
      <c r="B36" s="8"/>
      <c r="C36" s="7" t="s">
        <v>33</v>
      </c>
      <c r="D36" s="8"/>
      <c r="E36" s="8"/>
      <c r="F36" s="35"/>
      <c r="G36" s="33"/>
    </row>
    <row r="37" spans="1:7" ht="30">
      <c r="A37" s="4">
        <v>10</v>
      </c>
      <c r="B37" s="4">
        <v>61</v>
      </c>
      <c r="C37" s="12" t="s">
        <v>34</v>
      </c>
      <c r="D37" s="4" t="s">
        <v>5</v>
      </c>
      <c r="E37" s="4">
        <v>11.2</v>
      </c>
      <c r="F37" s="37">
        <v>400</v>
      </c>
      <c r="G37" s="38">
        <f t="shared" si="0"/>
        <v>4480</v>
      </c>
    </row>
    <row r="38" spans="1:7" ht="30">
      <c r="A38" s="19" t="s">
        <v>16</v>
      </c>
      <c r="B38" s="19">
        <v>285</v>
      </c>
      <c r="C38" s="15" t="s">
        <v>35</v>
      </c>
      <c r="D38" s="16" t="s">
        <v>18</v>
      </c>
      <c r="E38" s="16">
        <f>E37*23.83</f>
        <v>266.89599999999996</v>
      </c>
      <c r="F38" s="34"/>
      <c r="G38" s="33"/>
    </row>
    <row r="39" spans="1:7">
      <c r="A39" s="19" t="s">
        <v>16</v>
      </c>
      <c r="B39" s="19">
        <v>162</v>
      </c>
      <c r="C39" s="15" t="s">
        <v>36</v>
      </c>
      <c r="D39" s="16" t="s">
        <v>37</v>
      </c>
      <c r="E39" s="16">
        <f>E37*0.0658</f>
        <v>0.73695999999999995</v>
      </c>
      <c r="F39" s="34"/>
      <c r="G39" s="33"/>
    </row>
    <row r="40" spans="1:7">
      <c r="A40" s="19" t="s">
        <v>16</v>
      </c>
      <c r="B40" s="19">
        <v>213</v>
      </c>
      <c r="C40" s="15" t="s">
        <v>38</v>
      </c>
      <c r="D40" s="16" t="s">
        <v>37</v>
      </c>
      <c r="E40" s="16">
        <f>E37*0.0433</f>
        <v>0.48495999999999995</v>
      </c>
      <c r="F40" s="34"/>
      <c r="G40" s="33"/>
    </row>
    <row r="41" spans="1:7">
      <c r="A41" s="4">
        <v>11</v>
      </c>
      <c r="B41" s="4">
        <v>64</v>
      </c>
      <c r="C41" s="12" t="s">
        <v>39</v>
      </c>
      <c r="D41" s="4" t="s">
        <v>5</v>
      </c>
      <c r="E41" s="4">
        <f>5.4+1</f>
        <v>6.4</v>
      </c>
      <c r="F41" s="37">
        <v>200</v>
      </c>
      <c r="G41" s="38">
        <f t="shared" si="0"/>
        <v>1280</v>
      </c>
    </row>
    <row r="42" spans="1:7">
      <c r="A42" s="19" t="s">
        <v>16</v>
      </c>
      <c r="B42" s="19">
        <v>160</v>
      </c>
      <c r="C42" s="15" t="s">
        <v>40</v>
      </c>
      <c r="D42" s="16" t="s">
        <v>18</v>
      </c>
      <c r="E42" s="16">
        <f>E41*3</f>
        <v>19.200000000000003</v>
      </c>
      <c r="F42" s="34"/>
      <c r="G42" s="33"/>
    </row>
    <row r="43" spans="1:7">
      <c r="A43" s="19" t="s">
        <v>16</v>
      </c>
      <c r="B43" s="19">
        <v>261</v>
      </c>
      <c r="C43" s="15" t="s">
        <v>41</v>
      </c>
      <c r="D43" s="16" t="s">
        <v>27</v>
      </c>
      <c r="E43" s="16">
        <f>E41*1</f>
        <v>6.4</v>
      </c>
      <c r="F43" s="34"/>
      <c r="G43" s="33"/>
    </row>
    <row r="44" spans="1:7" ht="30">
      <c r="A44" s="4">
        <v>12</v>
      </c>
      <c r="B44" s="4">
        <v>65</v>
      </c>
      <c r="C44" s="12" t="s">
        <v>42</v>
      </c>
      <c r="D44" s="4" t="s">
        <v>5</v>
      </c>
      <c r="E44" s="4">
        <f>E41</f>
        <v>6.4</v>
      </c>
      <c r="F44" s="37">
        <v>900</v>
      </c>
      <c r="G44" s="38">
        <f t="shared" si="0"/>
        <v>5760</v>
      </c>
    </row>
    <row r="45" spans="1:7">
      <c r="A45" s="19" t="s">
        <v>16</v>
      </c>
      <c r="B45" s="19">
        <v>216</v>
      </c>
      <c r="C45" s="15" t="s">
        <v>43</v>
      </c>
      <c r="D45" s="16" t="s">
        <v>5</v>
      </c>
      <c r="E45" s="16">
        <f>E44*1.02</f>
        <v>6.5280000000000005</v>
      </c>
      <c r="F45" s="34"/>
      <c r="G45" s="33"/>
    </row>
    <row r="46" spans="1:7">
      <c r="A46" s="19" t="s">
        <v>16</v>
      </c>
      <c r="B46" s="19">
        <v>166</v>
      </c>
      <c r="C46" s="15" t="s">
        <v>20</v>
      </c>
      <c r="D46" s="16" t="s">
        <v>21</v>
      </c>
      <c r="E46" s="16">
        <f>E44*0.2</f>
        <v>1.2800000000000002</v>
      </c>
      <c r="F46" s="34"/>
      <c r="G46" s="33"/>
    </row>
    <row r="47" spans="1:7">
      <c r="A47" s="19" t="s">
        <v>16</v>
      </c>
      <c r="B47" s="19">
        <v>181</v>
      </c>
      <c r="C47" s="15" t="s">
        <v>44</v>
      </c>
      <c r="D47" s="16" t="s">
        <v>18</v>
      </c>
      <c r="E47" s="16">
        <f>E44*0.406</f>
        <v>2.5984000000000003</v>
      </c>
      <c r="F47" s="34"/>
      <c r="G47" s="33"/>
    </row>
    <row r="48" spans="1:7">
      <c r="A48" s="19" t="s">
        <v>16</v>
      </c>
      <c r="B48" s="19">
        <v>187</v>
      </c>
      <c r="C48" s="15" t="s">
        <v>45</v>
      </c>
      <c r="D48" s="16" t="s">
        <v>18</v>
      </c>
      <c r="E48" s="16">
        <f>E44*6.5</f>
        <v>41.6</v>
      </c>
      <c r="F48" s="34"/>
      <c r="G48" s="33"/>
    </row>
    <row r="49" spans="1:7">
      <c r="A49" s="4">
        <v>13</v>
      </c>
      <c r="B49" s="4">
        <v>62</v>
      </c>
      <c r="C49" s="12" t="s">
        <v>46</v>
      </c>
      <c r="D49" s="4" t="s">
        <v>5</v>
      </c>
      <c r="E49" s="4">
        <v>4.8</v>
      </c>
      <c r="F49" s="37">
        <v>300</v>
      </c>
      <c r="G49" s="38">
        <f t="shared" si="0"/>
        <v>1440</v>
      </c>
    </row>
    <row r="50" spans="1:7">
      <c r="A50" s="14" t="s">
        <v>16</v>
      </c>
      <c r="B50" s="14">
        <v>202</v>
      </c>
      <c r="C50" s="15" t="s">
        <v>47</v>
      </c>
      <c r="D50" s="16" t="s">
        <v>5</v>
      </c>
      <c r="E50" s="16">
        <f>E49*1.02</f>
        <v>4.8959999999999999</v>
      </c>
      <c r="F50" s="34"/>
      <c r="G50" s="33"/>
    </row>
    <row r="51" spans="1:7">
      <c r="A51" s="4">
        <v>14</v>
      </c>
      <c r="B51" s="4">
        <v>63</v>
      </c>
      <c r="C51" s="12" t="s">
        <v>48</v>
      </c>
      <c r="D51" s="4" t="s">
        <v>13</v>
      </c>
      <c r="E51" s="4">
        <v>5</v>
      </c>
      <c r="F51" s="37">
        <v>140</v>
      </c>
      <c r="G51" s="38">
        <f t="shared" si="0"/>
        <v>700</v>
      </c>
    </row>
    <row r="52" spans="1:7" ht="30">
      <c r="A52" s="14" t="s">
        <v>16</v>
      </c>
      <c r="B52" s="14">
        <v>220</v>
      </c>
      <c r="C52" s="15" t="s">
        <v>49</v>
      </c>
      <c r="D52" s="16" t="s">
        <v>13</v>
      </c>
      <c r="E52" s="16">
        <f>E51*1.01</f>
        <v>5.05</v>
      </c>
      <c r="F52" s="34"/>
      <c r="G52" s="33"/>
    </row>
    <row r="53" spans="1:7">
      <c r="A53" s="4"/>
      <c r="B53" s="4"/>
      <c r="C53" s="4" t="s">
        <v>50</v>
      </c>
      <c r="D53" s="4"/>
      <c r="E53" s="4"/>
      <c r="F53" s="32"/>
      <c r="G53" s="33"/>
    </row>
    <row r="54" spans="1:7" ht="30">
      <c r="A54" s="4">
        <v>15</v>
      </c>
      <c r="B54" s="4">
        <v>76</v>
      </c>
      <c r="C54" s="12" t="s">
        <v>51</v>
      </c>
      <c r="D54" s="4" t="s">
        <v>5</v>
      </c>
      <c r="E54" s="4">
        <f>8.4+5</f>
        <v>13.4</v>
      </c>
      <c r="F54" s="37">
        <v>450</v>
      </c>
      <c r="G54" s="38">
        <f t="shared" si="0"/>
        <v>6030</v>
      </c>
    </row>
    <row r="55" spans="1:7" ht="30">
      <c r="A55" s="19" t="s">
        <v>16</v>
      </c>
      <c r="B55" s="19">
        <v>264</v>
      </c>
      <c r="C55" s="15" t="s">
        <v>52</v>
      </c>
      <c r="D55" s="16" t="s">
        <v>18</v>
      </c>
      <c r="E55" s="16">
        <f>E54*36</f>
        <v>482.40000000000003</v>
      </c>
      <c r="F55" s="34"/>
      <c r="G55" s="33"/>
    </row>
    <row r="56" spans="1:7" ht="30">
      <c r="A56" s="4">
        <v>16</v>
      </c>
      <c r="B56" s="4">
        <v>81</v>
      </c>
      <c r="C56" s="12" t="s">
        <v>53</v>
      </c>
      <c r="D56" s="4" t="s">
        <v>5</v>
      </c>
      <c r="E56" s="4">
        <v>16.8</v>
      </c>
      <c r="F56" s="37">
        <v>460</v>
      </c>
      <c r="G56" s="38">
        <f t="shared" si="0"/>
        <v>7728</v>
      </c>
    </row>
    <row r="57" spans="1:7">
      <c r="A57" s="19" t="s">
        <v>16</v>
      </c>
      <c r="B57" s="14">
        <v>166</v>
      </c>
      <c r="C57" s="15" t="s">
        <v>20</v>
      </c>
      <c r="D57" s="16" t="s">
        <v>21</v>
      </c>
      <c r="E57" s="16">
        <f>E56*0.25</f>
        <v>4.2</v>
      </c>
      <c r="F57" s="34"/>
      <c r="G57" s="33"/>
    </row>
    <row r="58" spans="1:7">
      <c r="A58" s="19" t="s">
        <v>16</v>
      </c>
      <c r="B58" s="14">
        <v>287</v>
      </c>
      <c r="C58" s="15" t="s">
        <v>22</v>
      </c>
      <c r="D58" s="16" t="s">
        <v>18</v>
      </c>
      <c r="E58" s="16">
        <f>E56*2.4</f>
        <v>40.32</v>
      </c>
      <c r="F58" s="34"/>
      <c r="G58" s="33"/>
    </row>
    <row r="59" spans="1:7">
      <c r="A59" s="19" t="s">
        <v>16</v>
      </c>
      <c r="B59" s="14">
        <v>288</v>
      </c>
      <c r="C59" s="15" t="s">
        <v>23</v>
      </c>
      <c r="D59" s="16" t="s">
        <v>18</v>
      </c>
      <c r="E59" s="16">
        <f>E56*1.2</f>
        <v>20.16</v>
      </c>
      <c r="F59" s="34"/>
      <c r="G59" s="33"/>
    </row>
    <row r="60" spans="1:7">
      <c r="A60" s="19" t="s">
        <v>16</v>
      </c>
      <c r="B60" s="19">
        <v>255</v>
      </c>
      <c r="C60" s="15" t="s">
        <v>54</v>
      </c>
      <c r="D60" s="16" t="s">
        <v>5</v>
      </c>
      <c r="E60" s="16">
        <f>E56*1.1</f>
        <v>18.480000000000004</v>
      </c>
      <c r="F60" s="34"/>
      <c r="G60" s="33"/>
    </row>
    <row r="61" spans="1:7">
      <c r="A61" s="6">
        <v>17</v>
      </c>
      <c r="B61" s="6">
        <v>83</v>
      </c>
      <c r="C61" s="12" t="s">
        <v>55</v>
      </c>
      <c r="D61" s="4" t="s">
        <v>5</v>
      </c>
      <c r="E61" s="4">
        <f>E56</f>
        <v>16.8</v>
      </c>
      <c r="F61" s="37">
        <v>240</v>
      </c>
      <c r="G61" s="38">
        <f t="shared" si="0"/>
        <v>4032</v>
      </c>
    </row>
    <row r="62" spans="1:7">
      <c r="A62" s="19" t="s">
        <v>16</v>
      </c>
      <c r="B62" s="19">
        <v>155</v>
      </c>
      <c r="C62" s="15" t="s">
        <v>56</v>
      </c>
      <c r="D62" s="16" t="s">
        <v>5</v>
      </c>
      <c r="E62" s="16">
        <f>E61*0.3</f>
        <v>5.04</v>
      </c>
      <c r="F62" s="34"/>
      <c r="G62" s="33"/>
    </row>
    <row r="63" spans="1:7">
      <c r="A63" s="19" t="s">
        <v>16</v>
      </c>
      <c r="B63" s="19">
        <v>188</v>
      </c>
      <c r="C63" s="15" t="s">
        <v>57</v>
      </c>
      <c r="D63" s="16" t="s">
        <v>18</v>
      </c>
      <c r="E63" s="16">
        <f>E61*0.51</f>
        <v>8.5680000000000014</v>
      </c>
      <c r="F63" s="34"/>
      <c r="G63" s="33"/>
    </row>
    <row r="64" spans="1:7">
      <c r="A64" s="4">
        <v>18</v>
      </c>
      <c r="B64" s="4">
        <v>85</v>
      </c>
      <c r="C64" s="12" t="s">
        <v>58</v>
      </c>
      <c r="D64" s="4" t="s">
        <v>5</v>
      </c>
      <c r="E64" s="4">
        <f>E54</f>
        <v>13.4</v>
      </c>
      <c r="F64" s="37">
        <v>900</v>
      </c>
      <c r="G64" s="38">
        <f t="shared" si="0"/>
        <v>12060</v>
      </c>
    </row>
    <row r="65" spans="1:7">
      <c r="A65" s="19" t="s">
        <v>16</v>
      </c>
      <c r="B65" s="19">
        <v>217</v>
      </c>
      <c r="C65" s="15" t="s">
        <v>59</v>
      </c>
      <c r="D65" s="16" t="s">
        <v>5</v>
      </c>
      <c r="E65" s="16">
        <f>E64*1.01</f>
        <v>13.534000000000001</v>
      </c>
      <c r="F65" s="34"/>
      <c r="G65" s="33"/>
    </row>
    <row r="66" spans="1:7">
      <c r="A66" s="19" t="s">
        <v>16</v>
      </c>
      <c r="B66" s="19">
        <v>166</v>
      </c>
      <c r="C66" s="15" t="s">
        <v>20</v>
      </c>
      <c r="D66" s="16" t="s">
        <v>21</v>
      </c>
      <c r="E66" s="16">
        <f>E64*0.2</f>
        <v>2.68</v>
      </c>
      <c r="F66" s="34"/>
      <c r="G66" s="33"/>
    </row>
    <row r="67" spans="1:7">
      <c r="A67" s="19" t="s">
        <v>16</v>
      </c>
      <c r="B67" s="19">
        <v>181</v>
      </c>
      <c r="C67" s="15" t="s">
        <v>44</v>
      </c>
      <c r="D67" s="16" t="s">
        <v>18</v>
      </c>
      <c r="E67" s="16">
        <f>E64*0.406</f>
        <v>5.4404000000000003</v>
      </c>
      <c r="F67" s="34"/>
      <c r="G67" s="33"/>
    </row>
    <row r="68" spans="1:7">
      <c r="A68" s="19" t="s">
        <v>16</v>
      </c>
      <c r="B68" s="19">
        <v>187</v>
      </c>
      <c r="C68" s="15" t="s">
        <v>45</v>
      </c>
      <c r="D68" s="16" t="s">
        <v>18</v>
      </c>
      <c r="E68" s="16">
        <f>E64*6.5</f>
        <v>87.100000000000009</v>
      </c>
      <c r="F68" s="34"/>
      <c r="G68" s="33"/>
    </row>
    <row r="69" spans="1:7">
      <c r="A69" s="4"/>
      <c r="B69" s="4"/>
      <c r="C69" s="4" t="s">
        <v>60</v>
      </c>
      <c r="D69" s="4"/>
      <c r="E69" s="5"/>
      <c r="F69" s="32"/>
      <c r="G69" s="33"/>
    </row>
    <row r="70" spans="1:7">
      <c r="A70" s="4">
        <v>19</v>
      </c>
      <c r="B70" s="4">
        <v>90</v>
      </c>
      <c r="C70" s="20" t="s">
        <v>61</v>
      </c>
      <c r="D70" s="4" t="s">
        <v>5</v>
      </c>
      <c r="E70" s="4">
        <f>5.4+1</f>
        <v>6.4</v>
      </c>
      <c r="F70" s="37">
        <v>580</v>
      </c>
      <c r="G70" s="38">
        <f t="shared" si="0"/>
        <v>3712</v>
      </c>
    </row>
    <row r="71" spans="1:7">
      <c r="A71" s="14" t="s">
        <v>16</v>
      </c>
      <c r="B71" s="14">
        <v>161</v>
      </c>
      <c r="C71" s="21" t="s">
        <v>62</v>
      </c>
      <c r="D71" s="16" t="s">
        <v>5</v>
      </c>
      <c r="E71" s="16">
        <f>E70*1.05</f>
        <v>6.7200000000000006</v>
      </c>
      <c r="F71" s="34"/>
      <c r="G71" s="33"/>
    </row>
    <row r="72" spans="1:7">
      <c r="A72" s="14" t="s">
        <v>16</v>
      </c>
      <c r="B72" s="14">
        <v>226</v>
      </c>
      <c r="C72" s="21" t="s">
        <v>63</v>
      </c>
      <c r="D72" s="16" t="s">
        <v>27</v>
      </c>
      <c r="E72" s="16">
        <f>E70*1.6</f>
        <v>10.240000000000002</v>
      </c>
      <c r="F72" s="34"/>
      <c r="G72" s="33"/>
    </row>
    <row r="73" spans="1:7">
      <c r="A73" s="14" t="s">
        <v>16</v>
      </c>
      <c r="B73" s="14">
        <v>223</v>
      </c>
      <c r="C73" s="21" t="s">
        <v>64</v>
      </c>
      <c r="D73" s="16" t="s">
        <v>27</v>
      </c>
      <c r="E73" s="16">
        <f>E70*2.9</f>
        <v>18.559999999999999</v>
      </c>
      <c r="F73" s="34"/>
      <c r="G73" s="33"/>
    </row>
    <row r="74" spans="1:7">
      <c r="A74" s="14" t="s">
        <v>16</v>
      </c>
      <c r="B74" s="14">
        <v>244</v>
      </c>
      <c r="C74" s="21" t="s">
        <v>65</v>
      </c>
      <c r="D74" s="16" t="s">
        <v>7</v>
      </c>
      <c r="E74" s="16">
        <f>E70*2.7</f>
        <v>17.28</v>
      </c>
      <c r="F74" s="34"/>
      <c r="G74" s="33"/>
    </row>
    <row r="75" spans="1:7">
      <c r="A75" s="14" t="s">
        <v>16</v>
      </c>
      <c r="B75" s="14">
        <v>248</v>
      </c>
      <c r="C75" s="21" t="s">
        <v>66</v>
      </c>
      <c r="D75" s="16" t="s">
        <v>7</v>
      </c>
      <c r="E75" s="16">
        <f>E70*17</f>
        <v>108.80000000000001</v>
      </c>
      <c r="F75" s="34"/>
      <c r="G75" s="33"/>
    </row>
    <row r="76" spans="1:7">
      <c r="A76" s="14" t="s">
        <v>16</v>
      </c>
      <c r="B76" s="14">
        <v>166</v>
      </c>
      <c r="C76" s="21" t="s">
        <v>20</v>
      </c>
      <c r="D76" s="16" t="s">
        <v>21</v>
      </c>
      <c r="E76" s="16">
        <f>E70*0.1</f>
        <v>0.64000000000000012</v>
      </c>
      <c r="F76" s="34"/>
      <c r="G76" s="33"/>
    </row>
    <row r="77" spans="1:7">
      <c r="A77" s="14" t="s">
        <v>16</v>
      </c>
      <c r="B77" s="14">
        <v>256</v>
      </c>
      <c r="C77" s="21" t="s">
        <v>67</v>
      </c>
      <c r="D77" s="16" t="s">
        <v>27</v>
      </c>
      <c r="E77" s="16">
        <f>E70*1.2</f>
        <v>7.68</v>
      </c>
      <c r="F77" s="34"/>
      <c r="G77" s="33"/>
    </row>
    <row r="78" spans="1:7" ht="30">
      <c r="A78" s="14" t="s">
        <v>16</v>
      </c>
      <c r="B78" s="14">
        <v>286</v>
      </c>
      <c r="C78" s="21" t="s">
        <v>68</v>
      </c>
      <c r="D78" s="16" t="s">
        <v>18</v>
      </c>
      <c r="E78" s="16">
        <f>E70*0.35</f>
        <v>2.2399999999999998</v>
      </c>
      <c r="F78" s="34"/>
      <c r="G78" s="33"/>
    </row>
    <row r="79" spans="1:7">
      <c r="A79" s="14" t="s">
        <v>16</v>
      </c>
      <c r="B79" s="14">
        <v>209</v>
      </c>
      <c r="C79" s="21" t="s">
        <v>69</v>
      </c>
      <c r="D79" s="16" t="s">
        <v>7</v>
      </c>
      <c r="E79" s="16">
        <f>E70*1.32</f>
        <v>8.4480000000000004</v>
      </c>
      <c r="F79" s="34"/>
      <c r="G79" s="33"/>
    </row>
    <row r="80" spans="1:7">
      <c r="A80" s="14" t="s">
        <v>16</v>
      </c>
      <c r="B80" s="14">
        <v>174</v>
      </c>
      <c r="C80" s="21" t="s">
        <v>70</v>
      </c>
      <c r="D80" s="16" t="s">
        <v>7</v>
      </c>
      <c r="E80" s="16">
        <f>E70*3.07</f>
        <v>19.648</v>
      </c>
      <c r="F80" s="34"/>
      <c r="G80" s="33"/>
    </row>
    <row r="81" spans="1:7">
      <c r="A81" s="4">
        <v>20</v>
      </c>
      <c r="B81" s="4">
        <v>91</v>
      </c>
      <c r="C81" s="20" t="s">
        <v>71</v>
      </c>
      <c r="D81" s="4" t="s">
        <v>5</v>
      </c>
      <c r="E81" s="4">
        <f>E70</f>
        <v>6.4</v>
      </c>
      <c r="F81" s="37">
        <v>450</v>
      </c>
      <c r="G81" s="38">
        <f t="shared" ref="G81:G97" si="1">ROUND(F81*E81,2)</f>
        <v>2880</v>
      </c>
    </row>
    <row r="82" spans="1:7">
      <c r="A82" s="14" t="s">
        <v>16</v>
      </c>
      <c r="B82" s="14">
        <v>166</v>
      </c>
      <c r="C82" s="21" t="s">
        <v>20</v>
      </c>
      <c r="D82" s="16" t="s">
        <v>21</v>
      </c>
      <c r="E82" s="16">
        <f>E81*0.25</f>
        <v>1.6</v>
      </c>
      <c r="F82" s="34"/>
      <c r="G82" s="33"/>
    </row>
    <row r="83" spans="1:7">
      <c r="A83" s="14" t="s">
        <v>16</v>
      </c>
      <c r="B83" s="14">
        <v>288</v>
      </c>
      <c r="C83" s="21" t="s">
        <v>23</v>
      </c>
      <c r="D83" s="16" t="s">
        <v>18</v>
      </c>
      <c r="E83" s="16">
        <f>E81*1.2</f>
        <v>7.68</v>
      </c>
      <c r="F83" s="34"/>
      <c r="G83" s="33"/>
    </row>
    <row r="84" spans="1:7">
      <c r="A84" s="4">
        <v>21</v>
      </c>
      <c r="B84" s="4">
        <v>92</v>
      </c>
      <c r="C84" s="20" t="s">
        <v>72</v>
      </c>
      <c r="D84" s="4" t="s">
        <v>13</v>
      </c>
      <c r="E84" s="4">
        <v>14</v>
      </c>
      <c r="F84" s="37">
        <v>200</v>
      </c>
      <c r="G84" s="38">
        <f t="shared" si="1"/>
        <v>2800</v>
      </c>
    </row>
    <row r="85" spans="1:7">
      <c r="A85" s="14" t="s">
        <v>16</v>
      </c>
      <c r="B85" s="14">
        <v>260</v>
      </c>
      <c r="C85" s="21" t="s">
        <v>73</v>
      </c>
      <c r="D85" s="16" t="s">
        <v>27</v>
      </c>
      <c r="E85" s="16">
        <f>E84*1.01</f>
        <v>14.14</v>
      </c>
      <c r="F85" s="34"/>
      <c r="G85" s="33"/>
    </row>
    <row r="86" spans="1:7" ht="30">
      <c r="A86" s="4">
        <v>22</v>
      </c>
      <c r="B86" s="4">
        <v>93</v>
      </c>
      <c r="C86" s="20" t="s">
        <v>74</v>
      </c>
      <c r="D86" s="4" t="s">
        <v>5</v>
      </c>
      <c r="E86" s="4">
        <f>E70</f>
        <v>6.4</v>
      </c>
      <c r="F86" s="37">
        <v>200</v>
      </c>
      <c r="G86" s="38">
        <f t="shared" si="1"/>
        <v>1280</v>
      </c>
    </row>
    <row r="87" spans="1:7">
      <c r="A87" s="14" t="s">
        <v>16</v>
      </c>
      <c r="B87" s="14">
        <v>277</v>
      </c>
      <c r="C87" s="21" t="s">
        <v>75</v>
      </c>
      <c r="D87" s="16" t="s">
        <v>18</v>
      </c>
      <c r="E87" s="16">
        <f>E86*0.28</f>
        <v>1.7920000000000003</v>
      </c>
      <c r="F87" s="34"/>
      <c r="G87" s="33"/>
    </row>
    <row r="88" spans="1:7">
      <c r="A88" s="14" t="s">
        <v>16</v>
      </c>
      <c r="B88" s="14">
        <v>288</v>
      </c>
      <c r="C88" s="21" t="s">
        <v>23</v>
      </c>
      <c r="D88" s="16" t="s">
        <v>18</v>
      </c>
      <c r="E88" s="16">
        <f>E86*0.55</f>
        <v>3.5200000000000005</v>
      </c>
      <c r="F88" s="34"/>
      <c r="G88" s="33"/>
    </row>
    <row r="89" spans="1:7">
      <c r="A89" s="18"/>
      <c r="B89" s="18"/>
      <c r="C89" s="6" t="s">
        <v>76</v>
      </c>
      <c r="D89" s="16"/>
      <c r="E89" s="16"/>
      <c r="F89" s="34"/>
      <c r="G89" s="33"/>
    </row>
    <row r="90" spans="1:7" ht="45">
      <c r="A90" s="4">
        <v>23</v>
      </c>
      <c r="B90" s="4">
        <v>98</v>
      </c>
      <c r="C90" s="11" t="s">
        <v>77</v>
      </c>
      <c r="D90" s="4" t="s">
        <v>7</v>
      </c>
      <c r="E90" s="4">
        <v>1</v>
      </c>
      <c r="F90" s="37">
        <v>4200</v>
      </c>
      <c r="G90" s="38">
        <f t="shared" si="1"/>
        <v>4200</v>
      </c>
    </row>
    <row r="91" spans="1:7" ht="60">
      <c r="A91" s="14" t="s">
        <v>16</v>
      </c>
      <c r="B91" s="14">
        <v>172</v>
      </c>
      <c r="C91" s="22" t="s">
        <v>78</v>
      </c>
      <c r="D91" s="16" t="s">
        <v>7</v>
      </c>
      <c r="E91" s="16">
        <v>1</v>
      </c>
      <c r="F91" s="34"/>
      <c r="G91" s="33"/>
    </row>
    <row r="92" spans="1:7" ht="45">
      <c r="A92" s="4">
        <v>24</v>
      </c>
      <c r="B92" s="4">
        <v>99</v>
      </c>
      <c r="C92" s="11" t="s">
        <v>79</v>
      </c>
      <c r="D92" s="4" t="s">
        <v>7</v>
      </c>
      <c r="E92" s="4">
        <v>1</v>
      </c>
      <c r="F92" s="37">
        <v>1500</v>
      </c>
      <c r="G92" s="38">
        <f t="shared" si="1"/>
        <v>1500</v>
      </c>
    </row>
    <row r="93" spans="1:7" ht="45">
      <c r="A93" s="14" t="s">
        <v>16</v>
      </c>
      <c r="B93" s="14">
        <v>274</v>
      </c>
      <c r="C93" s="22" t="s">
        <v>80</v>
      </c>
      <c r="D93" s="16" t="s">
        <v>7</v>
      </c>
      <c r="E93" s="16">
        <v>1</v>
      </c>
      <c r="F93" s="34"/>
      <c r="G93" s="33"/>
    </row>
    <row r="94" spans="1:7" ht="30">
      <c r="A94" s="4">
        <v>25</v>
      </c>
      <c r="B94" s="4">
        <v>102</v>
      </c>
      <c r="C94" s="12" t="s">
        <v>81</v>
      </c>
      <c r="D94" s="4" t="s">
        <v>13</v>
      </c>
      <c r="E94" s="5">
        <v>5</v>
      </c>
      <c r="F94" s="37">
        <v>90</v>
      </c>
      <c r="G94" s="38">
        <f t="shared" si="1"/>
        <v>450</v>
      </c>
    </row>
    <row r="95" spans="1:7" ht="30">
      <c r="A95" s="14" t="s">
        <v>16</v>
      </c>
      <c r="B95" s="14">
        <v>270</v>
      </c>
      <c r="C95" s="15" t="s">
        <v>82</v>
      </c>
      <c r="D95" s="16" t="s">
        <v>27</v>
      </c>
      <c r="E95" s="17">
        <f>E94</f>
        <v>5</v>
      </c>
      <c r="F95" s="34"/>
      <c r="G95" s="33"/>
    </row>
    <row r="96" spans="1:7">
      <c r="A96" s="18"/>
      <c r="B96" s="18"/>
      <c r="C96" s="6" t="s">
        <v>83</v>
      </c>
      <c r="D96" s="16"/>
      <c r="E96" s="16"/>
      <c r="F96" s="34"/>
      <c r="G96" s="33"/>
    </row>
    <row r="97" spans="1:7">
      <c r="A97" s="4">
        <v>26</v>
      </c>
      <c r="B97" s="4">
        <v>127</v>
      </c>
      <c r="C97" s="11" t="s">
        <v>84</v>
      </c>
      <c r="D97" s="4" t="s">
        <v>7</v>
      </c>
      <c r="E97" s="4">
        <v>1</v>
      </c>
      <c r="F97" s="37">
        <v>500</v>
      </c>
      <c r="G97" s="38">
        <f t="shared" si="1"/>
        <v>500</v>
      </c>
    </row>
    <row r="98" spans="1:7">
      <c r="A98" s="14" t="s">
        <v>16</v>
      </c>
      <c r="B98" s="14">
        <v>154</v>
      </c>
      <c r="C98" s="22" t="s">
        <v>85</v>
      </c>
      <c r="D98" s="16" t="s">
        <v>7</v>
      </c>
      <c r="E98" s="16">
        <v>1</v>
      </c>
      <c r="F98" s="34"/>
      <c r="G98" s="33"/>
    </row>
    <row r="99" spans="1:7" ht="30">
      <c r="A99" s="39"/>
      <c r="B99" s="40"/>
      <c r="C99" s="41" t="s">
        <v>92</v>
      </c>
      <c r="D99" s="40" t="s">
        <v>93</v>
      </c>
      <c r="E99" s="42">
        <v>1</v>
      </c>
      <c r="F99" s="43">
        <v>2000</v>
      </c>
      <c r="G99" s="44">
        <f t="shared" ref="G99" si="2">ROUND(F99*E99,2)</f>
        <v>2000</v>
      </c>
    </row>
    <row r="100" spans="1:7" s="31" customFormat="1">
      <c r="A100" s="45" t="s">
        <v>91</v>
      </c>
      <c r="B100" s="46"/>
      <c r="C100" s="46"/>
      <c r="D100" s="46"/>
      <c r="E100" s="46"/>
      <c r="F100" s="47"/>
      <c r="G100" s="36">
        <f>SUM(G6:G99)</f>
        <v>92309</v>
      </c>
    </row>
    <row r="101" spans="1:7">
      <c r="E101" s="1"/>
    </row>
    <row r="102" spans="1:7">
      <c r="E102" s="1"/>
    </row>
    <row r="103" spans="1:7">
      <c r="E103" s="1"/>
    </row>
    <row r="104" spans="1:7">
      <c r="E104" s="1"/>
      <c r="G104" s="23"/>
    </row>
    <row r="105" spans="1:7">
      <c r="E105" s="1"/>
    </row>
    <row r="106" spans="1:7">
      <c r="E106" s="1"/>
    </row>
    <row r="107" spans="1:7" ht="14.25" customHeight="1">
      <c r="E107" s="1"/>
    </row>
    <row r="108" spans="1:7" ht="14.25" customHeight="1">
      <c r="E108" s="1"/>
    </row>
    <row r="109" spans="1:7" ht="14.25" customHeight="1">
      <c r="E109" s="1"/>
    </row>
    <row r="110" spans="1:7" ht="14.25" customHeight="1">
      <c r="E110" s="1"/>
    </row>
    <row r="111" spans="1:7" ht="14.25" customHeight="1">
      <c r="E111" s="1"/>
    </row>
    <row r="112" spans="1:7" ht="14.25" customHeight="1">
      <c r="E112" s="1"/>
    </row>
    <row r="113" spans="5:5" ht="14.25" customHeight="1">
      <c r="E113" s="1"/>
    </row>
    <row r="114" spans="5:5" ht="14.25" customHeight="1">
      <c r="E114" s="1"/>
    </row>
    <row r="115" spans="5:5" ht="14.25" customHeight="1">
      <c r="E115" s="1"/>
    </row>
    <row r="116" spans="5:5" ht="14.25" customHeight="1">
      <c r="E116" s="1"/>
    </row>
    <row r="117" spans="5:5" ht="14.25" customHeight="1">
      <c r="E117" s="1"/>
    </row>
    <row r="118" spans="5:5" ht="14.25" customHeight="1">
      <c r="E118" s="1"/>
    </row>
    <row r="119" spans="5:5" ht="14.25" customHeight="1">
      <c r="E119" s="1"/>
    </row>
    <row r="120" spans="5:5" ht="14.25" customHeight="1">
      <c r="E120" s="1"/>
    </row>
    <row r="121" spans="5:5" ht="14.25" customHeight="1">
      <c r="E121" s="1"/>
    </row>
    <row r="122" spans="5:5" ht="14.25" customHeight="1">
      <c r="E122" s="1"/>
    </row>
    <row r="123" spans="5:5" ht="14.25" customHeight="1">
      <c r="E123" s="1"/>
    </row>
    <row r="124" spans="5:5" ht="14.25" customHeight="1">
      <c r="E124" s="1"/>
    </row>
    <row r="125" spans="5:5" ht="14.25" customHeight="1">
      <c r="E125" s="1"/>
    </row>
    <row r="126" spans="5:5" ht="14.25" customHeight="1">
      <c r="E126" s="1"/>
    </row>
    <row r="127" spans="5:5" ht="14.25" customHeight="1">
      <c r="E127" s="1"/>
    </row>
    <row r="128" spans="5:5" ht="14.25" customHeight="1">
      <c r="E128" s="1"/>
    </row>
    <row r="129" spans="5:5" ht="14.25" customHeight="1">
      <c r="E129" s="1"/>
    </row>
    <row r="130" spans="5:5" ht="14.25" customHeight="1">
      <c r="E130" s="1"/>
    </row>
    <row r="131" spans="5:5" ht="14.25" customHeight="1">
      <c r="E131" s="1"/>
    </row>
    <row r="132" spans="5:5" ht="14.25" customHeight="1">
      <c r="E132" s="1"/>
    </row>
    <row r="133" spans="5:5" ht="14.25" customHeight="1">
      <c r="E133" s="1"/>
    </row>
    <row r="134" spans="5:5" ht="14.25" customHeight="1">
      <c r="E134" s="1"/>
    </row>
    <row r="135" spans="5:5" ht="14.25" customHeight="1">
      <c r="E135" s="1"/>
    </row>
    <row r="136" spans="5:5" ht="14.25" customHeight="1">
      <c r="E136" s="1"/>
    </row>
    <row r="137" spans="5:5" ht="14.25" customHeight="1">
      <c r="E137" s="1"/>
    </row>
    <row r="138" spans="5:5" ht="14.25" customHeight="1">
      <c r="E138" s="1"/>
    </row>
    <row r="139" spans="5:5" ht="14.25" customHeight="1">
      <c r="E139" s="1"/>
    </row>
    <row r="140" spans="5:5" ht="14.25" customHeight="1">
      <c r="E140" s="1"/>
    </row>
    <row r="141" spans="5:5" ht="14.25" customHeight="1">
      <c r="E141" s="1"/>
    </row>
    <row r="142" spans="5:5" ht="14.25" customHeight="1">
      <c r="E142" s="1"/>
    </row>
    <row r="143" spans="5:5" ht="14.25" customHeight="1">
      <c r="E143" s="1"/>
    </row>
    <row r="144" spans="5:5" ht="14.25" customHeight="1">
      <c r="E144" s="1"/>
    </row>
    <row r="145" spans="5:5" ht="14.25" customHeight="1">
      <c r="E145" s="1"/>
    </row>
    <row r="146" spans="5:5" ht="14.25" customHeight="1">
      <c r="E146" s="1"/>
    </row>
    <row r="147" spans="5:5" ht="14.25" customHeight="1">
      <c r="E147" s="1"/>
    </row>
    <row r="148" spans="5:5" ht="14.25" customHeight="1">
      <c r="E148" s="1"/>
    </row>
    <row r="149" spans="5:5" ht="14.25" customHeight="1">
      <c r="E149" s="1"/>
    </row>
    <row r="150" spans="5:5" ht="14.25" customHeight="1">
      <c r="E150" s="1"/>
    </row>
    <row r="151" spans="5:5" ht="14.25" customHeight="1">
      <c r="E151" s="1"/>
    </row>
    <row r="152" spans="5:5" ht="14.25" customHeight="1">
      <c r="E152" s="1"/>
    </row>
    <row r="153" spans="5:5" ht="14.25" customHeight="1">
      <c r="E153" s="1"/>
    </row>
    <row r="154" spans="5:5" ht="14.25" customHeight="1">
      <c r="E154" s="1"/>
    </row>
    <row r="155" spans="5:5" ht="14.25" customHeight="1">
      <c r="E155" s="1"/>
    </row>
    <row r="156" spans="5:5" ht="14.25" customHeight="1">
      <c r="E156" s="1"/>
    </row>
    <row r="157" spans="5:5" ht="14.25" customHeight="1">
      <c r="E157" s="1"/>
    </row>
    <row r="158" spans="5:5" ht="14.25" customHeight="1">
      <c r="E158" s="1"/>
    </row>
    <row r="159" spans="5:5" ht="14.25" customHeight="1">
      <c r="E159" s="1"/>
    </row>
    <row r="160" spans="5:5" ht="14.25" customHeight="1">
      <c r="E160" s="1"/>
    </row>
    <row r="161" spans="5:5" ht="14.25" customHeight="1">
      <c r="E161" s="1"/>
    </row>
    <row r="162" spans="5:5" ht="14.25" customHeight="1">
      <c r="E162" s="1"/>
    </row>
    <row r="163" spans="5:5" ht="14.25" customHeight="1">
      <c r="E163" s="1"/>
    </row>
    <row r="164" spans="5:5" ht="14.25" customHeight="1">
      <c r="E164" s="1"/>
    </row>
    <row r="165" spans="5:5" ht="14.25" customHeight="1">
      <c r="E165" s="1"/>
    </row>
    <row r="166" spans="5:5" ht="14.25" customHeight="1">
      <c r="E166" s="1"/>
    </row>
    <row r="167" spans="5:5" ht="14.25" customHeight="1">
      <c r="E167" s="1"/>
    </row>
    <row r="168" spans="5:5" ht="14.25" customHeight="1">
      <c r="E168" s="1"/>
    </row>
    <row r="169" spans="5:5" ht="14.25" customHeight="1">
      <c r="E169" s="1"/>
    </row>
    <row r="170" spans="5:5" ht="14.25" customHeight="1">
      <c r="E170" s="1"/>
    </row>
    <row r="171" spans="5:5" ht="14.25" customHeight="1">
      <c r="E171" s="1"/>
    </row>
    <row r="172" spans="5:5" ht="14.25" customHeight="1">
      <c r="E172" s="1"/>
    </row>
    <row r="173" spans="5:5" ht="14.25" customHeight="1">
      <c r="E173" s="1"/>
    </row>
    <row r="174" spans="5:5" ht="14.25" customHeight="1">
      <c r="E174" s="1"/>
    </row>
    <row r="175" spans="5:5" ht="14.25" customHeight="1">
      <c r="E175" s="1"/>
    </row>
    <row r="176" spans="5:5" ht="14.25" customHeight="1">
      <c r="E176" s="1"/>
    </row>
    <row r="177" spans="5:5" ht="14.25" customHeight="1">
      <c r="E177" s="1"/>
    </row>
    <row r="178" spans="5:5" ht="14.25" customHeight="1">
      <c r="E178" s="1"/>
    </row>
    <row r="179" spans="5:5" ht="14.25" customHeight="1">
      <c r="E179" s="1"/>
    </row>
    <row r="180" spans="5:5" ht="14.25" customHeight="1">
      <c r="E180" s="1"/>
    </row>
    <row r="181" spans="5:5" ht="14.25" customHeight="1">
      <c r="E181" s="1"/>
    </row>
    <row r="182" spans="5:5" ht="14.25" customHeight="1">
      <c r="E182" s="1"/>
    </row>
    <row r="183" spans="5:5" ht="14.25" customHeight="1">
      <c r="E183" s="1"/>
    </row>
    <row r="184" spans="5:5" ht="14.25" customHeight="1">
      <c r="E184" s="1"/>
    </row>
    <row r="185" spans="5:5" ht="14.25" customHeight="1">
      <c r="E185" s="1"/>
    </row>
    <row r="186" spans="5:5" ht="14.25" customHeight="1">
      <c r="E186" s="1"/>
    </row>
    <row r="187" spans="5:5" ht="14.25" customHeight="1">
      <c r="E187" s="1"/>
    </row>
    <row r="188" spans="5:5" ht="14.25" customHeight="1">
      <c r="E188" s="1"/>
    </row>
    <row r="189" spans="5:5" ht="14.25" customHeight="1">
      <c r="E189" s="1"/>
    </row>
    <row r="190" spans="5:5" ht="14.25" customHeight="1">
      <c r="E190" s="1"/>
    </row>
    <row r="191" spans="5:5" ht="14.25" customHeight="1">
      <c r="E191" s="1"/>
    </row>
    <row r="192" spans="5:5" ht="14.25" customHeight="1">
      <c r="E192" s="1"/>
    </row>
    <row r="193" spans="5:5" ht="14.25" customHeight="1">
      <c r="E193" s="1"/>
    </row>
    <row r="194" spans="5:5" ht="14.25" customHeight="1">
      <c r="E194" s="1"/>
    </row>
    <row r="195" spans="5:5" ht="14.25" customHeight="1">
      <c r="E195" s="1"/>
    </row>
    <row r="196" spans="5:5" ht="14.25" customHeight="1">
      <c r="E196" s="1"/>
    </row>
    <row r="197" spans="5:5" ht="14.25" customHeight="1">
      <c r="E197" s="1"/>
    </row>
    <row r="198" spans="5:5" ht="14.25" customHeight="1">
      <c r="E198" s="1"/>
    </row>
    <row r="199" spans="5:5" ht="14.25" customHeight="1">
      <c r="E199" s="1"/>
    </row>
    <row r="200" spans="5:5" ht="14.25" customHeight="1">
      <c r="E200" s="1"/>
    </row>
    <row r="201" spans="5:5" ht="14.25" customHeight="1">
      <c r="E201" s="1"/>
    </row>
    <row r="202" spans="5:5" ht="14.25" customHeight="1">
      <c r="E202" s="1"/>
    </row>
    <row r="203" spans="5:5" ht="14.25" customHeight="1">
      <c r="E203" s="1"/>
    </row>
    <row r="204" spans="5:5" ht="14.25" customHeight="1">
      <c r="E204" s="1"/>
    </row>
    <row r="205" spans="5:5" ht="14.25" customHeight="1">
      <c r="E205" s="1"/>
    </row>
    <row r="206" spans="5:5" ht="14.25" customHeight="1">
      <c r="E206" s="1"/>
    </row>
    <row r="207" spans="5:5" ht="14.25" customHeight="1">
      <c r="E207" s="1"/>
    </row>
    <row r="208" spans="5:5" ht="14.25" customHeight="1">
      <c r="E208" s="1"/>
    </row>
    <row r="209" spans="5:5" ht="14.25" customHeight="1">
      <c r="E209" s="1"/>
    </row>
    <row r="210" spans="5:5" ht="14.25" customHeight="1">
      <c r="E210" s="1"/>
    </row>
    <row r="211" spans="5:5" ht="14.25" customHeight="1">
      <c r="E211" s="1"/>
    </row>
    <row r="212" spans="5:5" ht="14.25" customHeight="1">
      <c r="E212" s="1"/>
    </row>
    <row r="213" spans="5:5" ht="14.25" customHeight="1">
      <c r="E213" s="1"/>
    </row>
    <row r="214" spans="5:5" ht="14.25" customHeight="1">
      <c r="E214" s="1"/>
    </row>
    <row r="215" spans="5:5" ht="14.25" customHeight="1">
      <c r="E215" s="1"/>
    </row>
    <row r="216" spans="5:5" ht="14.25" customHeight="1">
      <c r="E216" s="1"/>
    </row>
    <row r="217" spans="5:5" ht="14.25" customHeight="1">
      <c r="E217" s="1"/>
    </row>
    <row r="218" spans="5:5" ht="14.25" customHeight="1">
      <c r="E218" s="1"/>
    </row>
    <row r="219" spans="5:5" ht="14.25" customHeight="1">
      <c r="E219" s="1"/>
    </row>
    <row r="220" spans="5:5" ht="14.25" customHeight="1">
      <c r="E220" s="1"/>
    </row>
    <row r="221" spans="5:5" ht="14.25" customHeight="1">
      <c r="E221" s="1"/>
    </row>
    <row r="222" spans="5:5" ht="14.25" customHeight="1">
      <c r="E222" s="1"/>
    </row>
    <row r="223" spans="5:5" ht="14.25" customHeight="1">
      <c r="E223" s="1"/>
    </row>
    <row r="224" spans="5:5" ht="14.25" customHeight="1">
      <c r="E224" s="1"/>
    </row>
    <row r="225" spans="5:5" ht="14.25" customHeight="1">
      <c r="E225" s="1"/>
    </row>
    <row r="226" spans="5:5" ht="14.25" customHeight="1">
      <c r="E226" s="1"/>
    </row>
    <row r="227" spans="5:5" ht="14.25" customHeight="1">
      <c r="E227" s="1"/>
    </row>
    <row r="228" spans="5:5" ht="14.25" customHeight="1">
      <c r="E228" s="1"/>
    </row>
    <row r="229" spans="5:5" ht="14.25" customHeight="1">
      <c r="E229" s="1"/>
    </row>
    <row r="230" spans="5:5" ht="14.25" customHeight="1">
      <c r="E230" s="1"/>
    </row>
    <row r="231" spans="5:5" ht="14.25" customHeight="1">
      <c r="E231" s="1"/>
    </row>
    <row r="232" spans="5:5" ht="14.25" customHeight="1">
      <c r="E232" s="1"/>
    </row>
    <row r="233" spans="5:5" ht="14.25" customHeight="1">
      <c r="E233" s="1"/>
    </row>
    <row r="234" spans="5:5" ht="14.25" customHeight="1">
      <c r="E234" s="1"/>
    </row>
    <row r="235" spans="5:5" ht="14.25" customHeight="1">
      <c r="E235" s="1"/>
    </row>
    <row r="236" spans="5:5" ht="14.25" customHeight="1">
      <c r="E236" s="1"/>
    </row>
    <row r="237" spans="5:5" ht="14.25" customHeight="1">
      <c r="E237" s="1"/>
    </row>
    <row r="238" spans="5:5" ht="14.25" customHeight="1">
      <c r="E238" s="1"/>
    </row>
    <row r="239" spans="5:5" ht="14.25" customHeight="1">
      <c r="E239" s="1"/>
    </row>
    <row r="240" spans="5:5" ht="14.25" customHeight="1">
      <c r="E240" s="1"/>
    </row>
    <row r="241" spans="5:5" ht="14.25" customHeight="1">
      <c r="E241" s="1"/>
    </row>
    <row r="242" spans="5:5" ht="14.25" customHeight="1">
      <c r="E242" s="1"/>
    </row>
    <row r="243" spans="5:5" ht="15.75" customHeight="1">
      <c r="E243" s="1"/>
    </row>
    <row r="244" spans="5:5" ht="15.75" customHeight="1">
      <c r="E244" s="1"/>
    </row>
    <row r="245" spans="5:5" ht="15.75" customHeight="1">
      <c r="E245" s="1"/>
    </row>
    <row r="246" spans="5:5" ht="15.75" customHeight="1">
      <c r="E246" s="1"/>
    </row>
    <row r="247" spans="5:5" ht="15.75" customHeight="1">
      <c r="E247" s="1"/>
    </row>
    <row r="248" spans="5:5" ht="15.75" customHeight="1">
      <c r="E248" s="1"/>
    </row>
    <row r="249" spans="5:5" ht="15.75" customHeight="1">
      <c r="E249" s="1"/>
    </row>
    <row r="250" spans="5:5" ht="15.75" customHeight="1">
      <c r="E250" s="1"/>
    </row>
    <row r="251" spans="5:5" ht="15.75" customHeight="1">
      <c r="E251" s="1"/>
    </row>
    <row r="252" spans="5:5" ht="15.75" customHeight="1">
      <c r="E252" s="1"/>
    </row>
    <row r="253" spans="5:5" ht="15.75" customHeight="1">
      <c r="E253" s="1"/>
    </row>
    <row r="254" spans="5:5" ht="15.75" customHeight="1">
      <c r="E254" s="1"/>
    </row>
    <row r="255" spans="5:5" ht="15.75" customHeight="1">
      <c r="E255" s="1"/>
    </row>
    <row r="256" spans="5:5" ht="15.75" customHeight="1">
      <c r="E256" s="1"/>
    </row>
    <row r="257" spans="5:5" ht="15.75" customHeight="1">
      <c r="E257" s="1"/>
    </row>
    <row r="258" spans="5:5" ht="15.75" customHeight="1">
      <c r="E258" s="1"/>
    </row>
    <row r="259" spans="5:5" ht="15.75" customHeight="1">
      <c r="E259" s="1"/>
    </row>
    <row r="260" spans="5:5" ht="15.75" customHeight="1">
      <c r="E260" s="1"/>
    </row>
    <row r="261" spans="5:5" ht="15.75" customHeight="1">
      <c r="E261" s="1"/>
    </row>
    <row r="262" spans="5:5" ht="15.75" customHeight="1">
      <c r="E262" s="1"/>
    </row>
    <row r="263" spans="5:5" ht="15.75" customHeight="1">
      <c r="E263" s="1"/>
    </row>
    <row r="264" spans="5:5" ht="15.75" customHeight="1">
      <c r="E264" s="1"/>
    </row>
    <row r="265" spans="5:5" ht="15.75" customHeight="1">
      <c r="E265" s="1"/>
    </row>
    <row r="266" spans="5:5" ht="15.75" customHeight="1">
      <c r="E266" s="1"/>
    </row>
    <row r="267" spans="5:5" ht="15.75" customHeight="1">
      <c r="E267" s="1"/>
    </row>
    <row r="268" spans="5:5" ht="15.75" customHeight="1">
      <c r="E268" s="1"/>
    </row>
    <row r="269" spans="5:5" ht="15.75" customHeight="1">
      <c r="E269" s="1"/>
    </row>
    <row r="270" spans="5:5" ht="15.75" customHeight="1">
      <c r="E270" s="1"/>
    </row>
    <row r="271" spans="5:5" ht="15.75" customHeight="1">
      <c r="E271" s="1"/>
    </row>
    <row r="272" spans="5:5" ht="15.75" customHeight="1">
      <c r="E272" s="1"/>
    </row>
    <row r="273" spans="5:5" ht="15.75" customHeight="1">
      <c r="E273" s="1"/>
    </row>
    <row r="274" spans="5:5" ht="15.75" customHeight="1">
      <c r="E274" s="1"/>
    </row>
    <row r="275" spans="5:5" ht="15.75" customHeight="1">
      <c r="E275" s="1"/>
    </row>
    <row r="276" spans="5:5" ht="15.75" customHeight="1">
      <c r="E276" s="1"/>
    </row>
    <row r="277" spans="5:5" ht="15.75" customHeight="1">
      <c r="E277" s="1"/>
    </row>
    <row r="278" spans="5:5" ht="15.75" customHeight="1">
      <c r="E278" s="1"/>
    </row>
    <row r="279" spans="5:5" ht="15.75" customHeight="1">
      <c r="E279" s="1"/>
    </row>
    <row r="280" spans="5:5" ht="15.75" customHeight="1">
      <c r="E280" s="1"/>
    </row>
    <row r="281" spans="5:5" ht="15.75" customHeight="1">
      <c r="E281" s="1"/>
    </row>
    <row r="282" spans="5:5" ht="15.75" customHeight="1">
      <c r="E282" s="1"/>
    </row>
    <row r="283" spans="5:5" ht="15.75" customHeight="1">
      <c r="E283" s="1"/>
    </row>
    <row r="284" spans="5:5" ht="15.75" customHeight="1">
      <c r="E284" s="1"/>
    </row>
    <row r="285" spans="5:5" ht="15.75" customHeight="1">
      <c r="E285" s="1"/>
    </row>
    <row r="286" spans="5:5" ht="15.75" customHeight="1">
      <c r="E286" s="1"/>
    </row>
    <row r="287" spans="5:5" ht="15.75" customHeight="1">
      <c r="E287" s="1"/>
    </row>
    <row r="288" spans="5:5" ht="15.75" customHeight="1">
      <c r="E288" s="1"/>
    </row>
    <row r="289" spans="5:5" ht="15.75" customHeight="1">
      <c r="E289" s="1"/>
    </row>
    <row r="290" spans="5:5" ht="15.75" customHeight="1">
      <c r="E290" s="1"/>
    </row>
    <row r="291" spans="5:5" ht="15.75" customHeight="1">
      <c r="E291" s="1"/>
    </row>
    <row r="292" spans="5:5" ht="15.75" customHeight="1">
      <c r="E292" s="1"/>
    </row>
    <row r="293" spans="5:5" ht="15.75" customHeight="1">
      <c r="E293" s="1"/>
    </row>
    <row r="294" spans="5:5" ht="15.75" customHeight="1">
      <c r="E294" s="1"/>
    </row>
    <row r="295" spans="5:5" ht="15.75" customHeight="1">
      <c r="E295" s="1"/>
    </row>
    <row r="296" spans="5:5" ht="15.75" customHeight="1">
      <c r="E296" s="1"/>
    </row>
    <row r="297" spans="5:5" ht="15.75" customHeight="1">
      <c r="E297" s="1"/>
    </row>
    <row r="298" spans="5:5" ht="15.75" customHeight="1">
      <c r="E298" s="1"/>
    </row>
    <row r="299" spans="5:5" ht="15.75" customHeight="1">
      <c r="E299" s="1"/>
    </row>
    <row r="300" spans="5:5" ht="15.75" customHeight="1"/>
    <row r="301" spans="5:5" ht="15.75" customHeight="1"/>
    <row r="302" spans="5:5" ht="15.75" customHeight="1"/>
    <row r="303" spans="5:5" ht="15.75" customHeight="1"/>
    <row r="304" spans="5:5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</sheetData>
  <autoFilter ref="A4:I100"/>
  <mergeCells count="1">
    <mergeCell ref="A100:F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2026-10-16T11:46:36Z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E1DCC0630F31480D8E6A7B7FEFB7D57B_12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