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sk.house\smeta.house\House\Палатта\"/>
    </mc:Choice>
  </mc:AlternateContent>
  <bookViews>
    <workbookView xWindow="0" yWindow="0" windowWidth="19200" windowHeight="11460"/>
  </bookViews>
  <sheets>
    <sheet name="Смета" sheetId="35" r:id="rId1"/>
  </sheets>
  <definedNames>
    <definedName name="_xlnm.Print_Area" localSheetId="0">Смета!$A$1:$L$81</definedName>
  </definedNames>
  <calcPr calcId="162913" refMode="R1C1"/>
</workbook>
</file>

<file path=xl/calcChain.xml><?xml version="1.0" encoding="utf-8"?>
<calcChain xmlns="http://schemas.openxmlformats.org/spreadsheetml/2006/main">
  <c r="K76" i="35" l="1"/>
  <c r="K72" i="35"/>
  <c r="K73" i="35"/>
  <c r="K74" i="35"/>
  <c r="K75" i="35"/>
  <c r="A75" i="35"/>
  <c r="K43" i="35" l="1"/>
  <c r="F43" i="35"/>
  <c r="K42" i="35"/>
  <c r="F42" i="35"/>
  <c r="K58" i="35"/>
  <c r="I57" i="35"/>
  <c r="F53" i="35"/>
  <c r="I49" i="35"/>
  <c r="K51" i="35"/>
  <c r="F51" i="35"/>
  <c r="I66" i="35" l="1"/>
  <c r="K66" i="35" s="1"/>
  <c r="K65" i="35"/>
  <c r="K67" i="35"/>
  <c r="K68" i="35"/>
  <c r="K69" i="35"/>
  <c r="K70" i="35"/>
  <c r="K71" i="35"/>
  <c r="F70" i="35"/>
  <c r="F69" i="35"/>
  <c r="F68" i="35"/>
  <c r="F67" i="35"/>
  <c r="F66" i="35"/>
  <c r="F65" i="35"/>
  <c r="D14" i="35"/>
  <c r="F14" i="35" s="1"/>
  <c r="A25" i="35" l="1"/>
  <c r="A27" i="35"/>
  <c r="A31" i="35"/>
  <c r="A32" i="35"/>
  <c r="A34" i="35"/>
  <c r="A35" i="35"/>
  <c r="A39" i="35"/>
  <c r="A40" i="35"/>
  <c r="A45" i="35"/>
  <c r="A46" i="35"/>
  <c r="A54" i="35"/>
  <c r="A63" i="35"/>
  <c r="K63" i="35"/>
  <c r="D62" i="35"/>
  <c r="F62" i="35" s="1"/>
  <c r="K62" i="35"/>
  <c r="A73" i="35" l="1"/>
  <c r="A74" i="35"/>
  <c r="A76" i="35"/>
  <c r="F60" i="35"/>
  <c r="F61" i="35"/>
  <c r="F22" i="35"/>
  <c r="F21" i="35"/>
  <c r="F59" i="35"/>
  <c r="F23" i="35"/>
  <c r="F58" i="35"/>
  <c r="K57" i="35"/>
  <c r="F57" i="35"/>
  <c r="K56" i="35"/>
  <c r="F56" i="35"/>
  <c r="K55" i="35"/>
  <c r="F55" i="35"/>
  <c r="K54" i="35"/>
  <c r="K53" i="35"/>
  <c r="K52" i="35"/>
  <c r="F52" i="35"/>
  <c r="K48" i="35"/>
  <c r="F48" i="35"/>
  <c r="K47" i="35"/>
  <c r="F47" i="35"/>
  <c r="K50" i="35"/>
  <c r="F50" i="35"/>
  <c r="K49" i="35"/>
  <c r="F49" i="35"/>
  <c r="K46" i="35"/>
  <c r="K45" i="35"/>
  <c r="K44" i="35"/>
  <c r="F39" i="35" l="1"/>
  <c r="F40" i="35"/>
  <c r="F41" i="35"/>
  <c r="F44" i="35"/>
  <c r="F45" i="35"/>
  <c r="K40" i="35" l="1"/>
  <c r="K38" i="35"/>
  <c r="K39" i="35"/>
  <c r="K37" i="35"/>
  <c r="K36" i="35" l="1"/>
  <c r="F34" i="35"/>
  <c r="F35" i="35"/>
  <c r="K35" i="35"/>
  <c r="K32" i="35"/>
  <c r="K30" i="35"/>
  <c r="K31" i="35"/>
  <c r="K33" i="35"/>
  <c r="K34" i="35" l="1"/>
  <c r="K29" i="35"/>
  <c r="K28" i="35"/>
  <c r="K27" i="35"/>
  <c r="F27" i="35"/>
  <c r="K26" i="35"/>
  <c r="K25" i="35"/>
  <c r="K24" i="35"/>
  <c r="D13" i="35" l="1"/>
  <c r="F13" i="35" s="1"/>
  <c r="F16" i="35"/>
  <c r="F17" i="35"/>
  <c r="F18" i="35"/>
  <c r="F19" i="35"/>
  <c r="F20" i="35"/>
  <c r="F25" i="35"/>
  <c r="F71" i="35"/>
  <c r="F72" i="35"/>
  <c r="D12" i="35"/>
  <c r="F76" i="35" l="1"/>
  <c r="D38" i="35"/>
  <c r="F38" i="35" s="1"/>
  <c r="D28" i="35"/>
  <c r="D24" i="35"/>
  <c r="F24" i="35" s="1"/>
  <c r="D15" i="35"/>
  <c r="F12" i="35"/>
  <c r="D29" i="35"/>
  <c r="D26" i="35"/>
  <c r="F26" i="35" s="1"/>
  <c r="F73" i="35"/>
  <c r="F15" i="35" l="1"/>
  <c r="D64" i="35"/>
  <c r="D33" i="35"/>
  <c r="F29" i="35"/>
  <c r="F28" i="35"/>
  <c r="D30" i="35"/>
  <c r="F30" i="35" s="1"/>
  <c r="I64" i="35" l="1"/>
  <c r="K64" i="35" s="1"/>
  <c r="F64" i="35"/>
  <c r="D36" i="35"/>
  <c r="F33" i="35"/>
  <c r="K7" i="35" l="1"/>
  <c r="D37" i="35"/>
  <c r="F37" i="35" s="1"/>
  <c r="F36" i="35"/>
  <c r="K6" i="35" l="1"/>
  <c r="K5" i="35"/>
</calcChain>
</file>

<file path=xl/sharedStrings.xml><?xml version="1.0" encoding="utf-8"?>
<sst xmlns="http://schemas.openxmlformats.org/spreadsheetml/2006/main" count="221" uniqueCount="116">
  <si>
    <r>
      <rPr>
        <b/>
        <sz val="10"/>
        <rFont val="Calibri"/>
        <family val="2"/>
      </rPr>
      <t>Всего по смете</t>
    </r>
  </si>
  <si>
    <r>
      <rPr>
        <b/>
        <sz val="10"/>
        <rFont val="Calibri"/>
        <family val="2"/>
      </rPr>
      <t>грн.</t>
    </r>
  </si>
  <si>
    <r>
      <rPr>
        <sz val="10"/>
        <rFont val="Calibri"/>
        <family val="2"/>
      </rPr>
      <t>в т.ч. работа</t>
    </r>
  </si>
  <si>
    <r>
      <rPr>
        <sz val="10"/>
        <rFont val="Calibri"/>
        <family val="2"/>
      </rPr>
      <t>грн.</t>
    </r>
  </si>
  <si>
    <r>
      <rPr>
        <sz val="10"/>
        <rFont val="Calibri"/>
        <family val="2"/>
      </rPr>
      <t>в т.ч. материалы</t>
    </r>
  </si>
  <si>
    <r>
      <rPr>
        <b/>
        <sz val="10"/>
        <rFont val="Calibri"/>
        <family val="2"/>
      </rPr>
      <t>г. Киев</t>
    </r>
  </si>
  <si>
    <r>
      <rPr>
        <sz val="10"/>
        <rFont val="Calibri"/>
        <family val="2"/>
      </rPr>
      <t>№ п/п</t>
    </r>
  </si>
  <si>
    <r>
      <rPr>
        <sz val="10"/>
        <rFont val="Calibri"/>
        <family val="2"/>
      </rPr>
      <t>Наименование</t>
    </r>
  </si>
  <si>
    <r>
      <rPr>
        <sz val="10"/>
        <rFont val="Calibri"/>
        <family val="2"/>
      </rPr>
      <t>Стоимость работ без НДС</t>
    </r>
  </si>
  <si>
    <r>
      <rPr>
        <sz val="10"/>
        <rFont val="Calibri"/>
        <family val="2"/>
      </rPr>
      <t>Стоимость материалов с НДС</t>
    </r>
  </si>
  <si>
    <r>
      <rPr>
        <sz val="10"/>
        <rFont val="Calibri"/>
        <family val="2"/>
      </rPr>
      <t>Примечание</t>
    </r>
  </si>
  <si>
    <r>
      <rPr>
        <sz val="10"/>
        <rFont val="Calibri"/>
        <family val="2"/>
      </rPr>
      <t>Ед.изм.</t>
    </r>
  </si>
  <si>
    <r>
      <rPr>
        <sz val="10"/>
        <rFont val="Calibri"/>
        <family val="2"/>
      </rPr>
      <t>Кол-во</t>
    </r>
  </si>
  <si>
    <r>
      <rPr>
        <sz val="10"/>
        <rFont val="Calibri"/>
        <family val="2"/>
      </rPr>
      <t>за ед. грн.</t>
    </r>
  </si>
  <si>
    <r>
      <rPr>
        <sz val="10"/>
        <rFont val="Calibri"/>
        <family val="2"/>
      </rPr>
      <t>Всего, грн.</t>
    </r>
  </si>
  <si>
    <t>Транспортные расходы</t>
  </si>
  <si>
    <t>Итого материали с НДС</t>
  </si>
  <si>
    <r>
      <rPr>
        <u/>
        <sz val="10"/>
        <rFont val="Times New Roman"/>
        <family val="1"/>
      </rPr>
      <t> </t>
    </r>
    <r>
      <rPr>
        <b/>
        <u/>
        <sz val="10"/>
        <rFont val="Calibri"/>
        <family val="2"/>
      </rPr>
      <t xml:space="preserve">Смета № </t>
    </r>
  </si>
  <si>
    <t>мп</t>
  </si>
  <si>
    <t>шт</t>
  </si>
  <si>
    <t>м2</t>
  </si>
  <si>
    <t>л</t>
  </si>
  <si>
    <t>Грунтовка поверхности стен</t>
  </si>
  <si>
    <t>Грунтовка Ceresit CT-17</t>
  </si>
  <si>
    <t xml:space="preserve">Доломитовая шпаклевка, готовая, NIDA PRO
</t>
  </si>
  <si>
    <t>Итого работа</t>
  </si>
  <si>
    <t>Итого материалы</t>
  </si>
  <si>
    <t>Итого работа, без НДС</t>
  </si>
  <si>
    <t>Вынос строительного мусора</t>
  </si>
  <si>
    <t>Мешки мусорные, п/е</t>
  </si>
  <si>
    <t>Грузовой автомобиль, Газель 1.5тн</t>
  </si>
  <si>
    <t>смен</t>
  </si>
  <si>
    <t>Итого по смете</t>
  </si>
  <si>
    <t>Заказчик:</t>
  </si>
  <si>
    <t xml:space="preserve"> Внутренние отделочные работы. </t>
  </si>
  <si>
    <t>Демонтаж плинтуса</t>
  </si>
  <si>
    <t>Шпаклевка гипсовая Сатенгипс финиш, 25кг</t>
  </si>
  <si>
    <t>Демонтаж линолеума</t>
  </si>
  <si>
    <t>Демонтаж багет</t>
  </si>
  <si>
    <t>Демонтаж декоративних панелей</t>
  </si>
  <si>
    <t>Демонтаж светильников</t>
  </si>
  <si>
    <t>Демонтаж дверей</t>
  </si>
  <si>
    <t>Демонтаж окон</t>
  </si>
  <si>
    <t>Грунтовка поверхности потолка</t>
  </si>
  <si>
    <t>Покраска повехности стен</t>
  </si>
  <si>
    <t>Покраска поверхности потолка</t>
  </si>
  <si>
    <t>Колер для краски Caparol</t>
  </si>
  <si>
    <t>Макловицы</t>
  </si>
  <si>
    <t>Нанесение клея на поверхность пола, под укладку линолеума</t>
  </si>
  <si>
    <t>Клей для линолеума, Примус, 4кг</t>
  </si>
  <si>
    <t>Укладка линолеума</t>
  </si>
  <si>
    <t>Линолеум  Polyflor Polyclad Pro Pu</t>
  </si>
  <si>
    <t>Монтаж плинтуса</t>
  </si>
  <si>
    <t>Плинтус ПВХ, 3м</t>
  </si>
  <si>
    <t>Комплект фасонных елементов</t>
  </si>
  <si>
    <t>Итого работа, с НДС</t>
  </si>
  <si>
    <t>Комплект расходных материалов для пайки соединительных швов линолеума</t>
  </si>
  <si>
    <t>Метизы</t>
  </si>
  <si>
    <t>Гипсокартон влагостойкий 2500х1250х12.5мм</t>
  </si>
  <si>
    <t>Монтаж трапа</t>
  </si>
  <si>
    <t>Трап сантехнический 70х600мм</t>
  </si>
  <si>
    <t>Грунтовка поверхности перегородок</t>
  </si>
  <si>
    <t>Подрезка плитки, 45грдс.</t>
  </si>
  <si>
    <t>Демонтаж вентиляционных решеток</t>
  </si>
  <si>
    <t>Монтаж вентиляционных решеток</t>
  </si>
  <si>
    <t>Монтаж раковинны ( по факту)</t>
  </si>
  <si>
    <t>Монтаж унитаза (по факту)</t>
  </si>
  <si>
    <t>Демонтаж унитаза (по факту)</t>
  </si>
  <si>
    <t>Демонтаж раковинны (по факту)</t>
  </si>
  <si>
    <t>Перезатирка швов на плитке</t>
  </si>
  <si>
    <t xml:space="preserve">Фуга Ceresit СЕ-40 Aquastatic, 2кг
</t>
  </si>
  <si>
    <t>Комплект шпателей</t>
  </si>
  <si>
    <t>Грунтовка поверхности подиума</t>
  </si>
  <si>
    <t>Очистка поверхности пола от клея</t>
  </si>
  <si>
    <t>Шпаклевка поверхности стен участками</t>
  </si>
  <si>
    <t>Шпаклевка поверхности потолка участками</t>
  </si>
  <si>
    <t>Изготовление подиума душевой кабины</t>
  </si>
  <si>
    <t>Демонтаж розеток, выключателей</t>
  </si>
  <si>
    <t>Монтаж окон</t>
  </si>
  <si>
    <t>Монтаж дверей</t>
  </si>
  <si>
    <t>Монтаж светильников</t>
  </si>
  <si>
    <t>Монтаж розеток, выключателей</t>
  </si>
  <si>
    <t>Монтаж декоративних панелей</t>
  </si>
  <si>
    <t>Монтаж багет</t>
  </si>
  <si>
    <t>Багет</t>
  </si>
  <si>
    <t>Двери межкомнатные</t>
  </si>
  <si>
    <t>Окно металлопластиковое</t>
  </si>
  <si>
    <t>Решётки вентиляционные</t>
  </si>
  <si>
    <t>Розетки, выключатели антибактериальные Legrand IP 55</t>
  </si>
  <si>
    <t>Светильник IP 65</t>
  </si>
  <si>
    <t>Краска Caparol Amphibolin В1 10 л</t>
  </si>
  <si>
    <t>Кирпич черновой</t>
  </si>
  <si>
    <t>Цемент М500</t>
  </si>
  <si>
    <t>Стяжка СЦ-5</t>
  </si>
  <si>
    <t>Демонтаж душ кабины</t>
  </si>
  <si>
    <t>Профиль CW-75, 3м</t>
  </si>
  <si>
    <t>Профиль UW-75, 3м</t>
  </si>
  <si>
    <t>Укладка плитки на поверхности подиума</t>
  </si>
  <si>
    <r>
      <t>Подрезка плитки под 45</t>
    </r>
    <r>
      <rPr>
        <sz val="10"/>
        <rFont val="Calibri"/>
        <family val="2"/>
        <charset val="204"/>
      </rPr>
      <t>°</t>
    </r>
  </si>
  <si>
    <t>Клей для плитки Церезит СМ 117</t>
  </si>
  <si>
    <t>Укладка плитки на откосы подиума</t>
  </si>
  <si>
    <t xml:space="preserve">Плитка </t>
  </si>
  <si>
    <t>Изготовление перегородок душевой</t>
  </si>
  <si>
    <t>Изготовление короба из г/к</t>
  </si>
  <si>
    <t>Обшивка конструкции душевой г/к</t>
  </si>
  <si>
    <t>Облицовка поверхности перегородок плиткой</t>
  </si>
  <si>
    <t>Обработка пола бетонконтактом</t>
  </si>
  <si>
    <t>Бетоноконтакт</t>
  </si>
  <si>
    <t>Устройство гидроизоляции пола</t>
  </si>
  <si>
    <t>Гидроизоляция обмазочная СР 66</t>
  </si>
  <si>
    <t>Подрядчик:</t>
  </si>
  <si>
    <t>Наименование объекта: Национальный Институт Рака.</t>
  </si>
  <si>
    <t>Наименование строительства и его адрес: ул. Михаила Ломоносова, 33/43, Київ, 03022.</t>
  </si>
  <si>
    <t>Расходные материалы</t>
  </si>
  <si>
    <t>ед.</t>
  </si>
  <si>
    <t>Разгрузка и занос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</si>
</sst>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_-* #,##0.00_р_._-;\-* #,##0.00_р_._-;_-* &quot;-&quot;??_р_._-;_-@_-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</font>
    <font>
      <sz val="10"/>
      <name val="Calibri"/>
      <family val="2"/>
      <charset val="204"/>
    </font>
    <font>
      <u/>
      <sz val="10"/>
      <name val="Times New Roman"/>
      <family val="1"/>
      <charset val="204"/>
    </font>
    <font>
      <u/>
      <sz val="10"/>
      <name val="Times New Roman"/>
      <family val="1"/>
    </font>
    <font>
      <b/>
      <u/>
      <sz val="10"/>
      <name val="Calibri"/>
      <family val="2"/>
    </font>
    <font>
      <sz val="10"/>
      <color theme="1"/>
      <name val="Calibri"/>
      <family val="2"/>
      <charset val="204"/>
      <scheme val="minor"/>
    </font>
    <font>
      <b/>
      <i/>
      <sz val="10"/>
      <name val="Calibri"/>
      <family val="2"/>
    </font>
    <font>
      <b/>
      <i/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165" fontId="18" fillId="0" borderId="0" applyFont="0" applyFill="0" applyBorder="0" applyAlignment="0" applyProtection="0"/>
    <xf numFmtId="0" fontId="21" fillId="0" borderId="0"/>
  </cellStyleXfs>
  <cellXfs count="63">
    <xf numFmtId="0" fontId="0" fillId="0" borderId="0" xfId="0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horizontal="left" vertical="top" wrapText="1" indent="1"/>
    </xf>
    <xf numFmtId="4" fontId="13" fillId="0" borderId="0" xfId="0" applyNumberFormat="1" applyFont="1" applyFill="1" applyBorder="1" applyAlignment="1">
      <alignment horizontal="left" vertical="top" wrapText="1" indent="1"/>
    </xf>
    <xf numFmtId="0" fontId="15" fillId="0" borderId="1" xfId="0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center" vertical="top" wrapText="1"/>
    </xf>
    <xf numFmtId="4" fontId="15" fillId="3" borderId="1" xfId="0" applyNumberFormat="1" applyFont="1" applyFill="1" applyBorder="1" applyAlignment="1">
      <alignment horizontal="right" vertical="top" wrapText="1"/>
    </xf>
    <xf numFmtId="0" fontId="15" fillId="3" borderId="1" xfId="0" applyFont="1" applyFill="1" applyBorder="1" applyAlignment="1">
      <alignment horizontal="center" vertical="top"/>
    </xf>
    <xf numFmtId="2" fontId="7" fillId="0" borderId="1" xfId="0" applyNumberFormat="1" applyFont="1" applyFill="1" applyBorder="1" applyAlignment="1">
      <alignment horizontal="right" vertical="top"/>
    </xf>
    <xf numFmtId="2" fontId="16" fillId="0" borderId="1" xfId="0" applyNumberFormat="1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vertical="top"/>
    </xf>
    <xf numFmtId="0" fontId="15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top" wrapText="1"/>
    </xf>
    <xf numFmtId="4" fontId="20" fillId="0" borderId="1" xfId="0" applyNumberFormat="1" applyFont="1" applyFill="1" applyBorder="1" applyAlignment="1">
      <alignment vertical="top" wrapText="1"/>
    </xf>
    <xf numFmtId="0" fontId="15" fillId="3" borderId="2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164" fontId="12" fillId="0" borderId="0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  <xf numFmtId="4" fontId="15" fillId="3" borderId="1" xfId="0" applyNumberFormat="1" applyFont="1" applyFill="1" applyBorder="1" applyAlignment="1">
      <alignment horizontal="right" vertical="top"/>
    </xf>
    <xf numFmtId="4" fontId="16" fillId="3" borderId="1" xfId="0" applyNumberFormat="1" applyFont="1" applyFill="1" applyBorder="1" applyAlignment="1">
      <alignment horizontal="right" vertical="top" wrapText="1"/>
    </xf>
    <xf numFmtId="4" fontId="16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/>
    </xf>
    <xf numFmtId="4" fontId="15" fillId="3" borderId="2" xfId="0" applyNumberFormat="1" applyFont="1" applyFill="1" applyBorder="1" applyAlignment="1">
      <alignment horizontal="right" vertical="top"/>
    </xf>
    <xf numFmtId="4" fontId="16" fillId="0" borderId="2" xfId="0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left" vertical="top" wrapText="1"/>
    </xf>
    <xf numFmtId="4" fontId="15" fillId="3" borderId="1" xfId="0" applyNumberFormat="1" applyFont="1" applyFill="1" applyBorder="1" applyAlignment="1">
      <alignment horizontal="left" vertical="top" wrapText="1"/>
    </xf>
    <xf numFmtId="4" fontId="20" fillId="0" borderId="0" xfId="0" applyNumberFormat="1" applyFont="1" applyFill="1" applyBorder="1" applyAlignment="1">
      <alignment vertical="top" wrapText="1"/>
    </xf>
    <xf numFmtId="0" fontId="15" fillId="3" borderId="2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top"/>
    </xf>
    <xf numFmtId="4" fontId="16" fillId="3" borderId="2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horizontal="right" vertical="top" wrapText="1"/>
    </xf>
    <xf numFmtId="4" fontId="15" fillId="0" borderId="2" xfId="0" applyNumberFormat="1" applyFont="1" applyFill="1" applyBorder="1" applyAlignment="1">
      <alignment horizontal="right" vertical="top"/>
    </xf>
  </cellXfs>
  <cellStyles count="9">
    <cellStyle name="Обычный" xfId="0" builtinId="0"/>
    <cellStyle name="Обычный 2" xfId="3"/>
    <cellStyle name="Обычный 2 2" xfId="4"/>
    <cellStyle name="Обычный 3" xfId="5"/>
    <cellStyle name="Обычный 3 2" xfId="2"/>
    <cellStyle name="Обычный 4" xfId="1"/>
    <cellStyle name="Обычный 5" xfId="6"/>
    <cellStyle name="Обычный 6" xfId="8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zoomScaleNormal="100" zoomScaleSheetLayoutView="100" workbookViewId="0">
      <selection activeCell="E67" sqref="E67"/>
    </sheetView>
  </sheetViews>
  <sheetFormatPr defaultRowHeight="12.75" x14ac:dyDescent="0.2"/>
  <cols>
    <col min="1" max="1" width="6.1640625" bestFit="1" customWidth="1"/>
    <col min="2" max="2" width="44.33203125" customWidth="1"/>
    <col min="3" max="3" width="7" bestFit="1" customWidth="1"/>
    <col min="4" max="4" width="8.6640625" bestFit="1" customWidth="1"/>
    <col min="5" max="5" width="10.5" bestFit="1" customWidth="1"/>
    <col min="6" max="6" width="13" bestFit="1" customWidth="1"/>
    <col min="7" max="7" width="44.33203125" customWidth="1"/>
    <col min="8" max="8" width="10.5" bestFit="1" customWidth="1"/>
    <col min="9" max="9" width="9.33203125" bestFit="1" customWidth="1"/>
    <col min="10" max="10" width="10.5" bestFit="1" customWidth="1"/>
    <col min="11" max="11" width="13.6640625" bestFit="1" customWidth="1"/>
    <col min="12" max="12" width="21.1640625" customWidth="1"/>
  </cols>
  <sheetData>
    <row r="1" spans="1:12" x14ac:dyDescent="0.2">
      <c r="A1" s="50" t="s">
        <v>112</v>
      </c>
      <c r="B1" s="50"/>
      <c r="C1" s="50"/>
      <c r="D1" s="50"/>
      <c r="E1" s="50"/>
      <c r="F1" s="50"/>
      <c r="G1" s="50"/>
      <c r="H1" s="29"/>
      <c r="I1" s="29"/>
      <c r="J1" s="29"/>
      <c r="K1" s="29"/>
      <c r="L1" s="29"/>
    </row>
    <row r="2" spans="1:12" x14ac:dyDescent="0.2">
      <c r="A2" s="50" t="s">
        <v>111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x14ac:dyDescent="0.2">
      <c r="A3" s="52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x14ac:dyDescent="0.2">
      <c r="A4" s="54" t="s">
        <v>34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x14ac:dyDescent="0.2">
      <c r="A5" s="55" t="s">
        <v>33</v>
      </c>
      <c r="B5" s="56"/>
      <c r="C5" s="1"/>
      <c r="D5" s="1"/>
      <c r="E5" s="1"/>
      <c r="F5" s="1"/>
      <c r="G5" s="1"/>
      <c r="H5" s="1"/>
      <c r="I5" s="57" t="s">
        <v>0</v>
      </c>
      <c r="J5" s="57"/>
      <c r="K5" s="2">
        <f>F79</f>
        <v>0</v>
      </c>
      <c r="L5" s="31" t="s">
        <v>1</v>
      </c>
    </row>
    <row r="6" spans="1:12" x14ac:dyDescent="0.2">
      <c r="A6" s="55" t="s">
        <v>110</v>
      </c>
      <c r="B6" s="56"/>
      <c r="C6" s="1"/>
      <c r="D6" s="1"/>
      <c r="E6" s="1"/>
      <c r="F6" s="1"/>
      <c r="G6" s="1"/>
      <c r="H6" s="1"/>
      <c r="I6" s="59" t="s">
        <v>2</v>
      </c>
      <c r="J6" s="59"/>
      <c r="K6" s="3">
        <f>F77</f>
        <v>0</v>
      </c>
      <c r="L6" s="30" t="s">
        <v>3</v>
      </c>
    </row>
    <row r="7" spans="1:12" x14ac:dyDescent="0.2">
      <c r="A7" s="1"/>
      <c r="B7" s="1"/>
      <c r="C7" s="1"/>
      <c r="D7" s="1"/>
      <c r="E7" s="1"/>
      <c r="F7" s="1"/>
      <c r="G7" s="1"/>
      <c r="H7" s="1"/>
      <c r="I7" s="51" t="s">
        <v>4</v>
      </c>
      <c r="J7" s="51"/>
      <c r="K7" s="3">
        <f>K78</f>
        <v>0</v>
      </c>
      <c r="L7" s="30" t="s">
        <v>3</v>
      </c>
    </row>
    <row r="8" spans="1:12" x14ac:dyDescent="0.2">
      <c r="A8" s="1"/>
      <c r="B8" s="31" t="s">
        <v>5</v>
      </c>
      <c r="C8" s="1"/>
      <c r="D8" s="1"/>
      <c r="E8" s="1"/>
      <c r="F8" s="1"/>
      <c r="G8" s="60"/>
      <c r="H8" s="61"/>
      <c r="I8" s="61"/>
      <c r="J8" s="61"/>
      <c r="K8" s="61"/>
      <c r="L8" s="32"/>
    </row>
    <row r="9" spans="1:12" x14ac:dyDescent="0.2">
      <c r="A9" s="58" t="s">
        <v>6</v>
      </c>
      <c r="B9" s="58" t="s">
        <v>7</v>
      </c>
      <c r="C9" s="58" t="s">
        <v>8</v>
      </c>
      <c r="D9" s="58"/>
      <c r="E9" s="58"/>
      <c r="F9" s="58"/>
      <c r="G9" s="58" t="s">
        <v>9</v>
      </c>
      <c r="H9" s="58"/>
      <c r="I9" s="58"/>
      <c r="J9" s="58"/>
      <c r="K9" s="58"/>
      <c r="L9" s="58" t="s">
        <v>10</v>
      </c>
    </row>
    <row r="10" spans="1:12" ht="25.5" x14ac:dyDescent="0.2">
      <c r="A10" s="58"/>
      <c r="B10" s="58"/>
      <c r="C10" s="33" t="s">
        <v>11</v>
      </c>
      <c r="D10" s="33" t="s">
        <v>12</v>
      </c>
      <c r="E10" s="33" t="s">
        <v>13</v>
      </c>
      <c r="F10" s="33" t="s">
        <v>14</v>
      </c>
      <c r="G10" s="33" t="s">
        <v>7</v>
      </c>
      <c r="H10" s="33" t="s">
        <v>11</v>
      </c>
      <c r="I10" s="33" t="s">
        <v>12</v>
      </c>
      <c r="J10" s="33" t="s">
        <v>13</v>
      </c>
      <c r="K10" s="33" t="s">
        <v>14</v>
      </c>
      <c r="L10" s="58"/>
    </row>
    <row r="11" spans="1:12" x14ac:dyDescent="0.2">
      <c r="A11" s="48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48"/>
    </row>
    <row r="12" spans="1:12" x14ac:dyDescent="0.2">
      <c r="A12" s="4">
        <v>1</v>
      </c>
      <c r="B12" s="11" t="s">
        <v>35</v>
      </c>
      <c r="C12" s="14" t="s">
        <v>18</v>
      </c>
      <c r="D12" s="36">
        <f>2.5+2.5+2.5+3.2+2.5+6.2+3.2+2+3.2+2+3.2+3.2</f>
        <v>36.200000000000003</v>
      </c>
      <c r="E12" s="36"/>
      <c r="F12" s="5" t="str">
        <f>IF(ISBLANK(E12),"",ROUND((D12*E12),2))</f>
        <v/>
      </c>
      <c r="G12" s="11"/>
      <c r="H12" s="12"/>
      <c r="I12" s="37"/>
      <c r="J12" s="37"/>
      <c r="K12" s="5"/>
      <c r="L12" s="11"/>
    </row>
    <row r="13" spans="1:12" x14ac:dyDescent="0.2">
      <c r="A13" s="4">
        <v>2</v>
      </c>
      <c r="B13" s="11" t="s">
        <v>37</v>
      </c>
      <c r="C13" s="14" t="s">
        <v>20</v>
      </c>
      <c r="D13" s="36">
        <f>6.25+19.84+6.4</f>
        <v>32.49</v>
      </c>
      <c r="E13" s="36"/>
      <c r="F13" s="5" t="str">
        <f t="shared" ref="F13:F72" si="0">IF(ISBLANK(E13),"",ROUND((D13*E13),2))</f>
        <v/>
      </c>
      <c r="G13" s="11"/>
      <c r="H13" s="12"/>
      <c r="I13" s="36"/>
      <c r="J13" s="37"/>
      <c r="K13" s="5"/>
      <c r="L13" s="11"/>
    </row>
    <row r="14" spans="1:12" x14ac:dyDescent="0.2">
      <c r="A14" s="4">
        <v>3</v>
      </c>
      <c r="B14" s="11" t="s">
        <v>73</v>
      </c>
      <c r="C14" s="14" t="s">
        <v>20</v>
      </c>
      <c r="D14" s="36">
        <f>6.25+19.84+6.4</f>
        <v>32.49</v>
      </c>
      <c r="E14" s="36"/>
      <c r="F14" s="5" t="str">
        <f t="shared" ref="F14" si="1">IF(ISBLANK(E14),"",ROUND((D14*E14),2))</f>
        <v/>
      </c>
      <c r="G14" s="11"/>
      <c r="H14" s="12"/>
      <c r="I14" s="36"/>
      <c r="J14" s="37"/>
      <c r="K14" s="5"/>
      <c r="L14" s="11"/>
    </row>
    <row r="15" spans="1:12" x14ac:dyDescent="0.2">
      <c r="A15" s="4">
        <v>4</v>
      </c>
      <c r="B15" s="11" t="s">
        <v>38</v>
      </c>
      <c r="C15" s="14" t="s">
        <v>18</v>
      </c>
      <c r="D15" s="36">
        <f>D12</f>
        <v>36.200000000000003</v>
      </c>
      <c r="E15" s="36"/>
      <c r="F15" s="5" t="str">
        <f t="shared" si="0"/>
        <v/>
      </c>
      <c r="G15" s="11"/>
      <c r="H15" s="12"/>
      <c r="I15" s="36"/>
      <c r="J15" s="37"/>
      <c r="K15" s="5"/>
      <c r="L15" s="11"/>
    </row>
    <row r="16" spans="1:12" x14ac:dyDescent="0.2">
      <c r="A16" s="4">
        <v>5</v>
      </c>
      <c r="B16" s="11" t="s">
        <v>39</v>
      </c>
      <c r="C16" s="14" t="s">
        <v>18</v>
      </c>
      <c r="D16" s="37">
        <v>5</v>
      </c>
      <c r="E16" s="37"/>
      <c r="F16" s="5" t="str">
        <f t="shared" si="0"/>
        <v/>
      </c>
      <c r="G16" s="11"/>
      <c r="H16" s="12"/>
      <c r="I16" s="36"/>
      <c r="J16" s="37"/>
      <c r="K16" s="5"/>
      <c r="L16" s="11"/>
    </row>
    <row r="17" spans="1:12" x14ac:dyDescent="0.2">
      <c r="A17" s="4">
        <v>6</v>
      </c>
      <c r="B17" s="6" t="s">
        <v>77</v>
      </c>
      <c r="C17" s="14" t="s">
        <v>19</v>
      </c>
      <c r="D17" s="37">
        <v>6</v>
      </c>
      <c r="E17" s="37"/>
      <c r="F17" s="5" t="str">
        <f t="shared" si="0"/>
        <v/>
      </c>
      <c r="G17" s="11"/>
      <c r="H17" s="12"/>
      <c r="I17" s="36"/>
      <c r="J17" s="37"/>
      <c r="K17" s="5"/>
      <c r="L17" s="11"/>
    </row>
    <row r="18" spans="1:12" x14ac:dyDescent="0.2">
      <c r="A18" s="4">
        <v>7</v>
      </c>
      <c r="B18" s="11" t="s">
        <v>40</v>
      </c>
      <c r="C18" s="12" t="s">
        <v>19</v>
      </c>
      <c r="D18" s="13">
        <v>4</v>
      </c>
      <c r="E18" s="13"/>
      <c r="F18" s="5" t="str">
        <f t="shared" si="0"/>
        <v/>
      </c>
      <c r="G18" s="11"/>
      <c r="H18" s="12"/>
      <c r="I18" s="36"/>
      <c r="J18" s="37"/>
      <c r="K18" s="5"/>
      <c r="L18" s="11"/>
    </row>
    <row r="19" spans="1:12" x14ac:dyDescent="0.2">
      <c r="A19" s="4">
        <v>8</v>
      </c>
      <c r="B19" s="11" t="s">
        <v>41</v>
      </c>
      <c r="C19" s="14" t="s">
        <v>19</v>
      </c>
      <c r="D19" s="36">
        <v>2</v>
      </c>
      <c r="E19" s="36"/>
      <c r="F19" s="5" t="str">
        <f t="shared" si="0"/>
        <v/>
      </c>
      <c r="G19" s="11"/>
      <c r="H19" s="14"/>
      <c r="I19" s="36"/>
      <c r="J19" s="37"/>
      <c r="K19" s="5"/>
      <c r="L19" s="11"/>
    </row>
    <row r="20" spans="1:12" x14ac:dyDescent="0.2">
      <c r="A20" s="4">
        <v>9</v>
      </c>
      <c r="B20" s="11" t="s">
        <v>42</v>
      </c>
      <c r="C20" s="14" t="s">
        <v>19</v>
      </c>
      <c r="D20" s="37">
        <v>4</v>
      </c>
      <c r="E20" s="37"/>
      <c r="F20" s="5" t="str">
        <f t="shared" si="0"/>
        <v/>
      </c>
      <c r="G20" s="11"/>
      <c r="H20" s="12"/>
      <c r="I20" s="36"/>
      <c r="J20" s="37"/>
      <c r="K20" s="5"/>
      <c r="L20" s="11"/>
    </row>
    <row r="21" spans="1:12" x14ac:dyDescent="0.2">
      <c r="A21" s="4">
        <v>10</v>
      </c>
      <c r="B21" s="11" t="s">
        <v>67</v>
      </c>
      <c r="C21" s="14" t="s">
        <v>19</v>
      </c>
      <c r="D21" s="37">
        <v>1</v>
      </c>
      <c r="E21" s="37"/>
      <c r="F21" s="5" t="str">
        <f t="shared" si="0"/>
        <v/>
      </c>
      <c r="G21" s="11"/>
      <c r="H21" s="12"/>
      <c r="I21" s="36"/>
      <c r="J21" s="37"/>
      <c r="K21" s="5"/>
      <c r="L21" s="11"/>
    </row>
    <row r="22" spans="1:12" x14ac:dyDescent="0.2">
      <c r="A22" s="4">
        <v>11</v>
      </c>
      <c r="B22" s="11" t="s">
        <v>68</v>
      </c>
      <c r="C22" s="14" t="s">
        <v>19</v>
      </c>
      <c r="D22" s="37">
        <v>1</v>
      </c>
      <c r="E22" s="37"/>
      <c r="F22" s="5" t="str">
        <f t="shared" si="0"/>
        <v/>
      </c>
      <c r="G22" s="11"/>
      <c r="H22" s="12"/>
      <c r="I22" s="36"/>
      <c r="J22" s="37"/>
      <c r="K22" s="5"/>
      <c r="L22" s="11"/>
    </row>
    <row r="23" spans="1:12" x14ac:dyDescent="0.2">
      <c r="A23" s="4">
        <v>12</v>
      </c>
      <c r="B23" s="11" t="s">
        <v>63</v>
      </c>
      <c r="C23" s="14" t="s">
        <v>19</v>
      </c>
      <c r="D23" s="37">
        <v>6</v>
      </c>
      <c r="E23" s="37"/>
      <c r="F23" s="5" t="str">
        <f t="shared" si="0"/>
        <v/>
      </c>
      <c r="G23" s="11"/>
      <c r="H23" s="12"/>
      <c r="I23" s="36"/>
      <c r="J23" s="37"/>
      <c r="K23" s="5"/>
      <c r="L23" s="11"/>
    </row>
    <row r="24" spans="1:12" ht="13.5" customHeight="1" x14ac:dyDescent="0.2">
      <c r="A24" s="4">
        <v>13</v>
      </c>
      <c r="B24" s="11" t="s">
        <v>74</v>
      </c>
      <c r="C24" s="14" t="s">
        <v>20</v>
      </c>
      <c r="D24" s="36">
        <f>D12*3*0.4</f>
        <v>43.440000000000005</v>
      </c>
      <c r="E24" s="36"/>
      <c r="F24" s="5" t="str">
        <f t="shared" si="0"/>
        <v/>
      </c>
      <c r="G24" s="21" t="s">
        <v>24</v>
      </c>
      <c r="H24" s="19" t="s">
        <v>19</v>
      </c>
      <c r="I24" s="40">
        <v>1</v>
      </c>
      <c r="J24" s="41"/>
      <c r="K24" s="5" t="str">
        <f t="shared" ref="K24:K25" si="2">IF(ISBLANK(J24),"",ROUND((I24*J24),2))</f>
        <v/>
      </c>
      <c r="L24" s="11"/>
    </row>
    <row r="25" spans="1:12" x14ac:dyDescent="0.2">
      <c r="A25" s="4" t="str">
        <f>IF(ISBLANK(E25),"",COUNTA($E$12:E25))</f>
        <v/>
      </c>
      <c r="B25" s="11"/>
      <c r="C25" s="14"/>
      <c r="D25" s="37"/>
      <c r="E25" s="37"/>
      <c r="F25" s="5" t="str">
        <f t="shared" si="0"/>
        <v/>
      </c>
      <c r="G25" s="18" t="s">
        <v>36</v>
      </c>
      <c r="H25" s="19" t="s">
        <v>19</v>
      </c>
      <c r="I25" s="40">
        <v>3</v>
      </c>
      <c r="J25" s="41"/>
      <c r="K25" s="5" t="str">
        <f t="shared" si="2"/>
        <v/>
      </c>
      <c r="L25" s="11"/>
    </row>
    <row r="26" spans="1:12" ht="13.5" customHeight="1" x14ac:dyDescent="0.2">
      <c r="A26" s="4">
        <v>14</v>
      </c>
      <c r="B26" s="11" t="s">
        <v>75</v>
      </c>
      <c r="C26" s="14" t="s">
        <v>20</v>
      </c>
      <c r="D26" s="37">
        <f>D13*0.4</f>
        <v>12.996000000000002</v>
      </c>
      <c r="E26" s="37"/>
      <c r="F26" s="5" t="str">
        <f t="shared" si="0"/>
        <v/>
      </c>
      <c r="G26" s="21" t="s">
        <v>24</v>
      </c>
      <c r="H26" s="19" t="s">
        <v>19</v>
      </c>
      <c r="I26" s="40">
        <v>1</v>
      </c>
      <c r="J26" s="41"/>
      <c r="K26" s="5" t="str">
        <f t="shared" ref="K26:K28" si="3">IF(ISBLANK(J26),"",ROUND((I26*J26),2))</f>
        <v/>
      </c>
      <c r="L26" s="11"/>
    </row>
    <row r="27" spans="1:12" ht="13.5" customHeight="1" x14ac:dyDescent="0.2">
      <c r="A27" s="4" t="str">
        <f>IF(ISBLANK(E27),"",COUNTA($E$12:E27))</f>
        <v/>
      </c>
      <c r="B27" s="11"/>
      <c r="C27" s="14"/>
      <c r="D27" s="36"/>
      <c r="E27" s="36"/>
      <c r="F27" s="5" t="str">
        <f t="shared" si="0"/>
        <v/>
      </c>
      <c r="G27" s="18" t="s">
        <v>36</v>
      </c>
      <c r="H27" s="19" t="s">
        <v>19</v>
      </c>
      <c r="I27" s="40">
        <v>1</v>
      </c>
      <c r="J27" s="41"/>
      <c r="K27" s="5" t="str">
        <f t="shared" si="3"/>
        <v/>
      </c>
      <c r="L27" s="11"/>
    </row>
    <row r="28" spans="1:12" ht="13.5" customHeight="1" x14ac:dyDescent="0.2">
      <c r="A28" s="4">
        <v>15</v>
      </c>
      <c r="B28" s="11" t="s">
        <v>22</v>
      </c>
      <c r="C28" s="14" t="s">
        <v>20</v>
      </c>
      <c r="D28" s="36">
        <f>D12*3</f>
        <v>108.60000000000001</v>
      </c>
      <c r="E28" s="36"/>
      <c r="F28" s="5" t="str">
        <f t="shared" si="0"/>
        <v/>
      </c>
      <c r="G28" s="11" t="s">
        <v>23</v>
      </c>
      <c r="H28" s="19" t="s">
        <v>21</v>
      </c>
      <c r="I28" s="40">
        <v>30</v>
      </c>
      <c r="J28" s="41"/>
      <c r="K28" s="5" t="str">
        <f t="shared" si="3"/>
        <v/>
      </c>
      <c r="L28" s="11"/>
    </row>
    <row r="29" spans="1:12" ht="13.5" customHeight="1" x14ac:dyDescent="0.2">
      <c r="A29" s="4">
        <v>16</v>
      </c>
      <c r="B29" s="11" t="s">
        <v>43</v>
      </c>
      <c r="C29" s="14" t="s">
        <v>20</v>
      </c>
      <c r="D29" s="36">
        <f>D13</f>
        <v>32.49</v>
      </c>
      <c r="E29" s="36"/>
      <c r="F29" s="5" t="str">
        <f t="shared" si="0"/>
        <v/>
      </c>
      <c r="G29" s="6" t="s">
        <v>23</v>
      </c>
      <c r="H29" s="19" t="s">
        <v>21</v>
      </c>
      <c r="I29" s="62">
        <v>10</v>
      </c>
      <c r="J29" s="41"/>
      <c r="K29" s="5" t="str">
        <f t="shared" ref="K29:K34" si="4">IF(ISBLANK(J29),"",ROUND((I29*J29),2))</f>
        <v/>
      </c>
      <c r="L29" s="11"/>
    </row>
    <row r="30" spans="1:12" ht="13.5" customHeight="1" x14ac:dyDescent="0.2">
      <c r="A30" s="4">
        <v>17</v>
      </c>
      <c r="B30" s="11" t="s">
        <v>44</v>
      </c>
      <c r="C30" s="14" t="s">
        <v>20</v>
      </c>
      <c r="D30" s="36">
        <f>D28</f>
        <v>108.60000000000001</v>
      </c>
      <c r="E30" s="36"/>
      <c r="F30" s="5" t="str">
        <f t="shared" si="0"/>
        <v/>
      </c>
      <c r="G30" s="18" t="s">
        <v>90</v>
      </c>
      <c r="H30" s="19" t="s">
        <v>19</v>
      </c>
      <c r="I30" s="62">
        <v>2</v>
      </c>
      <c r="J30" s="41"/>
      <c r="K30" s="5" t="str">
        <f t="shared" si="4"/>
        <v/>
      </c>
      <c r="L30" s="11"/>
    </row>
    <row r="31" spans="1:12" ht="13.5" customHeight="1" x14ac:dyDescent="0.2">
      <c r="A31" s="4" t="str">
        <f>IF(ISBLANK(E31),"",COUNTA($E$12:E31))</f>
        <v/>
      </c>
      <c r="B31" s="11"/>
      <c r="C31" s="14"/>
      <c r="D31" s="36"/>
      <c r="E31" s="36"/>
      <c r="F31" s="5"/>
      <c r="G31" s="6" t="s">
        <v>46</v>
      </c>
      <c r="H31" s="19" t="s">
        <v>21</v>
      </c>
      <c r="I31" s="62">
        <v>5</v>
      </c>
      <c r="J31" s="41"/>
      <c r="K31" s="5" t="str">
        <f t="shared" si="4"/>
        <v/>
      </c>
      <c r="L31" s="11"/>
    </row>
    <row r="32" spans="1:12" ht="13.5" customHeight="1" x14ac:dyDescent="0.2">
      <c r="A32" s="4" t="str">
        <f>IF(ISBLANK(E32),"",COUNTA($E$12:E32))</f>
        <v/>
      </c>
      <c r="B32" s="11"/>
      <c r="C32" s="14"/>
      <c r="D32" s="36"/>
      <c r="E32" s="36"/>
      <c r="F32" s="5"/>
      <c r="G32" s="18" t="s">
        <v>47</v>
      </c>
      <c r="H32" s="19" t="s">
        <v>19</v>
      </c>
      <c r="I32" s="62">
        <v>1</v>
      </c>
      <c r="J32" s="41"/>
      <c r="K32" s="5" t="str">
        <f t="shared" si="4"/>
        <v/>
      </c>
      <c r="L32" s="11"/>
    </row>
    <row r="33" spans="1:12" ht="14.25" customHeight="1" x14ac:dyDescent="0.2">
      <c r="A33" s="4">
        <v>18</v>
      </c>
      <c r="B33" s="11" t="s">
        <v>45</v>
      </c>
      <c r="C33" s="14" t="s">
        <v>20</v>
      </c>
      <c r="D33" s="36">
        <f>D29</f>
        <v>32.49</v>
      </c>
      <c r="E33" s="36"/>
      <c r="F33" s="5" t="str">
        <f t="shared" si="0"/>
        <v/>
      </c>
      <c r="G33" s="18" t="s">
        <v>90</v>
      </c>
      <c r="H33" s="26" t="s">
        <v>19</v>
      </c>
      <c r="I33" s="49">
        <v>1</v>
      </c>
      <c r="J33" s="49"/>
      <c r="K33" s="5" t="str">
        <f t="shared" si="4"/>
        <v/>
      </c>
      <c r="L33" s="43"/>
    </row>
    <row r="34" spans="1:12" x14ac:dyDescent="0.2">
      <c r="A34" s="4" t="str">
        <f>IF(ISBLANK(E34),"",COUNTA($E$12:E34))</f>
        <v/>
      </c>
      <c r="B34" s="11"/>
      <c r="C34" s="14"/>
      <c r="D34" s="36"/>
      <c r="E34" s="36"/>
      <c r="F34" s="5" t="str">
        <f t="shared" si="0"/>
        <v/>
      </c>
      <c r="G34" s="6" t="s">
        <v>46</v>
      </c>
      <c r="H34" s="26" t="s">
        <v>21</v>
      </c>
      <c r="I34" s="49">
        <v>2</v>
      </c>
      <c r="J34" s="49"/>
      <c r="K34" s="5" t="str">
        <f t="shared" si="4"/>
        <v/>
      </c>
      <c r="L34" s="11"/>
    </row>
    <row r="35" spans="1:12" x14ac:dyDescent="0.2">
      <c r="A35" s="4" t="str">
        <f>IF(ISBLANK(E35),"",COUNTA($E$12:E35))</f>
        <v/>
      </c>
      <c r="B35" s="11"/>
      <c r="C35" s="14"/>
      <c r="D35" s="36"/>
      <c r="E35" s="36"/>
      <c r="F35" s="5" t="str">
        <f t="shared" si="0"/>
        <v/>
      </c>
      <c r="G35" s="18" t="s">
        <v>47</v>
      </c>
      <c r="H35" s="19" t="s">
        <v>19</v>
      </c>
      <c r="I35" s="62">
        <v>1</v>
      </c>
      <c r="J35" s="41"/>
      <c r="K35" s="5" t="str">
        <f t="shared" ref="K35:K40" si="5">IF(ISBLANK(J35),"",ROUND((I35*J35),2))</f>
        <v/>
      </c>
      <c r="L35" s="11"/>
    </row>
    <row r="36" spans="1:12" ht="25.5" x14ac:dyDescent="0.2">
      <c r="A36" s="4">
        <v>19</v>
      </c>
      <c r="B36" s="11" t="s">
        <v>48</v>
      </c>
      <c r="C36" s="14" t="s">
        <v>20</v>
      </c>
      <c r="D36" s="36">
        <f>D33+D15*0.1</f>
        <v>36.11</v>
      </c>
      <c r="E36" s="36"/>
      <c r="F36" s="5" t="str">
        <f t="shared" si="0"/>
        <v/>
      </c>
      <c r="G36" s="18" t="s">
        <v>49</v>
      </c>
      <c r="H36" s="19" t="s">
        <v>19</v>
      </c>
      <c r="I36" s="62">
        <v>3</v>
      </c>
      <c r="J36" s="41"/>
      <c r="K36" s="5" t="str">
        <f t="shared" si="5"/>
        <v/>
      </c>
      <c r="L36" s="11"/>
    </row>
    <row r="37" spans="1:12" x14ac:dyDescent="0.2">
      <c r="A37" s="4">
        <v>20</v>
      </c>
      <c r="B37" s="11" t="s">
        <v>50</v>
      </c>
      <c r="C37" s="14" t="s">
        <v>20</v>
      </c>
      <c r="D37" s="36">
        <f>D36</f>
        <v>36.11</v>
      </c>
      <c r="E37" s="36"/>
      <c r="F37" s="5" t="str">
        <f t="shared" si="0"/>
        <v/>
      </c>
      <c r="G37" s="18" t="s">
        <v>51</v>
      </c>
      <c r="H37" s="19" t="s">
        <v>20</v>
      </c>
      <c r="I37" s="62">
        <v>54.9</v>
      </c>
      <c r="J37" s="41"/>
      <c r="K37" s="5" t="str">
        <f t="shared" si="5"/>
        <v/>
      </c>
      <c r="L37" s="11"/>
    </row>
    <row r="38" spans="1:12" x14ac:dyDescent="0.2">
      <c r="A38" s="4">
        <v>21</v>
      </c>
      <c r="B38" s="11" t="s">
        <v>52</v>
      </c>
      <c r="C38" s="14" t="s">
        <v>18</v>
      </c>
      <c r="D38" s="36">
        <f>D12</f>
        <v>36.200000000000003</v>
      </c>
      <c r="E38" s="36"/>
      <c r="F38" s="5" t="str">
        <f t="shared" si="0"/>
        <v/>
      </c>
      <c r="G38" s="18" t="s">
        <v>53</v>
      </c>
      <c r="H38" s="19" t="s">
        <v>19</v>
      </c>
      <c r="I38" s="62">
        <v>14</v>
      </c>
      <c r="J38" s="41"/>
      <c r="K38" s="5" t="str">
        <f t="shared" si="5"/>
        <v/>
      </c>
      <c r="L38" s="11"/>
    </row>
    <row r="39" spans="1:12" x14ac:dyDescent="0.2">
      <c r="A39" s="4" t="str">
        <f>IF(ISBLANK(E39),"",COUNTA($E$12:E39))</f>
        <v/>
      </c>
      <c r="B39" s="11"/>
      <c r="C39" s="14"/>
      <c r="D39" s="36"/>
      <c r="E39" s="36"/>
      <c r="F39" s="5" t="str">
        <f t="shared" si="0"/>
        <v/>
      </c>
      <c r="G39" s="21" t="s">
        <v>54</v>
      </c>
      <c r="H39" s="19" t="s">
        <v>19</v>
      </c>
      <c r="I39" s="40">
        <v>4</v>
      </c>
      <c r="J39" s="41"/>
      <c r="K39" s="5" t="str">
        <f t="shared" si="5"/>
        <v/>
      </c>
      <c r="L39" s="11"/>
    </row>
    <row r="40" spans="1:12" ht="25.5" x14ac:dyDescent="0.2">
      <c r="A40" s="4" t="str">
        <f>IF(ISBLANK(E40),"",COUNTA($E$12:E40))</f>
        <v/>
      </c>
      <c r="B40" s="11"/>
      <c r="C40" s="14"/>
      <c r="D40" s="36"/>
      <c r="E40" s="36"/>
      <c r="F40" s="5" t="str">
        <f t="shared" si="0"/>
        <v/>
      </c>
      <c r="G40" s="21" t="s">
        <v>56</v>
      </c>
      <c r="H40" s="19" t="s">
        <v>19</v>
      </c>
      <c r="I40" s="40">
        <v>1</v>
      </c>
      <c r="J40" s="41"/>
      <c r="K40" s="5" t="str">
        <f t="shared" si="5"/>
        <v/>
      </c>
      <c r="L40" s="11"/>
    </row>
    <row r="41" spans="1:12" x14ac:dyDescent="0.2">
      <c r="A41" s="4">
        <v>22</v>
      </c>
      <c r="B41" s="11" t="s">
        <v>94</v>
      </c>
      <c r="C41" s="14" t="s">
        <v>19</v>
      </c>
      <c r="D41" s="36">
        <v>1</v>
      </c>
      <c r="E41" s="36"/>
      <c r="F41" s="5" t="str">
        <f t="shared" si="0"/>
        <v/>
      </c>
      <c r="G41" s="21"/>
      <c r="H41" s="19"/>
      <c r="I41" s="40"/>
      <c r="J41" s="41"/>
      <c r="K41" s="5"/>
      <c r="L41" s="11"/>
    </row>
    <row r="42" spans="1:12" x14ac:dyDescent="0.2">
      <c r="A42" s="4">
        <v>23</v>
      </c>
      <c r="B42" s="6" t="s">
        <v>106</v>
      </c>
      <c r="C42" s="14" t="s">
        <v>20</v>
      </c>
      <c r="D42" s="36">
        <v>2</v>
      </c>
      <c r="E42" s="36"/>
      <c r="F42" s="5" t="str">
        <f t="shared" ref="F42" si="6">IF(ISBLANK(E42),"",ROUND((D42*E42),2))</f>
        <v/>
      </c>
      <c r="G42" s="11" t="s">
        <v>107</v>
      </c>
      <c r="H42" s="12" t="s">
        <v>19</v>
      </c>
      <c r="I42" s="36">
        <v>5</v>
      </c>
      <c r="J42" s="37"/>
      <c r="K42" s="5" t="str">
        <f t="shared" ref="K42" si="7">IF(ISBLANK(J42),"",ROUND((I42*J42),2))</f>
        <v/>
      </c>
      <c r="L42" s="11"/>
    </row>
    <row r="43" spans="1:12" x14ac:dyDescent="0.2">
      <c r="A43" s="4">
        <v>24</v>
      </c>
      <c r="B43" s="6" t="s">
        <v>108</v>
      </c>
      <c r="C43" s="14" t="s">
        <v>20</v>
      </c>
      <c r="D43" s="36">
        <v>2</v>
      </c>
      <c r="E43" s="36"/>
      <c r="F43" s="5" t="str">
        <f t="shared" ref="F43" si="8">IF(ISBLANK(E43),"",ROUND((D43*E43),2))</f>
        <v/>
      </c>
      <c r="G43" s="11" t="s">
        <v>109</v>
      </c>
      <c r="H43" s="12" t="s">
        <v>19</v>
      </c>
      <c r="I43" s="36">
        <v>2</v>
      </c>
      <c r="J43" s="37"/>
      <c r="K43" s="5" t="str">
        <f t="shared" ref="K43" si="9">IF(ISBLANK(J43),"",ROUND((I43*J43),2))</f>
        <v/>
      </c>
      <c r="L43" s="11"/>
    </row>
    <row r="44" spans="1:12" x14ac:dyDescent="0.2">
      <c r="A44" s="4">
        <v>25</v>
      </c>
      <c r="B44" s="6" t="s">
        <v>76</v>
      </c>
      <c r="C44" s="14" t="s">
        <v>19</v>
      </c>
      <c r="D44" s="36">
        <v>1</v>
      </c>
      <c r="E44" s="36"/>
      <c r="F44" s="5" t="str">
        <f t="shared" si="0"/>
        <v/>
      </c>
      <c r="G44" s="11" t="s">
        <v>91</v>
      </c>
      <c r="H44" s="12" t="s">
        <v>19</v>
      </c>
      <c r="I44" s="36">
        <v>120</v>
      </c>
      <c r="J44" s="37"/>
      <c r="K44" s="5" t="str">
        <f t="shared" ref="K44:K48" si="10">IF(ISBLANK(J44),"",ROUND((I44*J44),2))</f>
        <v/>
      </c>
      <c r="L44" s="11"/>
    </row>
    <row r="45" spans="1:12" x14ac:dyDescent="0.2">
      <c r="A45" s="4" t="str">
        <f>IF(ISBLANK(E45),"",COUNTA($E$12:E45))</f>
        <v/>
      </c>
      <c r="B45" s="11"/>
      <c r="C45" s="14"/>
      <c r="D45" s="36"/>
      <c r="E45" s="36"/>
      <c r="F45" s="5" t="str">
        <f t="shared" si="0"/>
        <v/>
      </c>
      <c r="G45" s="11" t="s">
        <v>92</v>
      </c>
      <c r="H45" s="12" t="s">
        <v>19</v>
      </c>
      <c r="I45" s="36">
        <v>2</v>
      </c>
      <c r="J45" s="37"/>
      <c r="K45" s="5" t="str">
        <f t="shared" si="10"/>
        <v/>
      </c>
      <c r="L45" s="11"/>
    </row>
    <row r="46" spans="1:12" x14ac:dyDescent="0.2">
      <c r="A46" s="4" t="str">
        <f>IF(ISBLANK(E46),"",COUNTA($E$12:E46))</f>
        <v/>
      </c>
      <c r="B46" s="11"/>
      <c r="C46" s="14"/>
      <c r="D46" s="36"/>
      <c r="E46" s="36"/>
      <c r="F46" s="5"/>
      <c r="G46" s="11" t="s">
        <v>93</v>
      </c>
      <c r="H46" s="14" t="s">
        <v>19</v>
      </c>
      <c r="I46" s="36">
        <v>6</v>
      </c>
      <c r="J46" s="37"/>
      <c r="K46" s="5" t="str">
        <f t="shared" si="10"/>
        <v/>
      </c>
      <c r="L46" s="11"/>
    </row>
    <row r="47" spans="1:12" x14ac:dyDescent="0.2">
      <c r="A47" s="4">
        <v>26</v>
      </c>
      <c r="B47" s="11" t="s">
        <v>59</v>
      </c>
      <c r="C47" s="14" t="s">
        <v>19</v>
      </c>
      <c r="D47" s="36">
        <v>1</v>
      </c>
      <c r="E47" s="36"/>
      <c r="F47" s="5" t="str">
        <f t="shared" ref="F47:F53" si="11">IF(ISBLANK(E47),"",ROUND((D47*E47),2))</f>
        <v/>
      </c>
      <c r="G47" s="21" t="s">
        <v>60</v>
      </c>
      <c r="H47" s="45" t="s">
        <v>19</v>
      </c>
      <c r="I47" s="40">
        <v>1</v>
      </c>
      <c r="J47" s="47"/>
      <c r="K47" s="5" t="str">
        <f t="shared" si="10"/>
        <v/>
      </c>
      <c r="L47" s="11"/>
    </row>
    <row r="48" spans="1:12" x14ac:dyDescent="0.2">
      <c r="A48" s="4">
        <v>27</v>
      </c>
      <c r="B48" s="11" t="s">
        <v>72</v>
      </c>
      <c r="C48" s="14" t="s">
        <v>19</v>
      </c>
      <c r="D48" s="36">
        <v>1</v>
      </c>
      <c r="E48" s="36"/>
      <c r="F48" s="5" t="str">
        <f t="shared" si="11"/>
        <v/>
      </c>
      <c r="G48" s="11" t="s">
        <v>23</v>
      </c>
      <c r="H48" s="19" t="s">
        <v>21</v>
      </c>
      <c r="I48" s="40">
        <v>3</v>
      </c>
      <c r="J48" s="41"/>
      <c r="K48" s="5" t="str">
        <f t="shared" si="10"/>
        <v/>
      </c>
      <c r="L48" s="11"/>
    </row>
    <row r="49" spans="1:12" x14ac:dyDescent="0.2">
      <c r="A49" s="4">
        <v>28</v>
      </c>
      <c r="B49" s="11" t="s">
        <v>97</v>
      </c>
      <c r="C49" s="14" t="s">
        <v>20</v>
      </c>
      <c r="D49" s="36">
        <v>5.4</v>
      </c>
      <c r="E49" s="36"/>
      <c r="F49" s="5" t="str">
        <f>IF(ISBLANK(E49),"",ROUND((D49*E49),2))</f>
        <v/>
      </c>
      <c r="G49" s="21" t="s">
        <v>101</v>
      </c>
      <c r="H49" s="19" t="s">
        <v>20</v>
      </c>
      <c r="I49" s="40">
        <f>D49*1.5</f>
        <v>8.1000000000000014</v>
      </c>
      <c r="J49" s="41"/>
      <c r="K49" s="5" t="str">
        <f>IF(ISBLANK(J49),"",ROUND((I49*J49),2))</f>
        <v/>
      </c>
      <c r="L49" s="11"/>
    </row>
    <row r="50" spans="1:12" x14ac:dyDescent="0.2">
      <c r="A50" s="4">
        <v>29</v>
      </c>
      <c r="B50" s="11" t="s">
        <v>100</v>
      </c>
      <c r="C50" s="14" t="s">
        <v>18</v>
      </c>
      <c r="D50" s="36">
        <v>12.6</v>
      </c>
      <c r="E50" s="36"/>
      <c r="F50" s="5" t="str">
        <f>IF(ISBLANK(E50),"",ROUND((D50*E50),2))</f>
        <v/>
      </c>
      <c r="G50" s="18" t="s">
        <v>99</v>
      </c>
      <c r="H50" s="19" t="s">
        <v>19</v>
      </c>
      <c r="I50" s="40">
        <v>4</v>
      </c>
      <c r="J50" s="41"/>
      <c r="K50" s="5" t="str">
        <f>IF(ISBLANK(J50),"",ROUND((I50*J50),2))</f>
        <v/>
      </c>
      <c r="L50" s="11"/>
    </row>
    <row r="51" spans="1:12" x14ac:dyDescent="0.2">
      <c r="A51" s="4">
        <v>30</v>
      </c>
      <c r="B51" s="11" t="s">
        <v>98</v>
      </c>
      <c r="C51" s="14" t="s">
        <v>18</v>
      </c>
      <c r="D51" s="36">
        <v>24</v>
      </c>
      <c r="E51" s="36"/>
      <c r="F51" s="5" t="str">
        <f>IF(ISBLANK(E51),"",ROUND((D51*E51),2))</f>
        <v/>
      </c>
      <c r="G51" s="21"/>
      <c r="H51" s="19"/>
      <c r="I51" s="40"/>
      <c r="J51" s="41"/>
      <c r="K51" s="5" t="str">
        <f>IF(ISBLANK(J51),"",ROUND((I51*J51),2))</f>
        <v/>
      </c>
      <c r="L51" s="11"/>
    </row>
    <row r="52" spans="1:12" x14ac:dyDescent="0.2">
      <c r="A52" s="4">
        <v>31</v>
      </c>
      <c r="B52" s="11" t="s">
        <v>102</v>
      </c>
      <c r="C52" s="14" t="s">
        <v>20</v>
      </c>
      <c r="D52" s="36">
        <v>2.7</v>
      </c>
      <c r="E52" s="36"/>
      <c r="F52" s="5" t="str">
        <f t="shared" si="11"/>
        <v/>
      </c>
      <c r="G52" s="11" t="s">
        <v>95</v>
      </c>
      <c r="H52" s="12" t="s">
        <v>19</v>
      </c>
      <c r="I52" s="36">
        <v>5</v>
      </c>
      <c r="J52" s="37"/>
      <c r="K52" s="5" t="str">
        <f t="shared" ref="K52:K58" si="12">IF(ISBLANK(J52),"",ROUND((I52*J52),2))</f>
        <v/>
      </c>
      <c r="L52" s="11"/>
    </row>
    <row r="53" spans="1:12" x14ac:dyDescent="0.2">
      <c r="A53" s="4">
        <v>32</v>
      </c>
      <c r="B53" s="11" t="s">
        <v>103</v>
      </c>
      <c r="C53" s="14" t="s">
        <v>18</v>
      </c>
      <c r="D53" s="36">
        <v>2.7</v>
      </c>
      <c r="E53" s="36"/>
      <c r="F53" s="5" t="str">
        <f t="shared" si="11"/>
        <v/>
      </c>
      <c r="G53" s="11" t="s">
        <v>96</v>
      </c>
      <c r="H53" s="12" t="s">
        <v>19</v>
      </c>
      <c r="I53" s="36">
        <v>3</v>
      </c>
      <c r="J53" s="37"/>
      <c r="K53" s="5" t="str">
        <f t="shared" si="12"/>
        <v/>
      </c>
      <c r="L53" s="11"/>
    </row>
    <row r="54" spans="1:12" x14ac:dyDescent="0.2">
      <c r="A54" s="4" t="str">
        <f>IF(ISBLANK(E54),"",COUNTA($E$12:E54))</f>
        <v/>
      </c>
      <c r="B54" s="11"/>
      <c r="C54" s="14"/>
      <c r="D54" s="36"/>
      <c r="E54" s="36"/>
      <c r="F54" s="5"/>
      <c r="G54" s="11" t="s">
        <v>57</v>
      </c>
      <c r="H54" s="14" t="s">
        <v>19</v>
      </c>
      <c r="I54" s="36">
        <v>2</v>
      </c>
      <c r="J54" s="37"/>
      <c r="K54" s="5" t="str">
        <f t="shared" si="12"/>
        <v/>
      </c>
      <c r="L54" s="11"/>
    </row>
    <row r="55" spans="1:12" ht="25.5" x14ac:dyDescent="0.2">
      <c r="A55" s="4">
        <v>33</v>
      </c>
      <c r="B55" s="11" t="s">
        <v>104</v>
      </c>
      <c r="C55" s="14" t="s">
        <v>20</v>
      </c>
      <c r="D55" s="36">
        <v>5.4</v>
      </c>
      <c r="E55" s="36"/>
      <c r="F55" s="5" t="str">
        <f t="shared" ref="F55:F62" si="13">IF(ISBLANK(E55),"",ROUND((D55*E55),2))</f>
        <v/>
      </c>
      <c r="G55" s="11" t="s">
        <v>58</v>
      </c>
      <c r="H55" s="14" t="s">
        <v>19</v>
      </c>
      <c r="I55" s="36">
        <v>4</v>
      </c>
      <c r="J55" s="37"/>
      <c r="K55" s="5" t="str">
        <f t="shared" si="12"/>
        <v/>
      </c>
      <c r="L55" s="11"/>
    </row>
    <row r="56" spans="1:12" x14ac:dyDescent="0.2">
      <c r="A56" s="4">
        <v>34</v>
      </c>
      <c r="B56" s="11" t="s">
        <v>61</v>
      </c>
      <c r="C56" s="14" t="s">
        <v>20</v>
      </c>
      <c r="D56" s="36">
        <v>5.4</v>
      </c>
      <c r="E56" s="36"/>
      <c r="F56" s="5" t="str">
        <f t="shared" si="13"/>
        <v/>
      </c>
      <c r="G56" s="11" t="s">
        <v>23</v>
      </c>
      <c r="H56" s="19" t="s">
        <v>21</v>
      </c>
      <c r="I56" s="40">
        <v>3</v>
      </c>
      <c r="J56" s="41"/>
      <c r="K56" s="5" t="str">
        <f t="shared" si="12"/>
        <v/>
      </c>
      <c r="L56" s="11"/>
    </row>
    <row r="57" spans="1:12" ht="25.5" x14ac:dyDescent="0.2">
      <c r="A57" s="4">
        <v>35</v>
      </c>
      <c r="B57" s="11" t="s">
        <v>105</v>
      </c>
      <c r="C57" s="14" t="s">
        <v>20</v>
      </c>
      <c r="D57" s="37">
        <v>5.4</v>
      </c>
      <c r="E57" s="37"/>
      <c r="F57" s="5" t="str">
        <f t="shared" si="13"/>
        <v/>
      </c>
      <c r="G57" s="21" t="s">
        <v>101</v>
      </c>
      <c r="H57" s="19" t="s">
        <v>20</v>
      </c>
      <c r="I57" s="40">
        <f>D57*1.2</f>
        <v>6.48</v>
      </c>
      <c r="J57" s="41"/>
      <c r="K57" s="5" t="str">
        <f t="shared" si="12"/>
        <v/>
      </c>
      <c r="L57" s="11"/>
    </row>
    <row r="58" spans="1:12" x14ac:dyDescent="0.2">
      <c r="A58" s="4">
        <v>36</v>
      </c>
      <c r="B58" s="11" t="s">
        <v>62</v>
      </c>
      <c r="C58" s="14" t="s">
        <v>18</v>
      </c>
      <c r="D58" s="37">
        <v>6.3</v>
      </c>
      <c r="E58" s="37"/>
      <c r="F58" s="5" t="str">
        <f t="shared" si="13"/>
        <v/>
      </c>
      <c r="G58" s="18" t="s">
        <v>99</v>
      </c>
      <c r="H58" s="19" t="s">
        <v>19</v>
      </c>
      <c r="I58" s="40">
        <v>2</v>
      </c>
      <c r="J58" s="41"/>
      <c r="K58" s="5" t="str">
        <f t="shared" si="12"/>
        <v/>
      </c>
      <c r="L58" s="11"/>
    </row>
    <row r="59" spans="1:12" x14ac:dyDescent="0.2">
      <c r="A59" s="4">
        <v>37</v>
      </c>
      <c r="B59" s="11" t="s">
        <v>64</v>
      </c>
      <c r="C59" s="14" t="s">
        <v>19</v>
      </c>
      <c r="D59" s="37">
        <v>6</v>
      </c>
      <c r="E59" s="37"/>
      <c r="F59" s="5" t="str">
        <f t="shared" si="13"/>
        <v/>
      </c>
      <c r="G59" s="18"/>
      <c r="H59" s="19"/>
      <c r="I59" s="40"/>
      <c r="J59" s="41"/>
      <c r="K59" s="5"/>
      <c r="L59" s="11"/>
    </row>
    <row r="60" spans="1:12" x14ac:dyDescent="0.2">
      <c r="A60" s="4">
        <v>38</v>
      </c>
      <c r="B60" s="11" t="s">
        <v>65</v>
      </c>
      <c r="C60" s="14" t="s">
        <v>19</v>
      </c>
      <c r="D60" s="37">
        <v>1</v>
      </c>
      <c r="E60" s="37"/>
      <c r="F60" s="5" t="str">
        <f t="shared" si="13"/>
        <v/>
      </c>
      <c r="G60" s="18"/>
      <c r="H60" s="19"/>
      <c r="I60" s="40"/>
      <c r="J60" s="41"/>
      <c r="K60" s="5"/>
      <c r="L60" s="11"/>
    </row>
    <row r="61" spans="1:12" x14ac:dyDescent="0.2">
      <c r="A61" s="4">
        <v>39</v>
      </c>
      <c r="B61" s="11" t="s">
        <v>66</v>
      </c>
      <c r="C61" s="14" t="s">
        <v>19</v>
      </c>
      <c r="D61" s="37">
        <v>1</v>
      </c>
      <c r="E61" s="37"/>
      <c r="F61" s="5" t="str">
        <f t="shared" si="13"/>
        <v/>
      </c>
      <c r="G61" s="18"/>
      <c r="H61" s="19"/>
      <c r="I61" s="40"/>
      <c r="J61" s="41"/>
      <c r="K61" s="5"/>
      <c r="L61" s="11"/>
    </row>
    <row r="62" spans="1:12" ht="25.5" x14ac:dyDescent="0.2">
      <c r="A62" s="4">
        <v>40</v>
      </c>
      <c r="B62" s="11" t="s">
        <v>69</v>
      </c>
      <c r="C62" s="14" t="s">
        <v>20</v>
      </c>
      <c r="D62" s="36">
        <f>(2.5+2.5+3.2+1)*3</f>
        <v>27.599999999999998</v>
      </c>
      <c r="E62" s="36"/>
      <c r="F62" s="5" t="str">
        <f t="shared" si="13"/>
        <v/>
      </c>
      <c r="G62" s="6" t="s">
        <v>70</v>
      </c>
      <c r="H62" s="7" t="s">
        <v>19</v>
      </c>
      <c r="I62" s="36">
        <v>3</v>
      </c>
      <c r="J62" s="37"/>
      <c r="K62" s="5" t="str">
        <f t="shared" ref="K62:K75" si="14">IF(ISBLANK(J62),"",ROUND((I62*J62),2))</f>
        <v/>
      </c>
      <c r="L62" s="11"/>
    </row>
    <row r="63" spans="1:12" x14ac:dyDescent="0.2">
      <c r="A63" s="4" t="str">
        <f>IF(ISBLANK(E63),"",COUNTA($E$12:E63))</f>
        <v/>
      </c>
      <c r="B63" s="11"/>
      <c r="C63" s="14"/>
      <c r="D63" s="36"/>
      <c r="E63" s="36"/>
      <c r="F63" s="5"/>
      <c r="G63" s="46" t="s">
        <v>71</v>
      </c>
      <c r="H63" s="14" t="s">
        <v>19</v>
      </c>
      <c r="I63" s="36">
        <v>1</v>
      </c>
      <c r="J63" s="37"/>
      <c r="K63" s="5" t="str">
        <f t="shared" si="14"/>
        <v/>
      </c>
      <c r="L63" s="11"/>
    </row>
    <row r="64" spans="1:12" x14ac:dyDescent="0.2">
      <c r="A64" s="4">
        <v>41</v>
      </c>
      <c r="B64" s="11" t="s">
        <v>83</v>
      </c>
      <c r="C64" s="14" t="s">
        <v>18</v>
      </c>
      <c r="D64" s="36">
        <f>D15</f>
        <v>36.200000000000003</v>
      </c>
      <c r="E64" s="36"/>
      <c r="F64" s="5" t="str">
        <f t="shared" ref="F64:F70" si="15">IF(ISBLANK(E64),"",ROUND((D64*E64),2))</f>
        <v/>
      </c>
      <c r="G64" s="11" t="s">
        <v>84</v>
      </c>
      <c r="H64" s="12" t="s">
        <v>18</v>
      </c>
      <c r="I64" s="36">
        <f>D64*1.1</f>
        <v>39.820000000000007</v>
      </c>
      <c r="J64" s="37"/>
      <c r="K64" s="5" t="str">
        <f t="shared" si="14"/>
        <v/>
      </c>
      <c r="L64" s="11"/>
    </row>
    <row r="65" spans="1:12" x14ac:dyDescent="0.2">
      <c r="A65" s="4">
        <v>42</v>
      </c>
      <c r="B65" s="11" t="s">
        <v>82</v>
      </c>
      <c r="C65" s="14" t="s">
        <v>18</v>
      </c>
      <c r="D65" s="37">
        <v>5</v>
      </c>
      <c r="E65" s="37"/>
      <c r="F65" s="5" t="str">
        <f t="shared" si="15"/>
        <v/>
      </c>
      <c r="G65" s="11"/>
      <c r="H65" s="12"/>
      <c r="I65" s="36"/>
      <c r="J65" s="37"/>
      <c r="K65" s="5" t="str">
        <f t="shared" si="14"/>
        <v/>
      </c>
      <c r="L65" s="11"/>
    </row>
    <row r="66" spans="1:12" ht="25.5" x14ac:dyDescent="0.2">
      <c r="A66" s="4">
        <v>43</v>
      </c>
      <c r="B66" s="6" t="s">
        <v>81</v>
      </c>
      <c r="C66" s="14" t="s">
        <v>19</v>
      </c>
      <c r="D66" s="37">
        <v>12</v>
      </c>
      <c r="E66" s="37"/>
      <c r="F66" s="5" t="str">
        <f t="shared" si="15"/>
        <v/>
      </c>
      <c r="G66" s="11" t="s">
        <v>88</v>
      </c>
      <c r="H66" s="12" t="s">
        <v>19</v>
      </c>
      <c r="I66" s="36">
        <f>D66</f>
        <v>12</v>
      </c>
      <c r="J66" s="37"/>
      <c r="K66" s="5" t="str">
        <f t="shared" si="14"/>
        <v/>
      </c>
      <c r="L66" s="11"/>
    </row>
    <row r="67" spans="1:12" x14ac:dyDescent="0.2">
      <c r="A67" s="4">
        <v>44</v>
      </c>
      <c r="B67" s="11" t="s">
        <v>80</v>
      </c>
      <c r="C67" s="12" t="s">
        <v>19</v>
      </c>
      <c r="D67" s="13">
        <v>4</v>
      </c>
      <c r="E67" s="13"/>
      <c r="F67" s="5" t="str">
        <f t="shared" si="15"/>
        <v/>
      </c>
      <c r="G67" s="6" t="s">
        <v>89</v>
      </c>
      <c r="H67" s="7" t="s">
        <v>19</v>
      </c>
      <c r="I67" s="49">
        <v>6</v>
      </c>
      <c r="J67" s="38"/>
      <c r="K67" s="5" t="str">
        <f t="shared" si="14"/>
        <v/>
      </c>
      <c r="L67" s="11"/>
    </row>
    <row r="68" spans="1:12" x14ac:dyDescent="0.2">
      <c r="A68" s="4">
        <v>45</v>
      </c>
      <c r="B68" s="11" t="s">
        <v>79</v>
      </c>
      <c r="C68" s="14" t="s">
        <v>19</v>
      </c>
      <c r="D68" s="49">
        <v>2</v>
      </c>
      <c r="E68" s="36"/>
      <c r="F68" s="5" t="str">
        <f t="shared" si="15"/>
        <v/>
      </c>
      <c r="G68" s="6" t="s">
        <v>85</v>
      </c>
      <c r="H68" s="7" t="s">
        <v>19</v>
      </c>
      <c r="I68" s="49">
        <v>2</v>
      </c>
      <c r="J68" s="38"/>
      <c r="K68" s="5" t="str">
        <f t="shared" si="14"/>
        <v/>
      </c>
      <c r="L68" s="11"/>
    </row>
    <row r="69" spans="1:12" x14ac:dyDescent="0.2">
      <c r="A69" s="4">
        <v>46</v>
      </c>
      <c r="B69" s="11" t="s">
        <v>78</v>
      </c>
      <c r="C69" s="14" t="s">
        <v>19</v>
      </c>
      <c r="D69" s="37">
        <v>4</v>
      </c>
      <c r="E69" s="37"/>
      <c r="F69" s="5" t="str">
        <f t="shared" si="15"/>
        <v/>
      </c>
      <c r="G69" s="6" t="s">
        <v>86</v>
      </c>
      <c r="H69" s="7" t="s">
        <v>19</v>
      </c>
      <c r="I69" s="49">
        <v>4</v>
      </c>
      <c r="J69" s="38"/>
      <c r="K69" s="5" t="str">
        <f t="shared" si="14"/>
        <v/>
      </c>
      <c r="L69" s="11"/>
    </row>
    <row r="70" spans="1:12" x14ac:dyDescent="0.2">
      <c r="A70" s="4">
        <v>47</v>
      </c>
      <c r="B70" s="11" t="s">
        <v>64</v>
      </c>
      <c r="C70" s="14" t="s">
        <v>19</v>
      </c>
      <c r="D70" s="37">
        <v>6</v>
      </c>
      <c r="E70" s="37"/>
      <c r="F70" s="5" t="str">
        <f t="shared" si="15"/>
        <v/>
      </c>
      <c r="G70" s="11" t="s">
        <v>87</v>
      </c>
      <c r="H70" s="12" t="s">
        <v>19</v>
      </c>
      <c r="I70" s="36">
        <v>6</v>
      </c>
      <c r="J70" s="37"/>
      <c r="K70" s="5" t="str">
        <f t="shared" si="14"/>
        <v/>
      </c>
      <c r="L70" s="11"/>
    </row>
    <row r="71" spans="1:12" x14ac:dyDescent="0.2">
      <c r="A71" s="4">
        <v>48</v>
      </c>
      <c r="B71" s="6" t="s">
        <v>115</v>
      </c>
      <c r="C71" s="7" t="s">
        <v>31</v>
      </c>
      <c r="D71" s="38">
        <v>4</v>
      </c>
      <c r="E71" s="37"/>
      <c r="F71" s="5" t="str">
        <f t="shared" si="0"/>
        <v/>
      </c>
      <c r="G71" s="6"/>
      <c r="H71" s="23"/>
      <c r="I71" s="5"/>
      <c r="J71" s="38"/>
      <c r="K71" s="5" t="str">
        <f t="shared" si="14"/>
        <v/>
      </c>
      <c r="L71" s="11"/>
    </row>
    <row r="72" spans="1:12" x14ac:dyDescent="0.2">
      <c r="A72" s="4">
        <v>49</v>
      </c>
      <c r="B72" s="6" t="s">
        <v>28</v>
      </c>
      <c r="C72" s="7" t="s">
        <v>31</v>
      </c>
      <c r="D72" s="38">
        <v>2</v>
      </c>
      <c r="E72" s="39"/>
      <c r="F72" s="5" t="str">
        <f t="shared" si="0"/>
        <v/>
      </c>
      <c r="G72" s="6" t="s">
        <v>29</v>
      </c>
      <c r="H72" s="22" t="s">
        <v>19</v>
      </c>
      <c r="I72" s="5">
        <v>40</v>
      </c>
      <c r="J72" s="39"/>
      <c r="K72" s="5" t="str">
        <f t="shared" si="14"/>
        <v/>
      </c>
      <c r="L72" s="11"/>
    </row>
    <row r="73" spans="1:12" x14ac:dyDescent="0.2">
      <c r="A73" s="4" t="str">
        <f>IF(ISBLANK(E73),"",COUNTA($E$12:E73))</f>
        <v/>
      </c>
      <c r="B73" s="6"/>
      <c r="C73" s="7"/>
      <c r="D73" s="38"/>
      <c r="E73" s="39"/>
      <c r="F73" s="5" t="str">
        <f t="shared" ref="F73" si="16">IF(ISBLANK(E73),"",ROUND((D73*E73),2))</f>
        <v/>
      </c>
      <c r="G73" s="6" t="s">
        <v>30</v>
      </c>
      <c r="H73" s="7" t="s">
        <v>31</v>
      </c>
      <c r="I73" s="5">
        <v>1</v>
      </c>
      <c r="J73" s="39"/>
      <c r="K73" s="5" t="str">
        <f t="shared" si="14"/>
        <v/>
      </c>
      <c r="L73" s="11"/>
    </row>
    <row r="74" spans="1:12" x14ac:dyDescent="0.2">
      <c r="A74" s="4" t="str">
        <f>IF(ISBLANK(E74),"",COUNTA($E$12:E74))</f>
        <v/>
      </c>
      <c r="B74" s="6"/>
      <c r="C74" s="7"/>
      <c r="D74" s="16"/>
      <c r="E74" s="15"/>
      <c r="F74" s="16"/>
      <c r="G74" s="6" t="s">
        <v>113</v>
      </c>
      <c r="H74" s="7" t="s">
        <v>114</v>
      </c>
      <c r="I74" s="5"/>
      <c r="J74" s="39"/>
      <c r="K74" s="5" t="str">
        <f t="shared" si="14"/>
        <v/>
      </c>
      <c r="L74" s="11"/>
    </row>
    <row r="75" spans="1:12" x14ac:dyDescent="0.2">
      <c r="A75" s="4" t="str">
        <f>IF(ISBLANK(E75),"",COUNTA($E$12:E75))</f>
        <v/>
      </c>
      <c r="B75" s="6"/>
      <c r="C75" s="7"/>
      <c r="D75" s="16"/>
      <c r="E75" s="15"/>
      <c r="F75" s="16"/>
      <c r="G75" s="6" t="s">
        <v>15</v>
      </c>
      <c r="H75" s="7" t="s">
        <v>114</v>
      </c>
      <c r="I75" s="5"/>
      <c r="J75" s="39"/>
      <c r="K75" s="5" t="str">
        <f t="shared" si="14"/>
        <v/>
      </c>
      <c r="L75" s="11"/>
    </row>
    <row r="76" spans="1:12" x14ac:dyDescent="0.2">
      <c r="A76" s="4" t="str">
        <f>IF(ISBLANK(E76),"",COUNTA($E$12:E76))</f>
        <v/>
      </c>
      <c r="B76" s="25" t="s">
        <v>25</v>
      </c>
      <c r="C76" s="26"/>
      <c r="D76" s="8"/>
      <c r="E76" s="8"/>
      <c r="F76" s="24">
        <f>SUM(F12:F75)</f>
        <v>0</v>
      </c>
      <c r="G76" s="25" t="s">
        <v>26</v>
      </c>
      <c r="H76" s="8"/>
      <c r="I76" s="8"/>
      <c r="J76" s="8"/>
      <c r="K76" s="24">
        <f>SUM(K12:K75)</f>
        <v>0</v>
      </c>
      <c r="L76" s="8"/>
    </row>
    <row r="77" spans="1:12" x14ac:dyDescent="0.2">
      <c r="A77" s="8"/>
      <c r="B77" s="9" t="s">
        <v>27</v>
      </c>
      <c r="C77" s="8"/>
      <c r="D77" s="8"/>
      <c r="E77" s="8"/>
      <c r="F77" s="20"/>
      <c r="G77" s="17"/>
      <c r="H77" s="17"/>
      <c r="I77" s="17"/>
      <c r="J77" s="17"/>
      <c r="K77" s="17"/>
      <c r="L77" s="8"/>
    </row>
    <row r="78" spans="1:12" x14ac:dyDescent="0.2">
      <c r="A78" s="8"/>
      <c r="B78" s="9" t="s">
        <v>55</v>
      </c>
      <c r="C78" s="8"/>
      <c r="D78" s="8"/>
      <c r="E78" s="8"/>
      <c r="F78" s="20"/>
      <c r="G78" s="9" t="s">
        <v>16</v>
      </c>
      <c r="H78" s="8"/>
      <c r="I78" s="8"/>
      <c r="J78" s="8"/>
      <c r="K78" s="10"/>
      <c r="L78" s="8"/>
    </row>
    <row r="79" spans="1:12" x14ac:dyDescent="0.2">
      <c r="A79" s="17"/>
      <c r="B79" s="9" t="s">
        <v>32</v>
      </c>
      <c r="C79" s="8"/>
      <c r="D79" s="8"/>
      <c r="E79" s="8"/>
      <c r="F79" s="20"/>
      <c r="G79" s="17"/>
      <c r="H79" s="17"/>
      <c r="I79" s="17"/>
      <c r="J79" s="17"/>
      <c r="K79" s="17"/>
      <c r="L79" s="8"/>
    </row>
    <row r="80" spans="1:12" x14ac:dyDescent="0.2">
      <c r="B80" s="42"/>
      <c r="C80" s="1"/>
      <c r="D80" s="1"/>
      <c r="E80" s="1"/>
      <c r="F80" s="44"/>
      <c r="L80" s="1"/>
    </row>
    <row r="81" spans="2:7" x14ac:dyDescent="0.2">
      <c r="B81" s="27"/>
      <c r="C81" s="28"/>
      <c r="D81" s="28"/>
      <c r="E81" s="28"/>
      <c r="F81" s="28"/>
      <c r="G81" s="27"/>
    </row>
  </sheetData>
  <mergeCells count="15">
    <mergeCell ref="L9:L10"/>
    <mergeCell ref="A6:B6"/>
    <mergeCell ref="I6:J6"/>
    <mergeCell ref="I7:J7"/>
    <mergeCell ref="G8:K8"/>
    <mergeCell ref="A9:A10"/>
    <mergeCell ref="B9:B10"/>
    <mergeCell ref="C9:F9"/>
    <mergeCell ref="G9:K9"/>
    <mergeCell ref="A1:G1"/>
    <mergeCell ref="A2:L2"/>
    <mergeCell ref="A3:L3"/>
    <mergeCell ref="A4:L4"/>
    <mergeCell ref="A5:B5"/>
    <mergeCell ref="I5:J5"/>
  </mergeCells>
  <pageMargins left="0.23622047244094491" right="0.23622047244094491" top="0.55118110236220474" bottom="0.35433070866141736" header="0.31496062992125984" footer="0.31496062992125984"/>
  <pageSetup paperSize="9" scale="8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</vt:lpstr>
      <vt:lpstr>Смета!Область_печати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Лободин</dc:creator>
  <cp:lastModifiedBy>manager_1</cp:lastModifiedBy>
  <cp:lastPrinted>2018-11-07T09:51:49Z</cp:lastPrinted>
  <dcterms:created xsi:type="dcterms:W3CDTF">2017-07-19T11:13:35Z</dcterms:created>
  <dcterms:modified xsi:type="dcterms:W3CDTF">2018-11-29T16:22:46Z</dcterms:modified>
</cp:coreProperties>
</file>