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inogradov\Desktop\"/>
    </mc:Choice>
  </mc:AlternateContent>
  <bookViews>
    <workbookView xWindow="0" yWindow="0" windowWidth="20490" windowHeight="7185"/>
  </bookViews>
  <sheets>
    <sheet name="Ком. предлож." sheetId="1" r:id="rId1"/>
    <sheet name="Сверка по этапам" sheetId="4" state="hidden" r:id="rId2"/>
  </sheets>
  <calcPr calcId="162913"/>
</workbook>
</file>

<file path=xl/calcChain.xml><?xml version="1.0" encoding="utf-8"?>
<calcChain xmlns="http://schemas.openxmlformats.org/spreadsheetml/2006/main">
  <c r="G39" i="1" l="1"/>
  <c r="G40" i="1"/>
  <c r="G41" i="1"/>
  <c r="G42" i="1"/>
  <c r="G43" i="1"/>
  <c r="G44" i="1"/>
  <c r="G45" i="1"/>
  <c r="G16" i="1"/>
  <c r="G15" i="1"/>
  <c r="G52" i="1"/>
  <c r="G49" i="1"/>
  <c r="G50" i="1"/>
  <c r="G51" i="1"/>
  <c r="G48" i="1"/>
  <c r="E34" i="1"/>
  <c r="E35" i="1" s="1"/>
  <c r="E27" i="1"/>
  <c r="E25" i="1"/>
  <c r="E21" i="1"/>
  <c r="E19" i="1"/>
  <c r="E12" i="1"/>
  <c r="G12" i="1" s="1"/>
  <c r="G13" i="1"/>
  <c r="E10" i="1"/>
  <c r="E9" i="1"/>
  <c r="E7" i="1"/>
  <c r="E8" i="1" s="1"/>
  <c r="E6" i="1"/>
  <c r="E22" i="1" s="1"/>
  <c r="E26" i="1" l="1"/>
  <c r="G7" i="1" l="1"/>
  <c r="G38" i="1"/>
  <c r="G37" i="1"/>
  <c r="G36" i="1"/>
  <c r="G14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1" i="1"/>
  <c r="G10" i="1"/>
  <c r="G9" i="1"/>
  <c r="L76" i="4"/>
  <c r="G76" i="4"/>
  <c r="G77" i="4" s="1"/>
  <c r="L75" i="4"/>
  <c r="L74" i="4"/>
  <c r="L73" i="4"/>
  <c r="G73" i="4"/>
  <c r="L72" i="4"/>
  <c r="G72" i="4"/>
  <c r="L71" i="4"/>
  <c r="G71" i="4"/>
  <c r="L70" i="4"/>
  <c r="G70" i="4"/>
  <c r="G74" i="4" s="1"/>
  <c r="L69" i="4"/>
  <c r="L68" i="4"/>
  <c r="L67" i="4"/>
  <c r="G67" i="4"/>
  <c r="L66" i="4"/>
  <c r="G66" i="4"/>
  <c r="L65" i="4"/>
  <c r="G65" i="4"/>
  <c r="L64" i="4"/>
  <c r="G64" i="4"/>
  <c r="G63" i="4"/>
  <c r="E63" i="4"/>
  <c r="L63" i="4" s="1"/>
  <c r="E62" i="4"/>
  <c r="L62" i="4" s="1"/>
  <c r="E61" i="4"/>
  <c r="L61" i="4" s="1"/>
  <c r="E60" i="4"/>
  <c r="G60" i="4" s="1"/>
  <c r="L59" i="4"/>
  <c r="G59" i="4"/>
  <c r="L58" i="4"/>
  <c r="G58" i="4"/>
  <c r="L57" i="4"/>
  <c r="G57" i="4"/>
  <c r="L56" i="4"/>
  <c r="G56" i="4"/>
  <c r="L55" i="4"/>
  <c r="G55" i="4"/>
  <c r="L54" i="4"/>
  <c r="G54" i="4"/>
  <c r="L53" i="4"/>
  <c r="G53" i="4"/>
  <c r="L52" i="4"/>
  <c r="G52" i="4"/>
  <c r="L51" i="4"/>
  <c r="G51" i="4"/>
  <c r="L50" i="4"/>
  <c r="L49" i="4"/>
  <c r="L48" i="4"/>
  <c r="G48" i="4"/>
  <c r="L47" i="4"/>
  <c r="G47" i="4"/>
  <c r="G49" i="4" s="1"/>
  <c r="L46" i="4"/>
  <c r="L45" i="4"/>
  <c r="L44" i="4"/>
  <c r="G44" i="4"/>
  <c r="L43" i="4"/>
  <c r="G43" i="4"/>
  <c r="L42" i="4"/>
  <c r="G42" i="4"/>
  <c r="L41" i="4"/>
  <c r="G41" i="4"/>
  <c r="G45" i="4" s="1"/>
  <c r="L40" i="4"/>
  <c r="L39" i="4"/>
  <c r="E38" i="4"/>
  <c r="L38" i="4" s="1"/>
  <c r="L37" i="4"/>
  <c r="G37" i="4"/>
  <c r="L36" i="4"/>
  <c r="G36" i="4"/>
  <c r="E35" i="4"/>
  <c r="L35" i="4" s="1"/>
  <c r="G34" i="4"/>
  <c r="E34" i="4"/>
  <c r="L34" i="4" s="1"/>
  <c r="E33" i="4"/>
  <c r="G33" i="4" s="1"/>
  <c r="L32" i="4"/>
  <c r="L31" i="4"/>
  <c r="L30" i="4"/>
  <c r="G30" i="4"/>
  <c r="L29" i="4"/>
  <c r="G29" i="4"/>
  <c r="L28" i="4"/>
  <c r="G28" i="4"/>
  <c r="L27" i="4"/>
  <c r="G27" i="4"/>
  <c r="L26" i="4"/>
  <c r="G26" i="4"/>
  <c r="L25" i="4"/>
  <c r="G25" i="4"/>
  <c r="L24" i="4"/>
  <c r="G24" i="4"/>
  <c r="L23" i="4"/>
  <c r="G23" i="4"/>
  <c r="L22" i="4"/>
  <c r="G22" i="4"/>
  <c r="L21" i="4"/>
  <c r="G21" i="4"/>
  <c r="L20" i="4"/>
  <c r="G20" i="4"/>
  <c r="L19" i="4"/>
  <c r="G19" i="4"/>
  <c r="G31" i="4" s="1"/>
  <c r="L18" i="4"/>
  <c r="L17" i="4"/>
  <c r="L16" i="4"/>
  <c r="G16" i="4"/>
  <c r="L15" i="4"/>
  <c r="G15" i="4"/>
  <c r="L14" i="4"/>
  <c r="G14" i="4"/>
  <c r="L13" i="4"/>
  <c r="G13" i="4"/>
  <c r="G17" i="4" s="1"/>
  <c r="L12" i="4"/>
  <c r="L11" i="4"/>
  <c r="G10" i="4"/>
  <c r="E10" i="4"/>
  <c r="L10" i="4" s="1"/>
  <c r="E9" i="4"/>
  <c r="L9" i="4" s="1"/>
  <c r="E8" i="4"/>
  <c r="L8" i="4" s="1"/>
  <c r="E7" i="4"/>
  <c r="G7" i="4" s="1"/>
  <c r="L7" i="4" l="1"/>
  <c r="L33" i="4"/>
  <c r="L60" i="4"/>
  <c r="G8" i="1"/>
  <c r="G35" i="1"/>
  <c r="G46" i="1" s="1"/>
  <c r="G6" i="1"/>
  <c r="G17" i="1" s="1"/>
  <c r="G9" i="4"/>
  <c r="G38" i="4"/>
  <c r="G62" i="4"/>
  <c r="G8" i="4"/>
  <c r="G11" i="4" s="1"/>
  <c r="G35" i="4"/>
  <c r="G61" i="4"/>
  <c r="G68" i="4" s="1"/>
  <c r="G55" i="1" l="1"/>
  <c r="G39" i="4"/>
  <c r="G78" i="4" s="1"/>
  <c r="G79" i="4" s="1"/>
  <c r="G54" i="1" l="1"/>
  <c r="G56" i="1" s="1"/>
</calcChain>
</file>

<file path=xl/sharedStrings.xml><?xml version="1.0" encoding="utf-8"?>
<sst xmlns="http://schemas.openxmlformats.org/spreadsheetml/2006/main" count="248" uniqueCount="129">
  <si>
    <t>№</t>
  </si>
  <si>
    <t>Наименование</t>
  </si>
  <si>
    <t>Ед. изм</t>
  </si>
  <si>
    <t>Кол-во</t>
  </si>
  <si>
    <t>Цена за ед.изм</t>
  </si>
  <si>
    <t xml:space="preserve">Сумма в грн </t>
  </si>
  <si>
    <t>Работы</t>
  </si>
  <si>
    <t>Плазменая резка металла закладные и фасонные элементы</t>
  </si>
  <si>
    <t>тн.</t>
  </si>
  <si>
    <t>м.п.</t>
  </si>
  <si>
    <t>Монтаж металлических конструкций навеса</t>
  </si>
  <si>
    <t>Грунтование металла за два раза</t>
  </si>
  <si>
    <t>м2</t>
  </si>
  <si>
    <t xml:space="preserve">Окраска металла </t>
  </si>
  <si>
    <t>Монтаж профиля доборного</t>
  </si>
  <si>
    <t>Итого:</t>
  </si>
  <si>
    <t>Материалы</t>
  </si>
  <si>
    <t xml:space="preserve">Лист 10 мм </t>
  </si>
  <si>
    <t>шт.</t>
  </si>
  <si>
    <t>Анкера 14*120</t>
  </si>
  <si>
    <t>Бур 16*380</t>
  </si>
  <si>
    <t>Грунт ГФ-021 Композит</t>
  </si>
  <si>
    <t>кг.</t>
  </si>
  <si>
    <t>Эмаль ПФ-116 синяя Зебра</t>
  </si>
  <si>
    <t xml:space="preserve">Уайт-спирит </t>
  </si>
  <si>
    <t>л</t>
  </si>
  <si>
    <t>Электроды Монолит 2,5 кг</t>
  </si>
  <si>
    <t xml:space="preserve">Круг отрезной 230*2 мм </t>
  </si>
  <si>
    <t xml:space="preserve">Круг отрезной 125*2 мм </t>
  </si>
  <si>
    <t>Круг зачистной 125мм</t>
  </si>
  <si>
    <t>Перчатки с резиновой нап.</t>
  </si>
  <si>
    <t>Перчатки тканевые прорезиненые</t>
  </si>
  <si>
    <t>шт</t>
  </si>
  <si>
    <t>Другие расходы</t>
  </si>
  <si>
    <t>ВСЕГО СТОИМОСТЬ Работ без НДС:</t>
  </si>
  <si>
    <t>ВСЕГО СТОИМОСТЬ Материалов без НДС:</t>
  </si>
  <si>
    <t>ВСЕГО СТОИМОСТЬ с НДС:</t>
  </si>
  <si>
    <t>ед. изм</t>
  </si>
  <si>
    <t>Устройство фальш-стены с утеплением</t>
  </si>
  <si>
    <t>Грунтование стен</t>
  </si>
  <si>
    <t>Шпаклевание стен</t>
  </si>
  <si>
    <t>Покраска стен</t>
  </si>
  <si>
    <t xml:space="preserve">Демонтаж профнастила </t>
  </si>
  <si>
    <t>Демонтаж пристенной конструкции гипсокатрона</t>
  </si>
  <si>
    <t>Демонтаж проема в бетонной стене 3000*4000H</t>
  </si>
  <si>
    <t xml:space="preserve">м2 </t>
  </si>
  <si>
    <t>Изготовление металлической конструкции под усиление проема</t>
  </si>
  <si>
    <t>Монтаж м/к конструкции усиления проема</t>
  </si>
  <si>
    <t xml:space="preserve">Облицовка откосов в ворот </t>
  </si>
  <si>
    <t>Резка монолитного перекрытия толщ. 300мм</t>
  </si>
  <si>
    <t xml:space="preserve">Демонтаж проема в монолитном перекрытии толщиной 300мм (1,53х1,1) </t>
  </si>
  <si>
    <t xml:space="preserve">Изготовление каркаса металлоконструкций для усиления проема </t>
  </si>
  <si>
    <t xml:space="preserve">Монтаж каркаса металлоконструкций для усиления проема </t>
  </si>
  <si>
    <t>Вывоз мусора</t>
  </si>
  <si>
    <t>Погрузка мусора</t>
  </si>
  <si>
    <t>Грунтовка основания</t>
  </si>
  <si>
    <t>Аренда лесов(вышек тур) 5 шт.</t>
  </si>
  <si>
    <t>дней</t>
  </si>
  <si>
    <t>ВСЕГО СТОИМОСТЬ без НДС:</t>
  </si>
  <si>
    <t>Демонтаж плитки с очисткой</t>
  </si>
  <si>
    <t>Устройство клеевой стяжки</t>
  </si>
  <si>
    <t>Укладка плитки б/у 200 м2 и 200м2  400*400</t>
  </si>
  <si>
    <t xml:space="preserve">Демонтаж плит подвесного потолка типа «Армстронг» </t>
  </si>
  <si>
    <t>Демонтаж каркаса подвесного потолка типа «Армстронг</t>
  </si>
  <si>
    <t>Монтаж каркаса подвесного потолка типа «Армстронг</t>
  </si>
  <si>
    <t xml:space="preserve">Заполнение каркаса подвесного потолка плитами типа «Армстронг» </t>
  </si>
  <si>
    <t xml:space="preserve">Усиление каркаса подвесного потолка (отдельные места) типа «Армстронг» </t>
  </si>
  <si>
    <t>Монтаж гипсокартонной перегородки</t>
  </si>
  <si>
    <t>Частичное шпаклевание стен отдельными местами</t>
  </si>
  <si>
    <t>Покраска стен за 2 раза</t>
  </si>
  <si>
    <t>Калькуляция работ по объекту  г. Полтава ул. Ковпака 2в</t>
  </si>
  <si>
    <t>19.02.2018 г.</t>
  </si>
  <si>
    <t>№п/п</t>
  </si>
  <si>
    <t>Этап 1</t>
  </si>
  <si>
    <t>Этап 2</t>
  </si>
  <si>
    <t>Этап 3</t>
  </si>
  <si>
    <t>Этап 4</t>
  </si>
  <si>
    <t xml:space="preserve"> 1. Входная группа (помещение №20, позиция №1).</t>
  </si>
  <si>
    <t xml:space="preserve">             2. Зашивка подъёмника (помещение №25, позиция №2).</t>
  </si>
  <si>
    <t xml:space="preserve"> 7. Работы  между осями  1-2 и А-В (Помещения №9 и №10)</t>
  </si>
  <si>
    <t>Укладка плитки б/у  и новой 400*400</t>
  </si>
  <si>
    <t>9. Устройство ворот 3х4метра (помещение №25, существующий склад)</t>
  </si>
  <si>
    <t>12. Устройство проема в перекрытии под лифт МК-1 Размеры 1,55х1,2 метра                                             (помещение №25, между 1-м и 2-м этажом)</t>
  </si>
  <si>
    <t>13. Вывоз мусора с 1-го и 2-го этажа + демонтажи</t>
  </si>
  <si>
    <t xml:space="preserve">           2-й этаж                                                                                                                                                               14. Складское помещение (помещение №41,53)                                                                                                                                                </t>
  </si>
  <si>
    <t>Устройство фальш-стены с утеплением (окна 4,86х2,28)</t>
  </si>
  <si>
    <t>22. Установка навеса (ворота экспедиции).</t>
  </si>
  <si>
    <t xml:space="preserve">Разработка грунта </t>
  </si>
  <si>
    <t>м3</t>
  </si>
  <si>
    <t>Бетонирование фундаментов под навес (0,3х0,3х0,6 – 8шт )</t>
  </si>
  <si>
    <t>Устройство металлической конструкции навеса</t>
  </si>
  <si>
    <t>Монтаж профнастила навеса</t>
  </si>
  <si>
    <t>23. Другие затраты</t>
  </si>
  <si>
    <t>Подрядчик :             ТОВ "ПАВЛОГРАД ТЕПЛО-МОНТАЖ" / ТОВ «НВП «СК ПРОМЕТЕЙ»</t>
  </si>
  <si>
    <t>компл.</t>
  </si>
  <si>
    <t>В коммерческом предложении не указанные стоимости дополнительных работ</t>
  </si>
  <si>
    <t xml:space="preserve">Сумма в грн. </t>
  </si>
  <si>
    <t>Цена за ед.изм.</t>
  </si>
  <si>
    <t>Изготовление стоек каркаса конструкции</t>
  </si>
  <si>
    <t>Подрезка профлиста по фасаду</t>
  </si>
  <si>
    <t>Монтаж профлиста на навес</t>
  </si>
  <si>
    <t>Герметизация стыков и шелей</t>
  </si>
  <si>
    <t>Швеллер 18</t>
  </si>
  <si>
    <t>Швеллер 14</t>
  </si>
  <si>
    <t>Уголок 63*5</t>
  </si>
  <si>
    <t>Профлист оцинкованный  толщ.0,5 Н44</t>
  </si>
  <si>
    <t>Саморезы 5,5*25 с пресшайбой</t>
  </si>
  <si>
    <t>Валик с ручкой 150 мм</t>
  </si>
  <si>
    <t>Запаска валик 150 мм</t>
  </si>
  <si>
    <t>Кисть 50 мм</t>
  </si>
  <si>
    <t>Накладные и  расходные материалы</t>
  </si>
  <si>
    <t>Аренда лесов</t>
  </si>
  <si>
    <t>Сборка-разборка лесов</t>
  </si>
  <si>
    <t xml:space="preserve">Разгрузо-погрузочные работы </t>
  </si>
  <si>
    <t>Транспортные расходы + доставки материалов</t>
  </si>
  <si>
    <t>Срок выполнения работ 14 рабочих дней</t>
  </si>
  <si>
    <t>Коммерческое предложение по устройству продолжения навеса                                                              г.Харьков,   ул. Драгомировская 10</t>
  </si>
  <si>
    <t>Устройство водосточной системы(желоба и трубы)</t>
  </si>
  <si>
    <t>Устройство кронштейнов для водосточной системы</t>
  </si>
  <si>
    <t>Жолоб 125 мм</t>
  </si>
  <si>
    <t>Труба 90 мм</t>
  </si>
  <si>
    <t>Кронштейн для жолоба</t>
  </si>
  <si>
    <t>Хомут с кронштейном для трубы</t>
  </si>
  <si>
    <t>Фасонные элементы для водостоков</t>
  </si>
  <si>
    <t>Шпилька М12</t>
  </si>
  <si>
    <t>Силикон ультрафиолетостойкий</t>
  </si>
  <si>
    <t xml:space="preserve">Подрядчик :                                               </t>
  </si>
  <si>
    <t xml:space="preserve">номер телефона </t>
  </si>
  <si>
    <t xml:space="preserve">почта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</si>
</sst>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0"/>
    <numFmt numFmtId="165" formatCode="_-* #,##0.00\ _₽_-;\-* #,##0.00\ _₽_-;_-* &quot;-&quot;??\ _₽_-;_-@"/>
    <numFmt numFmtId="166" formatCode="0.000"/>
    <numFmt numFmtId="167" formatCode="0.0"/>
  </numFmts>
  <fonts count="20">
    <font>
      <sz val="11"/>
      <color rgb="FF000000"/>
      <name val="Calibri"/>
    </font>
    <font>
      <b/>
      <i/>
      <sz val="12"/>
      <name val="Arial"/>
    </font>
    <font>
      <sz val="11"/>
      <name val="Calibri"/>
    </font>
    <font>
      <b/>
      <i/>
      <sz val="10"/>
      <name val="Arimo"/>
    </font>
    <font>
      <b/>
      <i/>
      <sz val="11"/>
      <name val="Arial"/>
    </font>
    <font>
      <b/>
      <sz val="10"/>
      <name val="Arial"/>
    </font>
    <font>
      <sz val="10"/>
      <name val="Arial"/>
    </font>
    <font>
      <sz val="10"/>
      <color rgb="FF000000"/>
      <name val="Arial"/>
    </font>
    <font>
      <i/>
      <sz val="10"/>
      <name val="Arial"/>
    </font>
    <font>
      <b/>
      <i/>
      <sz val="10"/>
      <name val="Arial"/>
    </font>
    <font>
      <sz val="12"/>
      <color rgb="FF000000"/>
      <name val="Times New Roman"/>
    </font>
    <font>
      <sz val="11"/>
      <name val="Calibri"/>
    </font>
    <font>
      <b/>
      <i/>
      <sz val="11"/>
      <name val="Arimo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color rgb="FF000000"/>
      <name val="Calibri"/>
      <family val="2"/>
      <charset val="204"/>
    </font>
    <font>
      <b/>
      <sz val="10"/>
      <name val="Arimo"/>
    </font>
    <font>
      <b/>
      <sz val="12"/>
      <name val="Arimo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7030A0"/>
        <bgColor rgb="FF7030A0"/>
      </patternFill>
    </fill>
    <fill>
      <patternFill patternType="solid">
        <fgColor rgb="FF0070C0"/>
        <bgColor rgb="FF0070C0"/>
      </patternFill>
    </fill>
    <fill>
      <patternFill patternType="solid">
        <fgColor rgb="FF8496B0"/>
        <bgColor rgb="FF8496B0"/>
      </patternFill>
    </fill>
    <fill>
      <patternFill patternType="solid">
        <fgColor rgb="FFC00000"/>
        <bgColor rgb="FFC00000"/>
      </patternFill>
    </fill>
    <fill>
      <patternFill patternType="solid">
        <fgColor rgb="FFFF0000"/>
        <bgColor rgb="FFFF0000"/>
      </patternFill>
    </fill>
  </fills>
  <borders count="7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 applyFont="1" applyAlignment="1"/>
    <xf numFmtId="0" fontId="0" fillId="0" borderId="0" xfId="0" applyFont="1"/>
    <xf numFmtId="2" fontId="0" fillId="0" borderId="0" xfId="0" applyNumberFormat="1" applyFont="1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right" vertical="center"/>
    </xf>
    <xf numFmtId="2" fontId="6" fillId="0" borderId="9" xfId="0" applyNumberFormat="1" applyFont="1" applyBorder="1" applyAlignment="1">
      <alignment horizontal="center" vertical="center"/>
    </xf>
    <xf numFmtId="0" fontId="0" fillId="0" borderId="0" xfId="0" applyFont="1" applyAlignment="1"/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2" fontId="7" fillId="0" borderId="1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12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2" fontId="6" fillId="0" borderId="17" xfId="0" applyNumberFormat="1" applyFont="1" applyBorder="1" applyAlignment="1">
      <alignment horizontal="right" vertical="center"/>
    </xf>
    <xf numFmtId="14" fontId="5" fillId="0" borderId="0" xfId="0" applyNumberFormat="1" applyFont="1" applyAlignment="1">
      <alignment horizontal="left"/>
    </xf>
    <xf numFmtId="2" fontId="0" fillId="0" borderId="0" xfId="0" applyNumberFormat="1" applyFont="1" applyAlignment="1">
      <alignment horizontal="center"/>
    </xf>
    <xf numFmtId="0" fontId="6" fillId="4" borderId="20" xfId="0" applyFont="1" applyFill="1" applyBorder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2" fontId="11" fillId="0" borderId="9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2" fontId="9" fillId="0" borderId="17" xfId="0" applyNumberFormat="1" applyFont="1" applyBorder="1" applyAlignment="1">
      <alignment horizontal="right" vertical="center"/>
    </xf>
    <xf numFmtId="0" fontId="6" fillId="5" borderId="20" xfId="0" applyFont="1" applyFill="1" applyBorder="1" applyAlignment="1">
      <alignment horizontal="center" vertical="center"/>
    </xf>
    <xf numFmtId="0" fontId="0" fillId="6" borderId="29" xfId="0" applyFont="1" applyFill="1" applyBorder="1"/>
    <xf numFmtId="0" fontId="6" fillId="3" borderId="20" xfId="0" applyFont="1" applyFill="1" applyBorder="1" applyAlignment="1">
      <alignment horizontal="center" vertical="center"/>
    </xf>
    <xf numFmtId="0" fontId="0" fillId="3" borderId="29" xfId="0" applyFont="1" applyFill="1" applyBorder="1"/>
    <xf numFmtId="0" fontId="5" fillId="0" borderId="3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2" fontId="9" fillId="0" borderId="12" xfId="0" applyNumberFormat="1" applyFont="1" applyBorder="1" applyAlignment="1">
      <alignment horizontal="center" vertical="center"/>
    </xf>
    <xf numFmtId="2" fontId="9" fillId="0" borderId="31" xfId="0" applyNumberFormat="1" applyFont="1" applyBorder="1" applyAlignment="1">
      <alignment horizontal="right" vertical="center"/>
    </xf>
    <xf numFmtId="0" fontId="6" fillId="5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166" fontId="6" fillId="0" borderId="9" xfId="0" applyNumberFormat="1" applyFont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9" fillId="0" borderId="33" xfId="0" applyFont="1" applyBorder="1" applyAlignment="1">
      <alignment vertical="center" wrapText="1"/>
    </xf>
    <xf numFmtId="0" fontId="9" fillId="0" borderId="33" xfId="0" applyFont="1" applyBorder="1" applyAlignment="1">
      <alignment horizontal="center" vertical="center" wrapText="1"/>
    </xf>
    <xf numFmtId="2" fontId="9" fillId="0" borderId="33" xfId="0" applyNumberFormat="1" applyFont="1" applyBorder="1" applyAlignment="1">
      <alignment horizontal="center" vertical="center"/>
    </xf>
    <xf numFmtId="2" fontId="9" fillId="0" borderId="34" xfId="0" applyNumberFormat="1" applyFont="1" applyBorder="1" applyAlignment="1">
      <alignment horizontal="right" vertical="center"/>
    </xf>
    <xf numFmtId="0" fontId="6" fillId="0" borderId="30" xfId="0" applyFont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0" fontId="0" fillId="2" borderId="29" xfId="0" applyFont="1" applyFill="1" applyBorder="1"/>
    <xf numFmtId="167" fontId="6" fillId="0" borderId="9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0" fontId="6" fillId="8" borderId="20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2" fontId="9" fillId="0" borderId="9" xfId="0" applyNumberFormat="1" applyFont="1" applyBorder="1" applyAlignment="1">
      <alignment horizontal="center" vertical="center"/>
    </xf>
    <xf numFmtId="0" fontId="6" fillId="0" borderId="12" xfId="0" applyFont="1" applyBorder="1"/>
    <xf numFmtId="2" fontId="6" fillId="0" borderId="12" xfId="0" applyNumberFormat="1" applyFont="1" applyBorder="1" applyAlignment="1">
      <alignment horizontal="right" vertical="center"/>
    </xf>
    <xf numFmtId="0" fontId="5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vertical="center" wrapText="1"/>
    </xf>
    <xf numFmtId="0" fontId="9" fillId="0" borderId="23" xfId="0" applyFont="1" applyBorder="1" applyAlignment="1">
      <alignment horizontal="center" vertical="center" wrapText="1"/>
    </xf>
    <xf numFmtId="2" fontId="9" fillId="0" borderId="23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right" vertical="center"/>
    </xf>
    <xf numFmtId="2" fontId="5" fillId="0" borderId="16" xfId="0" applyNumberFormat="1" applyFont="1" applyBorder="1" applyAlignment="1">
      <alignment vertical="center"/>
    </xf>
    <xf numFmtId="0" fontId="6" fillId="0" borderId="39" xfId="0" applyFont="1" applyBorder="1" applyAlignment="1">
      <alignment horizontal="center" vertical="center"/>
    </xf>
    <xf numFmtId="0" fontId="5" fillId="0" borderId="33" xfId="0" applyFont="1" applyBorder="1" applyAlignment="1">
      <alignment vertical="center"/>
    </xf>
    <xf numFmtId="2" fontId="5" fillId="0" borderId="40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2" fontId="9" fillId="0" borderId="0" xfId="0" applyNumberFormat="1" applyFont="1" applyAlignment="1">
      <alignment horizontal="right" vertical="center"/>
    </xf>
    <xf numFmtId="0" fontId="0" fillId="0" borderId="0" xfId="0" applyFont="1" applyAlignment="1"/>
    <xf numFmtId="0" fontId="0" fillId="0" borderId="0" xfId="0" applyFont="1" applyFill="1"/>
    <xf numFmtId="2" fontId="6" fillId="0" borderId="11" xfId="0" applyNumberFormat="1" applyFont="1" applyFill="1" applyBorder="1" applyAlignment="1">
      <alignment horizontal="center" vertical="center"/>
    </xf>
    <xf numFmtId="2" fontId="5" fillId="0" borderId="12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 applyAlignment="1"/>
    <xf numFmtId="164" fontId="13" fillId="0" borderId="11" xfId="0" applyNumberFormat="1" applyFont="1" applyFill="1" applyBorder="1" applyAlignment="1">
      <alignment horizontal="center" vertical="center"/>
    </xf>
    <xf numFmtId="2" fontId="13" fillId="0" borderId="11" xfId="0" applyNumberFormat="1" applyFont="1" applyFill="1" applyBorder="1" applyAlignment="1">
      <alignment horizontal="center" vertical="center"/>
    </xf>
    <xf numFmtId="0" fontId="6" fillId="0" borderId="18" xfId="0" applyFont="1" applyBorder="1" applyAlignment="1">
      <alignment vertical="center" wrapText="1"/>
    </xf>
    <xf numFmtId="0" fontId="6" fillId="0" borderId="18" xfId="0" applyFont="1" applyBorder="1" applyAlignment="1">
      <alignment horizontal="center" vertical="center"/>
    </xf>
    <xf numFmtId="0" fontId="13" fillId="0" borderId="18" xfId="0" applyFont="1" applyBorder="1" applyAlignment="1">
      <alignment vertical="center" wrapText="1"/>
    </xf>
    <xf numFmtId="0" fontId="13" fillId="0" borderId="18" xfId="0" applyFont="1" applyBorder="1" applyAlignment="1">
      <alignment horizontal="center" vertical="center"/>
    </xf>
    <xf numFmtId="0" fontId="5" fillId="0" borderId="45" xfId="0" applyFont="1" applyBorder="1" applyAlignment="1">
      <alignment vertical="center"/>
    </xf>
    <xf numFmtId="0" fontId="0" fillId="0" borderId="44" xfId="0" applyFont="1" applyFill="1" applyBorder="1"/>
    <xf numFmtId="0" fontId="0" fillId="0" borderId="44" xfId="0" applyFont="1" applyBorder="1"/>
    <xf numFmtId="0" fontId="6" fillId="0" borderId="46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165" fontId="5" fillId="0" borderId="51" xfId="0" applyNumberFormat="1" applyFont="1" applyBorder="1" applyAlignment="1">
      <alignment vertical="center"/>
    </xf>
    <xf numFmtId="0" fontId="6" fillId="0" borderId="52" xfId="0" applyFont="1" applyBorder="1" applyAlignment="1">
      <alignment horizontal="center" vertical="center"/>
    </xf>
    <xf numFmtId="2" fontId="5" fillId="0" borderId="53" xfId="0" applyNumberFormat="1" applyFont="1" applyBorder="1" applyAlignment="1">
      <alignment vertical="center"/>
    </xf>
    <xf numFmtId="2" fontId="5" fillId="0" borderId="54" xfId="0" applyNumberFormat="1" applyFont="1" applyBorder="1" applyAlignment="1">
      <alignment vertical="center"/>
    </xf>
    <xf numFmtId="0" fontId="5" fillId="0" borderId="55" xfId="0" applyFont="1" applyBorder="1" applyAlignment="1">
      <alignment vertical="center"/>
    </xf>
    <xf numFmtId="0" fontId="5" fillId="0" borderId="56" xfId="0" applyFont="1" applyBorder="1" applyAlignment="1">
      <alignment vertical="center"/>
    </xf>
    <xf numFmtId="0" fontId="5" fillId="0" borderId="57" xfId="0" applyFont="1" applyBorder="1" applyAlignment="1">
      <alignment vertical="center"/>
    </xf>
    <xf numFmtId="0" fontId="0" fillId="0" borderId="58" xfId="0" applyFont="1" applyFill="1" applyBorder="1"/>
    <xf numFmtId="0" fontId="0" fillId="0" borderId="58" xfId="0" applyFont="1" applyBorder="1"/>
    <xf numFmtId="2" fontId="5" fillId="0" borderId="59" xfId="0" applyNumberFormat="1" applyFont="1" applyBorder="1" applyAlignment="1">
      <alignment vertical="center"/>
    </xf>
    <xf numFmtId="2" fontId="13" fillId="0" borderId="12" xfId="0" applyNumberFormat="1" applyFont="1" applyFill="1" applyBorder="1" applyAlignment="1">
      <alignment horizontal="center" vertical="center"/>
    </xf>
    <xf numFmtId="2" fontId="13" fillId="0" borderId="18" xfId="0" applyNumberFormat="1" applyFont="1" applyFill="1" applyBorder="1" applyAlignment="1">
      <alignment horizontal="center" vertical="center"/>
    </xf>
    <xf numFmtId="2" fontId="14" fillId="0" borderId="12" xfId="0" applyNumberFormat="1" applyFont="1" applyFill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2" fontId="3" fillId="0" borderId="48" xfId="0" applyNumberFormat="1" applyFont="1" applyFill="1" applyBorder="1" applyAlignment="1">
      <alignment horizontal="center" vertical="center" wrapText="1"/>
    </xf>
    <xf numFmtId="2" fontId="3" fillId="0" borderId="48" xfId="0" applyNumberFormat="1" applyFont="1" applyBorder="1" applyAlignment="1">
      <alignment horizontal="center" vertical="center" wrapText="1"/>
    </xf>
    <xf numFmtId="2" fontId="3" fillId="0" borderId="49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2" fontId="6" fillId="0" borderId="62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2" fontId="6" fillId="0" borderId="62" xfId="0" applyNumberFormat="1" applyFont="1" applyBorder="1" applyAlignment="1">
      <alignment vertical="center"/>
    </xf>
    <xf numFmtId="2" fontId="6" fillId="0" borderId="51" xfId="0" applyNumberFormat="1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2" fontId="6" fillId="0" borderId="63" xfId="0" applyNumberFormat="1" applyFont="1" applyBorder="1" applyAlignment="1">
      <alignment vertical="center"/>
    </xf>
    <xf numFmtId="2" fontId="7" fillId="0" borderId="51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wrapText="1"/>
    </xf>
    <xf numFmtId="0" fontId="17" fillId="0" borderId="29" xfId="0" applyFont="1" applyFill="1" applyBorder="1"/>
    <xf numFmtId="0" fontId="17" fillId="0" borderId="29" xfId="0" applyFont="1" applyBorder="1"/>
    <xf numFmtId="0" fontId="17" fillId="0" borderId="0" xfId="0" applyFont="1" applyAlignment="1"/>
    <xf numFmtId="14" fontId="13" fillId="0" borderId="0" xfId="0" applyNumberFormat="1" applyFont="1" applyAlignment="1">
      <alignment horizontal="left" wrapText="1"/>
    </xf>
    <xf numFmtId="0" fontId="13" fillId="0" borderId="0" xfId="0" applyFont="1" applyFill="1" applyAlignment="1">
      <alignment horizontal="center" wrapText="1"/>
    </xf>
    <xf numFmtId="0" fontId="0" fillId="0" borderId="0" xfId="0" applyFont="1" applyFill="1" applyAlignment="1"/>
    <xf numFmtId="0" fontId="18" fillId="0" borderId="0" xfId="0" applyFont="1" applyFill="1"/>
    <xf numFmtId="0" fontId="3" fillId="0" borderId="0" xfId="0" applyFont="1" applyFill="1"/>
    <xf numFmtId="0" fontId="19" fillId="0" borderId="0" xfId="0" applyFont="1" applyFill="1"/>
    <xf numFmtId="166" fontId="13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3" fillId="0" borderId="60" xfId="0" applyFont="1" applyBorder="1" applyAlignment="1">
      <alignment horizontal="center" vertical="center"/>
    </xf>
    <xf numFmtId="2" fontId="13" fillId="0" borderId="44" xfId="0" applyNumberFormat="1" applyFont="1" applyFill="1" applyBorder="1" applyAlignment="1">
      <alignment horizontal="center" vertical="center"/>
    </xf>
    <xf numFmtId="2" fontId="13" fillId="0" borderId="51" xfId="0" applyNumberFormat="1" applyFont="1" applyBorder="1" applyAlignment="1">
      <alignment vertical="center"/>
    </xf>
    <xf numFmtId="0" fontId="13" fillId="0" borderId="11" xfId="0" applyFont="1" applyBorder="1" applyAlignment="1">
      <alignment vertical="center" wrapText="1"/>
    </xf>
    <xf numFmtId="0" fontId="13" fillId="0" borderId="11" xfId="0" applyFont="1" applyBorder="1" applyAlignment="1">
      <alignment horizontal="center" vertical="center"/>
    </xf>
    <xf numFmtId="0" fontId="14" fillId="0" borderId="0" xfId="0" applyFont="1" applyFill="1" applyAlignment="1"/>
    <xf numFmtId="0" fontId="6" fillId="0" borderId="64" xfId="0" applyFont="1" applyBorder="1" applyAlignment="1">
      <alignment horizontal="center" vertical="center"/>
    </xf>
    <xf numFmtId="0" fontId="6" fillId="0" borderId="23" xfId="0" applyFont="1" applyBorder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65" xfId="0" applyNumberFormat="1" applyFont="1" applyBorder="1" applyAlignment="1">
      <alignment horizontal="right" vertical="center"/>
    </xf>
    <xf numFmtId="0" fontId="6" fillId="0" borderId="44" xfId="0" applyFont="1" applyBorder="1" applyAlignment="1">
      <alignment vertical="center" wrapText="1"/>
    </xf>
    <xf numFmtId="0" fontId="6" fillId="0" borderId="44" xfId="0" applyFont="1" applyBorder="1" applyAlignment="1">
      <alignment horizontal="center" vertical="center" wrapText="1"/>
    </xf>
    <xf numFmtId="2" fontId="6" fillId="0" borderId="44" xfId="0" applyNumberFormat="1" applyFont="1" applyFill="1" applyBorder="1" applyAlignment="1">
      <alignment horizontal="center" vertical="center"/>
    </xf>
    <xf numFmtId="0" fontId="6" fillId="0" borderId="47" xfId="0" applyFont="1" applyBorder="1" applyAlignment="1">
      <alignment vertical="center" wrapText="1"/>
    </xf>
    <xf numFmtId="0" fontId="6" fillId="0" borderId="47" xfId="0" applyFont="1" applyBorder="1" applyAlignment="1">
      <alignment horizontal="center" vertical="center" wrapText="1"/>
    </xf>
    <xf numFmtId="164" fontId="13" fillId="0" borderId="47" xfId="0" applyNumberFormat="1" applyFont="1" applyFill="1" applyBorder="1" applyAlignment="1">
      <alignment horizontal="center" vertical="center"/>
    </xf>
    <xf numFmtId="2" fontId="6" fillId="0" borderId="66" xfId="0" applyNumberFormat="1" applyFont="1" applyBorder="1" applyAlignment="1">
      <alignment horizontal="right" vertical="center"/>
    </xf>
    <xf numFmtId="0" fontId="6" fillId="0" borderId="67" xfId="0" applyFont="1" applyBorder="1" applyAlignment="1">
      <alignment horizontal="center" vertical="center"/>
    </xf>
    <xf numFmtId="2" fontId="6" fillId="0" borderId="68" xfId="0" applyNumberFormat="1" applyFont="1" applyBorder="1" applyAlignment="1">
      <alignment horizontal="right" vertical="center"/>
    </xf>
    <xf numFmtId="0" fontId="8" fillId="0" borderId="69" xfId="0" applyFont="1" applyBorder="1" applyAlignment="1">
      <alignment horizontal="center" vertical="center"/>
    </xf>
    <xf numFmtId="0" fontId="9" fillId="0" borderId="70" xfId="0" applyFont="1" applyBorder="1" applyAlignment="1">
      <alignment vertical="center"/>
    </xf>
    <xf numFmtId="2" fontId="9" fillId="0" borderId="70" xfId="0" applyNumberFormat="1" applyFont="1" applyFill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2" fontId="9" fillId="0" borderId="71" xfId="0" applyNumberFormat="1" applyFont="1" applyBorder="1" applyAlignment="1">
      <alignment vertical="center"/>
    </xf>
    <xf numFmtId="0" fontId="7" fillId="0" borderId="18" xfId="0" applyFont="1" applyBorder="1" applyAlignment="1">
      <alignment horizontal="center" vertical="center" wrapText="1"/>
    </xf>
    <xf numFmtId="2" fontId="14" fillId="0" borderId="18" xfId="0" applyNumberFormat="1" applyFont="1" applyFill="1" applyBorder="1" applyAlignment="1">
      <alignment horizontal="center" vertical="center" wrapText="1"/>
    </xf>
    <xf numFmtId="2" fontId="7" fillId="0" borderId="18" xfId="0" applyNumberFormat="1" applyFont="1" applyBorder="1" applyAlignment="1">
      <alignment horizontal="center" vertical="center"/>
    </xf>
    <xf numFmtId="0" fontId="6" fillId="0" borderId="72" xfId="0" applyFont="1" applyBorder="1" applyAlignment="1">
      <alignment vertical="center"/>
    </xf>
    <xf numFmtId="0" fontId="6" fillId="0" borderId="47" xfId="0" applyFont="1" applyBorder="1" applyAlignment="1">
      <alignment vertical="center"/>
    </xf>
    <xf numFmtId="0" fontId="6" fillId="0" borderId="47" xfId="0" applyFont="1" applyBorder="1" applyAlignment="1">
      <alignment horizontal="center" vertical="center"/>
    </xf>
    <xf numFmtId="166" fontId="13" fillId="0" borderId="47" xfId="0" applyNumberFormat="1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2" fontId="6" fillId="0" borderId="66" xfId="0" applyNumberFormat="1" applyFont="1" applyBorder="1" applyAlignment="1">
      <alignment vertical="center"/>
    </xf>
    <xf numFmtId="0" fontId="6" fillId="0" borderId="69" xfId="0" applyFont="1" applyBorder="1" applyAlignment="1">
      <alignment horizontal="center" vertical="center"/>
    </xf>
    <xf numFmtId="0" fontId="9" fillId="0" borderId="56" xfId="0" applyFont="1" applyBorder="1" applyAlignment="1">
      <alignment vertical="center"/>
    </xf>
    <xf numFmtId="2" fontId="5" fillId="0" borderId="56" xfId="0" applyNumberFormat="1" applyFont="1" applyFill="1" applyBorder="1" applyAlignment="1">
      <alignment vertical="center"/>
    </xf>
    <xf numFmtId="2" fontId="5" fillId="0" borderId="78" xfId="0" applyNumberFormat="1" applyFont="1" applyBorder="1" applyAlignment="1">
      <alignment vertic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3" fillId="0" borderId="0" xfId="0" applyFont="1" applyFill="1" applyAlignment="1">
      <alignment horizontal="center" wrapText="1"/>
    </xf>
    <xf numFmtId="0" fontId="0" fillId="0" borderId="0" xfId="0" applyFont="1" applyFill="1" applyAlignment="1"/>
    <xf numFmtId="0" fontId="12" fillId="0" borderId="0" xfId="0" applyFont="1" applyFill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0" xfId="0" applyFont="1" applyAlignment="1"/>
    <xf numFmtId="0" fontId="4" fillId="0" borderId="7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5" fillId="0" borderId="26" xfId="0" applyFont="1" applyBorder="1" applyAlignment="1">
      <alignment horizontal="center" vertical="center"/>
    </xf>
    <xf numFmtId="0" fontId="2" fillId="0" borderId="27" xfId="0" applyFont="1" applyBorder="1"/>
    <xf numFmtId="0" fontId="2" fillId="0" borderId="28" xfId="0" applyFont="1" applyBorder="1"/>
    <xf numFmtId="0" fontId="5" fillId="0" borderId="36" xfId="0" applyFont="1" applyBorder="1" applyAlignment="1">
      <alignment horizontal="center" vertical="center" wrapText="1"/>
    </xf>
    <xf numFmtId="0" fontId="2" fillId="0" borderId="37" xfId="0" applyFont="1" applyBorder="1"/>
    <xf numFmtId="0" fontId="2" fillId="0" borderId="38" xfId="0" applyFont="1" applyBorder="1"/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5" fillId="0" borderId="26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2" fillId="0" borderId="24" xfId="0" applyFont="1" applyBorder="1"/>
    <xf numFmtId="0" fontId="2" fillId="0" borderId="25" xfId="0" applyFont="1" applyBorder="1"/>
    <xf numFmtId="0" fontId="5" fillId="0" borderId="2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2" fillId="0" borderId="35" xfId="0" applyFont="1" applyBorder="1"/>
    <xf numFmtId="0" fontId="2" fillId="0" borderId="3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workbookViewId="0">
      <selection activeCell="G64" sqref="G64"/>
    </sheetView>
  </sheetViews>
  <sheetFormatPr defaultColWidth="14.42578125" defaultRowHeight="15" customHeight="1"/>
  <cols>
    <col min="1" max="1" width="0.85546875" customWidth="1"/>
    <col min="2" max="2" width="4.28515625" customWidth="1"/>
    <col min="3" max="3" width="55.7109375" customWidth="1"/>
    <col min="4" max="4" width="8.5703125" customWidth="1"/>
    <col min="5" max="5" width="12.7109375" style="85" customWidth="1"/>
    <col min="6" max="7" width="12.7109375" style="15" customWidth="1"/>
    <col min="8" max="11" width="12.7109375" customWidth="1"/>
  </cols>
  <sheetData>
    <row r="1" spans="1:7" s="81" customFormat="1" ht="15" customHeight="1">
      <c r="E1" s="85"/>
    </row>
    <row r="2" spans="1:7" s="81" customFormat="1" ht="31.5" customHeight="1">
      <c r="B2" s="179" t="s">
        <v>116</v>
      </c>
      <c r="C2" s="180"/>
      <c r="D2" s="180"/>
      <c r="E2" s="180"/>
      <c r="F2" s="180"/>
      <c r="G2" s="180"/>
    </row>
    <row r="3" spans="1:7" s="131" customFormat="1" ht="13.5" thickBot="1">
      <c r="A3" s="128"/>
      <c r="B3" s="128"/>
      <c r="C3" s="132">
        <v>43509</v>
      </c>
      <c r="D3" s="128"/>
      <c r="E3" s="129"/>
      <c r="F3" s="130"/>
      <c r="G3" s="130"/>
    </row>
    <row r="4" spans="1:7" ht="30.75" customHeight="1" thickBot="1">
      <c r="A4" s="4"/>
      <c r="B4" s="113" t="s">
        <v>0</v>
      </c>
      <c r="C4" s="114" t="s">
        <v>1</v>
      </c>
      <c r="D4" s="114" t="s">
        <v>2</v>
      </c>
      <c r="E4" s="115" t="s">
        <v>3</v>
      </c>
      <c r="F4" s="116" t="s">
        <v>97</v>
      </c>
      <c r="G4" s="117" t="s">
        <v>96</v>
      </c>
    </row>
    <row r="5" spans="1:7" ht="15.75" customHeight="1" thickBot="1">
      <c r="A5" s="4"/>
      <c r="B5" s="189" t="s">
        <v>6</v>
      </c>
      <c r="C5" s="190"/>
      <c r="D5" s="190"/>
      <c r="E5" s="190"/>
      <c r="F5" s="190"/>
      <c r="G5" s="191"/>
    </row>
    <row r="6" spans="1:7" ht="15.75" customHeight="1">
      <c r="A6" s="9"/>
      <c r="B6" s="96">
        <v>1</v>
      </c>
      <c r="C6" s="155" t="s">
        <v>7</v>
      </c>
      <c r="D6" s="156" t="s">
        <v>8</v>
      </c>
      <c r="E6" s="157">
        <f>((20*2.52))/1000</f>
        <v>5.04E-2</v>
      </c>
      <c r="F6" s="156"/>
      <c r="G6" s="158">
        <f t="shared" ref="G6:G16" si="0">E6*F6</f>
        <v>0</v>
      </c>
    </row>
    <row r="7" spans="1:7" ht="15.75" customHeight="1">
      <c r="A7" s="9"/>
      <c r="B7" s="97">
        <v>2</v>
      </c>
      <c r="C7" s="118" t="s">
        <v>98</v>
      </c>
      <c r="D7" s="119" t="s">
        <v>8</v>
      </c>
      <c r="E7" s="88">
        <f>0.685+0.866+0.058+0.0504</f>
        <v>1.6594000000000002</v>
      </c>
      <c r="F7" s="119"/>
      <c r="G7" s="120">
        <f t="shared" si="0"/>
        <v>0</v>
      </c>
    </row>
    <row r="8" spans="1:7" ht="15.75" customHeight="1">
      <c r="A8" s="9"/>
      <c r="B8" s="97">
        <v>3</v>
      </c>
      <c r="C8" s="118" t="s">
        <v>10</v>
      </c>
      <c r="D8" s="119" t="s">
        <v>8</v>
      </c>
      <c r="E8" s="87">
        <f>E7</f>
        <v>1.6594000000000002</v>
      </c>
      <c r="F8" s="119"/>
      <c r="G8" s="120">
        <f t="shared" si="0"/>
        <v>0</v>
      </c>
    </row>
    <row r="9" spans="1:7" ht="15.75" customHeight="1">
      <c r="A9" s="9"/>
      <c r="B9" s="97">
        <v>4</v>
      </c>
      <c r="C9" s="118" t="s">
        <v>11</v>
      </c>
      <c r="D9" s="119" t="s">
        <v>12</v>
      </c>
      <c r="E9" s="83">
        <f>42*0.56*2+72*0.54+0.25*12+0.04*2*20</f>
        <v>90.52000000000001</v>
      </c>
      <c r="F9" s="119"/>
      <c r="G9" s="120">
        <f t="shared" si="0"/>
        <v>0</v>
      </c>
    </row>
    <row r="10" spans="1:7" ht="15.75" customHeight="1">
      <c r="A10" s="9"/>
      <c r="B10" s="97">
        <v>5</v>
      </c>
      <c r="C10" s="118" t="s">
        <v>13</v>
      </c>
      <c r="D10" s="119" t="s">
        <v>12</v>
      </c>
      <c r="E10" s="83">
        <f>42*0.56*2+72*0.54+0.25*12+0.04*2*20</f>
        <v>90.52000000000001</v>
      </c>
      <c r="F10" s="119"/>
      <c r="G10" s="120">
        <f t="shared" si="0"/>
        <v>0</v>
      </c>
    </row>
    <row r="11" spans="1:7" ht="15.75" customHeight="1">
      <c r="A11" s="9"/>
      <c r="B11" s="97">
        <v>6</v>
      </c>
      <c r="C11" s="118" t="s">
        <v>99</v>
      </c>
      <c r="D11" s="119" t="s">
        <v>9</v>
      </c>
      <c r="E11" s="83">
        <v>22</v>
      </c>
      <c r="F11" s="119"/>
      <c r="G11" s="120">
        <f t="shared" si="0"/>
        <v>0</v>
      </c>
    </row>
    <row r="12" spans="1:7" s="86" customFormat="1" ht="15.75" customHeight="1">
      <c r="A12" s="9"/>
      <c r="B12" s="97">
        <v>7</v>
      </c>
      <c r="C12" s="118" t="s">
        <v>100</v>
      </c>
      <c r="D12" s="16" t="s">
        <v>12</v>
      </c>
      <c r="E12" s="83">
        <f>11*5.5</f>
        <v>60.5</v>
      </c>
      <c r="F12" s="16"/>
      <c r="G12" s="120">
        <f t="shared" ref="G12:G13" si="1">E12*F12</f>
        <v>0</v>
      </c>
    </row>
    <row r="13" spans="1:7" s="86" customFormat="1" ht="15.75" customHeight="1">
      <c r="A13" s="9"/>
      <c r="B13" s="97">
        <v>8</v>
      </c>
      <c r="C13" s="118" t="s">
        <v>14</v>
      </c>
      <c r="D13" s="16" t="s">
        <v>9</v>
      </c>
      <c r="E13" s="83">
        <v>11</v>
      </c>
      <c r="F13" s="16"/>
      <c r="G13" s="120">
        <f t="shared" si="1"/>
        <v>0</v>
      </c>
    </row>
    <row r="14" spans="1:7" ht="15.75" customHeight="1">
      <c r="A14" s="9"/>
      <c r="B14" s="147">
        <v>9</v>
      </c>
      <c r="C14" s="148" t="s">
        <v>101</v>
      </c>
      <c r="D14" s="149" t="s">
        <v>9</v>
      </c>
      <c r="E14" s="150">
        <v>11</v>
      </c>
      <c r="F14" s="149"/>
      <c r="G14" s="151">
        <f t="shared" si="0"/>
        <v>0</v>
      </c>
    </row>
    <row r="15" spans="1:7" s="86" customFormat="1" ht="15.75" customHeight="1">
      <c r="A15" s="9"/>
      <c r="B15" s="159">
        <v>10</v>
      </c>
      <c r="C15" s="152" t="s">
        <v>118</v>
      </c>
      <c r="D15" s="153" t="s">
        <v>32</v>
      </c>
      <c r="E15" s="154">
        <v>38</v>
      </c>
      <c r="F15" s="153"/>
      <c r="G15" s="160">
        <f t="shared" si="0"/>
        <v>0</v>
      </c>
    </row>
    <row r="16" spans="1:7" s="86" customFormat="1" ht="15.75" customHeight="1">
      <c r="A16" s="9"/>
      <c r="B16" s="159">
        <v>11</v>
      </c>
      <c r="C16" s="152" t="s">
        <v>117</v>
      </c>
      <c r="D16" s="153" t="s">
        <v>9</v>
      </c>
      <c r="E16" s="154">
        <v>60</v>
      </c>
      <c r="F16" s="153"/>
      <c r="G16" s="160">
        <f t="shared" si="0"/>
        <v>0</v>
      </c>
    </row>
    <row r="17" spans="1:9" ht="15.75" customHeight="1" thickBot="1">
      <c r="A17" s="9"/>
      <c r="B17" s="161"/>
      <c r="C17" s="162" t="s">
        <v>15</v>
      </c>
      <c r="D17" s="162"/>
      <c r="E17" s="163"/>
      <c r="F17" s="164"/>
      <c r="G17" s="165">
        <f>SUM(G6:G16)</f>
        <v>0</v>
      </c>
    </row>
    <row r="18" spans="1:9" ht="15.75" customHeight="1" thickBot="1">
      <c r="A18" s="9"/>
      <c r="B18" s="186" t="s">
        <v>16</v>
      </c>
      <c r="C18" s="187"/>
      <c r="D18" s="187"/>
      <c r="E18" s="187"/>
      <c r="F18" s="187"/>
      <c r="G18" s="188"/>
    </row>
    <row r="19" spans="1:9" ht="15.75" customHeight="1">
      <c r="A19" s="9"/>
      <c r="B19" s="96">
        <v>1</v>
      </c>
      <c r="C19" s="170" t="s">
        <v>102</v>
      </c>
      <c r="D19" s="171" t="s">
        <v>8</v>
      </c>
      <c r="E19" s="172">
        <f>0.6846</f>
        <v>0.68459999999999999</v>
      </c>
      <c r="F19" s="173"/>
      <c r="G19" s="174">
        <f t="shared" ref="G19:G33" si="2">E19*F19</f>
        <v>0</v>
      </c>
    </row>
    <row r="20" spans="1:9" ht="15.75" customHeight="1">
      <c r="A20" s="9"/>
      <c r="B20" s="97">
        <v>2</v>
      </c>
      <c r="C20" s="121" t="s">
        <v>103</v>
      </c>
      <c r="D20" s="122" t="s">
        <v>8</v>
      </c>
      <c r="E20" s="138">
        <v>0.86599999999999999</v>
      </c>
      <c r="F20" s="139"/>
      <c r="G20" s="123">
        <f t="shared" si="2"/>
        <v>0</v>
      </c>
      <c r="I20" s="81"/>
    </row>
    <row r="21" spans="1:9" ht="15.75" customHeight="1">
      <c r="A21" s="9"/>
      <c r="B21" s="97">
        <v>3</v>
      </c>
      <c r="C21" s="121" t="s">
        <v>104</v>
      </c>
      <c r="D21" s="122" t="s">
        <v>8</v>
      </c>
      <c r="E21" s="138">
        <f>0.058</f>
        <v>5.8000000000000003E-2</v>
      </c>
      <c r="F21" s="139"/>
      <c r="G21" s="123">
        <f t="shared" si="2"/>
        <v>0</v>
      </c>
      <c r="I21" s="81"/>
    </row>
    <row r="22" spans="1:9" ht="15.75" customHeight="1">
      <c r="A22" s="9"/>
      <c r="B22" s="97">
        <v>4</v>
      </c>
      <c r="C22" s="18" t="s">
        <v>17</v>
      </c>
      <c r="D22" s="122" t="s">
        <v>8</v>
      </c>
      <c r="E22" s="138">
        <f>E6</f>
        <v>5.04E-2</v>
      </c>
      <c r="F22" s="122"/>
      <c r="G22" s="123">
        <f t="shared" si="2"/>
        <v>0</v>
      </c>
      <c r="I22" s="81"/>
    </row>
    <row r="23" spans="1:9" ht="15.75" customHeight="1">
      <c r="A23" s="9"/>
      <c r="B23" s="97">
        <v>6</v>
      </c>
      <c r="C23" s="18" t="s">
        <v>19</v>
      </c>
      <c r="D23" s="19" t="s">
        <v>18</v>
      </c>
      <c r="E23" s="110">
        <v>20</v>
      </c>
      <c r="F23" s="19"/>
      <c r="G23" s="124">
        <f t="shared" si="2"/>
        <v>0</v>
      </c>
    </row>
    <row r="24" spans="1:9" ht="15.75" customHeight="1">
      <c r="A24" s="9"/>
      <c r="B24" s="97">
        <v>7</v>
      </c>
      <c r="C24" s="18" t="s">
        <v>20</v>
      </c>
      <c r="D24" s="19" t="s">
        <v>18</v>
      </c>
      <c r="E24" s="110">
        <v>2</v>
      </c>
      <c r="F24" s="19"/>
      <c r="G24" s="124">
        <f t="shared" si="2"/>
        <v>0</v>
      </c>
    </row>
    <row r="25" spans="1:9" ht="15.75" customHeight="1">
      <c r="A25" s="9"/>
      <c r="B25" s="97">
        <v>8</v>
      </c>
      <c r="C25" s="18" t="s">
        <v>21</v>
      </c>
      <c r="D25" s="19" t="s">
        <v>22</v>
      </c>
      <c r="E25" s="110">
        <f>91*0.27*2+0.86</f>
        <v>50</v>
      </c>
      <c r="F25" s="19"/>
      <c r="G25" s="124">
        <f t="shared" si="2"/>
        <v>0</v>
      </c>
    </row>
    <row r="26" spans="1:9" ht="15.75" customHeight="1">
      <c r="A26" s="9"/>
      <c r="B26" s="97">
        <v>9</v>
      </c>
      <c r="C26" s="18" t="s">
        <v>23</v>
      </c>
      <c r="D26" s="19" t="s">
        <v>22</v>
      </c>
      <c r="E26" s="110">
        <f>E10*0.38</f>
        <v>34.397600000000004</v>
      </c>
      <c r="F26" s="19"/>
      <c r="G26" s="124">
        <f t="shared" si="2"/>
        <v>0</v>
      </c>
    </row>
    <row r="27" spans="1:9" ht="15.75" customHeight="1">
      <c r="A27" s="9"/>
      <c r="B27" s="97">
        <v>10</v>
      </c>
      <c r="C27" s="125" t="s">
        <v>24</v>
      </c>
      <c r="D27" s="90" t="s">
        <v>25</v>
      </c>
      <c r="E27" s="111">
        <f>0.038*91*3+1.63</f>
        <v>12.003999999999998</v>
      </c>
      <c r="F27" s="90"/>
      <c r="G27" s="124">
        <f t="shared" si="2"/>
        <v>0</v>
      </c>
    </row>
    <row r="28" spans="1:9" ht="15.75" customHeight="1">
      <c r="A28" s="9"/>
      <c r="B28" s="97">
        <v>11</v>
      </c>
      <c r="C28" s="89" t="s">
        <v>26</v>
      </c>
      <c r="D28" s="90" t="s">
        <v>18</v>
      </c>
      <c r="E28" s="111">
        <v>52.5</v>
      </c>
      <c r="F28" s="90"/>
      <c r="G28" s="124">
        <f t="shared" si="2"/>
        <v>0</v>
      </c>
    </row>
    <row r="29" spans="1:9" ht="15.75" customHeight="1">
      <c r="A29" s="9"/>
      <c r="B29" s="97">
        <v>15</v>
      </c>
      <c r="C29" s="125" t="s">
        <v>27</v>
      </c>
      <c r="D29" s="92" t="s">
        <v>18</v>
      </c>
      <c r="E29" s="111">
        <v>12</v>
      </c>
      <c r="F29" s="90"/>
      <c r="G29" s="126">
        <f t="shared" si="2"/>
        <v>0</v>
      </c>
    </row>
    <row r="30" spans="1:9" ht="15.75" customHeight="1">
      <c r="A30" s="9"/>
      <c r="B30" s="97">
        <v>16</v>
      </c>
      <c r="C30" s="125" t="s">
        <v>28</v>
      </c>
      <c r="D30" s="92" t="s">
        <v>18</v>
      </c>
      <c r="E30" s="111">
        <v>23</v>
      </c>
      <c r="F30" s="90"/>
      <c r="G30" s="126">
        <f t="shared" si="2"/>
        <v>0</v>
      </c>
    </row>
    <row r="31" spans="1:9" ht="15.75" customHeight="1">
      <c r="A31" s="9"/>
      <c r="B31" s="97">
        <v>17</v>
      </c>
      <c r="C31" s="125" t="s">
        <v>29</v>
      </c>
      <c r="D31" s="90" t="s">
        <v>18</v>
      </c>
      <c r="E31" s="111">
        <v>5</v>
      </c>
      <c r="F31" s="90"/>
      <c r="G31" s="126">
        <f t="shared" si="2"/>
        <v>0</v>
      </c>
    </row>
    <row r="32" spans="1:9" ht="15.75" customHeight="1">
      <c r="A32" s="9"/>
      <c r="B32" s="97">
        <v>19</v>
      </c>
      <c r="C32" s="125" t="s">
        <v>30</v>
      </c>
      <c r="D32" s="90" t="s">
        <v>18</v>
      </c>
      <c r="E32" s="111">
        <v>15</v>
      </c>
      <c r="F32" s="90"/>
      <c r="G32" s="126">
        <f t="shared" si="2"/>
        <v>0</v>
      </c>
    </row>
    <row r="33" spans="1:7" ht="15.75" customHeight="1">
      <c r="A33" s="9"/>
      <c r="B33" s="97">
        <v>20</v>
      </c>
      <c r="C33" s="125" t="s">
        <v>31</v>
      </c>
      <c r="D33" s="90" t="s">
        <v>18</v>
      </c>
      <c r="E33" s="111">
        <v>15</v>
      </c>
      <c r="F33" s="90"/>
      <c r="G33" s="126">
        <f t="shared" si="2"/>
        <v>0</v>
      </c>
    </row>
    <row r="34" spans="1:7" ht="15.75" customHeight="1">
      <c r="A34" s="9"/>
      <c r="B34" s="97">
        <v>21</v>
      </c>
      <c r="C34" s="89" t="s">
        <v>105</v>
      </c>
      <c r="D34" s="22" t="s">
        <v>12</v>
      </c>
      <c r="E34" s="112">
        <f>5.5*11*1.1</f>
        <v>66.550000000000011</v>
      </c>
      <c r="F34" s="23"/>
      <c r="G34" s="127">
        <f t="shared" ref="G34:G45" si="3">F34*E34</f>
        <v>0</v>
      </c>
    </row>
    <row r="35" spans="1:7" ht="15.75" customHeight="1">
      <c r="A35" s="9"/>
      <c r="B35" s="97">
        <v>22</v>
      </c>
      <c r="C35" s="91" t="s">
        <v>106</v>
      </c>
      <c r="D35" s="22" t="s">
        <v>18</v>
      </c>
      <c r="E35" s="112">
        <f>E34*8+67.6</f>
        <v>600.00000000000011</v>
      </c>
      <c r="F35" s="23"/>
      <c r="G35" s="127">
        <f t="shared" si="3"/>
        <v>0</v>
      </c>
    </row>
    <row r="36" spans="1:7" ht="15.75" customHeight="1">
      <c r="A36" s="9"/>
      <c r="B36" s="97">
        <v>23</v>
      </c>
      <c r="C36" s="89" t="s">
        <v>107</v>
      </c>
      <c r="D36" s="22" t="s">
        <v>18</v>
      </c>
      <c r="E36" s="112">
        <v>2</v>
      </c>
      <c r="F36" s="23"/>
      <c r="G36" s="127">
        <f t="shared" si="3"/>
        <v>0</v>
      </c>
    </row>
    <row r="37" spans="1:7" ht="15.75" customHeight="1">
      <c r="A37" s="9"/>
      <c r="B37" s="97">
        <v>24</v>
      </c>
      <c r="C37" s="91" t="s">
        <v>108</v>
      </c>
      <c r="D37" s="22" t="s">
        <v>18</v>
      </c>
      <c r="E37" s="112">
        <v>4</v>
      </c>
      <c r="F37" s="23"/>
      <c r="G37" s="127">
        <f t="shared" si="3"/>
        <v>0</v>
      </c>
    </row>
    <row r="38" spans="1:7" ht="15.75" customHeight="1">
      <c r="A38" s="9"/>
      <c r="B38" s="147">
        <v>25</v>
      </c>
      <c r="C38" s="125" t="s">
        <v>109</v>
      </c>
      <c r="D38" s="24" t="s">
        <v>18</v>
      </c>
      <c r="E38" s="112">
        <v>4</v>
      </c>
      <c r="F38" s="23"/>
      <c r="G38" s="127">
        <f t="shared" si="3"/>
        <v>0</v>
      </c>
    </row>
    <row r="39" spans="1:7" s="86" customFormat="1" ht="15.75" customHeight="1">
      <c r="A39" s="9"/>
      <c r="B39" s="147">
        <v>26</v>
      </c>
      <c r="C39" s="169" t="s">
        <v>119</v>
      </c>
      <c r="D39" s="166" t="s">
        <v>18</v>
      </c>
      <c r="E39" s="167">
        <v>10</v>
      </c>
      <c r="F39" s="168"/>
      <c r="G39" s="127">
        <f t="shared" si="3"/>
        <v>0</v>
      </c>
    </row>
    <row r="40" spans="1:7" s="86" customFormat="1" ht="15.75" customHeight="1">
      <c r="A40" s="9"/>
      <c r="B40" s="147">
        <v>27</v>
      </c>
      <c r="C40" s="169" t="s">
        <v>120</v>
      </c>
      <c r="D40" s="166" t="s">
        <v>18</v>
      </c>
      <c r="E40" s="167">
        <v>30</v>
      </c>
      <c r="F40" s="168"/>
      <c r="G40" s="127">
        <f t="shared" si="3"/>
        <v>0</v>
      </c>
    </row>
    <row r="41" spans="1:7" s="86" customFormat="1" ht="15.75" customHeight="1">
      <c r="A41" s="9"/>
      <c r="B41" s="147">
        <v>28</v>
      </c>
      <c r="C41" s="169" t="s">
        <v>121</v>
      </c>
      <c r="D41" s="166" t="s">
        <v>18</v>
      </c>
      <c r="E41" s="167">
        <v>38</v>
      </c>
      <c r="F41" s="168"/>
      <c r="G41" s="127">
        <f t="shared" si="3"/>
        <v>0</v>
      </c>
    </row>
    <row r="42" spans="1:7" s="86" customFormat="1" ht="15.75" customHeight="1">
      <c r="A42" s="9"/>
      <c r="B42" s="147">
        <v>29</v>
      </c>
      <c r="C42" s="169" t="s">
        <v>122</v>
      </c>
      <c r="D42" s="166" t="s">
        <v>18</v>
      </c>
      <c r="E42" s="167">
        <v>25</v>
      </c>
      <c r="F42" s="168"/>
      <c r="G42" s="127">
        <f t="shared" si="3"/>
        <v>0</v>
      </c>
    </row>
    <row r="43" spans="1:7" s="86" customFormat="1" ht="15.75" customHeight="1">
      <c r="A43" s="9"/>
      <c r="B43" s="147">
        <v>30</v>
      </c>
      <c r="C43" s="169" t="s">
        <v>123</v>
      </c>
      <c r="D43" s="166" t="s">
        <v>94</v>
      </c>
      <c r="E43" s="167">
        <v>1</v>
      </c>
      <c r="F43" s="168"/>
      <c r="G43" s="127">
        <f t="shared" si="3"/>
        <v>0</v>
      </c>
    </row>
    <row r="44" spans="1:7" s="86" customFormat="1" ht="15.75" customHeight="1">
      <c r="A44" s="9"/>
      <c r="B44" s="147">
        <v>31</v>
      </c>
      <c r="C44" s="169" t="s">
        <v>124</v>
      </c>
      <c r="D44" s="166" t="s">
        <v>9</v>
      </c>
      <c r="E44" s="167">
        <v>6</v>
      </c>
      <c r="F44" s="168"/>
      <c r="G44" s="127">
        <f t="shared" si="3"/>
        <v>0</v>
      </c>
    </row>
    <row r="45" spans="1:7" s="86" customFormat="1" ht="15.75" customHeight="1">
      <c r="A45" s="9"/>
      <c r="B45" s="147">
        <v>32</v>
      </c>
      <c r="C45" s="169" t="s">
        <v>125</v>
      </c>
      <c r="D45" s="166" t="s">
        <v>18</v>
      </c>
      <c r="E45" s="167">
        <v>8</v>
      </c>
      <c r="F45" s="168"/>
      <c r="G45" s="127">
        <f t="shared" si="3"/>
        <v>0</v>
      </c>
    </row>
    <row r="46" spans="1:7" ht="15.95" customHeight="1" thickBot="1">
      <c r="A46" s="9"/>
      <c r="B46" s="175"/>
      <c r="C46" s="176" t="s">
        <v>15</v>
      </c>
      <c r="D46" s="105"/>
      <c r="E46" s="177"/>
      <c r="F46" s="105"/>
      <c r="G46" s="178">
        <f>SUM(G19:G45)</f>
        <v>0</v>
      </c>
    </row>
    <row r="47" spans="1:7" ht="15.75" customHeight="1" thickBot="1">
      <c r="A47" s="9"/>
      <c r="B47" s="192" t="s">
        <v>33</v>
      </c>
      <c r="C47" s="193"/>
      <c r="D47" s="193"/>
      <c r="E47" s="193"/>
      <c r="F47" s="193"/>
      <c r="G47" s="194"/>
    </row>
    <row r="48" spans="1:7" ht="15.95" customHeight="1">
      <c r="A48" s="9"/>
      <c r="B48" s="96"/>
      <c r="C48" s="144" t="s">
        <v>110</v>
      </c>
      <c r="D48" s="145" t="s">
        <v>94</v>
      </c>
      <c r="E48" s="88">
        <v>1</v>
      </c>
      <c r="F48" s="88"/>
      <c r="G48" s="143">
        <f>F48</f>
        <v>0</v>
      </c>
    </row>
    <row r="49" spans="1:7" s="81" customFormat="1" ht="15.95" customHeight="1">
      <c r="A49" s="9"/>
      <c r="B49" s="97"/>
      <c r="C49" s="140" t="s">
        <v>111</v>
      </c>
      <c r="D49" s="141" t="s">
        <v>18</v>
      </c>
      <c r="E49" s="142">
        <v>7</v>
      </c>
      <c r="F49" s="142"/>
      <c r="G49" s="143">
        <f t="shared" ref="G49:G50" si="4">E49*F49</f>
        <v>0</v>
      </c>
    </row>
    <row r="50" spans="1:7" ht="15.95" customHeight="1">
      <c r="A50" s="9"/>
      <c r="B50" s="97"/>
      <c r="C50" s="144" t="s">
        <v>112</v>
      </c>
      <c r="D50" s="145" t="s">
        <v>18</v>
      </c>
      <c r="E50" s="88">
        <v>2</v>
      </c>
      <c r="F50" s="88"/>
      <c r="G50" s="143">
        <f t="shared" si="4"/>
        <v>0</v>
      </c>
    </row>
    <row r="51" spans="1:7" s="86" customFormat="1" ht="15.95" customHeight="1">
      <c r="A51" s="9"/>
      <c r="B51" s="97"/>
      <c r="C51" s="144" t="s">
        <v>114</v>
      </c>
      <c r="D51" s="145" t="s">
        <v>18</v>
      </c>
      <c r="E51" s="88">
        <v>2</v>
      </c>
      <c r="F51" s="88"/>
      <c r="G51" s="143">
        <f>E51*F51</f>
        <v>0</v>
      </c>
    </row>
    <row r="52" spans="1:7" s="86" customFormat="1" ht="15.95" customHeight="1">
      <c r="A52" s="9"/>
      <c r="B52" s="97"/>
      <c r="C52" s="144" t="s">
        <v>113</v>
      </c>
      <c r="D52" s="145" t="s">
        <v>94</v>
      </c>
      <c r="E52" s="88">
        <v>2</v>
      </c>
      <c r="F52" s="88"/>
      <c r="G52" s="143">
        <f>E52*F52</f>
        <v>0</v>
      </c>
    </row>
    <row r="53" spans="1:7" ht="15.75" customHeight="1">
      <c r="A53" s="9"/>
      <c r="B53" s="97"/>
      <c r="C53" s="99"/>
      <c r="D53" s="98"/>
      <c r="E53" s="84"/>
      <c r="F53" s="27"/>
      <c r="G53" s="100"/>
    </row>
    <row r="54" spans="1:7" ht="16.5" customHeight="1">
      <c r="A54" s="9"/>
      <c r="B54" s="101"/>
      <c r="C54" s="28" t="s">
        <v>34</v>
      </c>
      <c r="D54" s="93"/>
      <c r="E54" s="94"/>
      <c r="F54" s="95"/>
      <c r="G54" s="102">
        <f>G17</f>
        <v>0</v>
      </c>
    </row>
    <row r="55" spans="1:7" ht="16.5" customHeight="1">
      <c r="A55" s="9"/>
      <c r="B55" s="101"/>
      <c r="C55" s="29" t="s">
        <v>35</v>
      </c>
      <c r="D55" s="93"/>
      <c r="E55" s="94"/>
      <c r="F55" s="95"/>
      <c r="G55" s="103">
        <f>G46+G48+G50+G49+G51+G52</f>
        <v>0</v>
      </c>
    </row>
    <row r="56" spans="1:7" ht="16.5" customHeight="1" thickBot="1">
      <c r="A56" s="9"/>
      <c r="B56" s="104"/>
      <c r="C56" s="105" t="s">
        <v>36</v>
      </c>
      <c r="D56" s="106"/>
      <c r="E56" s="107"/>
      <c r="F56" s="108"/>
      <c r="G56" s="109">
        <f>(G54+G55)*1.2</f>
        <v>0</v>
      </c>
    </row>
    <row r="57" spans="1:7" ht="15.75" customHeight="1">
      <c r="A57" s="1"/>
      <c r="B57" s="184"/>
      <c r="C57" s="185"/>
      <c r="D57" s="30"/>
      <c r="E57" s="82"/>
      <c r="F57" s="1"/>
      <c r="G57" s="1"/>
    </row>
    <row r="58" spans="1:7" ht="24" customHeight="1">
      <c r="A58" s="1"/>
      <c r="B58" s="181" t="s">
        <v>95</v>
      </c>
      <c r="C58" s="182"/>
      <c r="D58" s="182"/>
      <c r="E58" s="182"/>
      <c r="F58" s="182"/>
      <c r="G58" s="182"/>
    </row>
    <row r="59" spans="1:7" s="86" customFormat="1" ht="18.75" customHeight="1">
      <c r="A59" s="1"/>
      <c r="B59" s="133"/>
      <c r="C59" s="146" t="s">
        <v>115</v>
      </c>
      <c r="D59" s="134"/>
      <c r="E59" s="134"/>
      <c r="F59" s="134"/>
      <c r="G59" s="134"/>
    </row>
    <row r="60" spans="1:7" ht="15" customHeight="1">
      <c r="B60" s="135"/>
      <c r="C60" s="136"/>
      <c r="D60" s="136"/>
      <c r="E60" s="136"/>
      <c r="F60" s="136"/>
      <c r="G60" s="137"/>
    </row>
    <row r="61" spans="1:7" ht="15" customHeight="1">
      <c r="B61" s="183" t="s">
        <v>126</v>
      </c>
      <c r="C61" s="182"/>
      <c r="D61" s="182"/>
      <c r="E61" s="182"/>
      <c r="F61" s="182"/>
      <c r="G61" s="182"/>
    </row>
    <row r="62" spans="1:7" ht="15" customHeight="1">
      <c r="C62" t="s">
        <v>127</v>
      </c>
    </row>
    <row r="63" spans="1:7" ht="15" customHeight="1">
      <c r="C63" t="s">
        <v>128</v>
      </c>
    </row>
  </sheetData>
  <mergeCells count="7">
    <mergeCell ref="B2:G2"/>
    <mergeCell ref="B58:G58"/>
    <mergeCell ref="B61:G61"/>
    <mergeCell ref="B57:C57"/>
    <mergeCell ref="B18:G18"/>
    <mergeCell ref="B5:G5"/>
    <mergeCell ref="B47:G47"/>
  </mergeCells>
  <pageMargins left="0.31496062992125984" right="0.31496062992125984" top="0.35433070866141736" bottom="0.35433070866141736" header="0" footer="0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workbookViewId="0"/>
  </sheetViews>
  <sheetFormatPr defaultColWidth="14.42578125" defaultRowHeight="15" customHeight="1"/>
  <cols>
    <col min="1" max="1" width="0.85546875" customWidth="1"/>
    <col min="2" max="2" width="4.28515625" customWidth="1"/>
    <col min="3" max="3" width="55.7109375" customWidth="1"/>
    <col min="4" max="4" width="5.42578125" customWidth="1"/>
    <col min="5" max="5" width="7.42578125" customWidth="1"/>
    <col min="6" max="6" width="7.28515625" customWidth="1"/>
    <col min="7" max="7" width="12.7109375" customWidth="1"/>
    <col min="8" max="12" width="8.7109375" customWidth="1"/>
  </cols>
  <sheetData>
    <row r="1" spans="1:12">
      <c r="A1" s="202" t="s">
        <v>70</v>
      </c>
      <c r="B1" s="185"/>
      <c r="C1" s="185"/>
      <c r="D1" s="185"/>
      <c r="E1" s="185"/>
      <c r="F1" s="185"/>
      <c r="G1" s="185"/>
      <c r="H1" s="1"/>
      <c r="I1" s="1"/>
      <c r="J1" s="1"/>
      <c r="K1" s="1"/>
      <c r="L1" s="1"/>
    </row>
    <row r="2" spans="1:12" ht="15.75">
      <c r="A2" s="3"/>
      <c r="B2" s="3"/>
      <c r="C2" s="3"/>
      <c r="D2" s="3"/>
      <c r="E2" s="3"/>
      <c r="F2" s="3"/>
      <c r="G2" s="3"/>
      <c r="H2" s="1"/>
      <c r="I2" s="1"/>
      <c r="J2" s="1"/>
      <c r="K2" s="1"/>
      <c r="L2" s="1"/>
    </row>
    <row r="3" spans="1:12">
      <c r="A3" s="4"/>
      <c r="B3" s="4"/>
      <c r="C3" s="32" t="s">
        <v>71</v>
      </c>
      <c r="D3" s="4"/>
      <c r="E3" s="4"/>
      <c r="F3" s="33"/>
      <c r="G3" s="33"/>
      <c r="H3" s="1"/>
      <c r="I3" s="1"/>
      <c r="J3" s="1"/>
      <c r="K3" s="1"/>
      <c r="L3" s="1"/>
    </row>
    <row r="4" spans="1:12" ht="51">
      <c r="A4" s="4"/>
      <c r="B4" s="5" t="s">
        <v>72</v>
      </c>
      <c r="C4" s="6" t="s">
        <v>1</v>
      </c>
      <c r="D4" s="6" t="s">
        <v>37</v>
      </c>
      <c r="E4" s="6" t="s">
        <v>3</v>
      </c>
      <c r="F4" s="7" t="s">
        <v>4</v>
      </c>
      <c r="G4" s="8" t="s">
        <v>5</v>
      </c>
      <c r="H4" s="1"/>
      <c r="I4" s="4" t="s">
        <v>73</v>
      </c>
      <c r="J4" s="4" t="s">
        <v>74</v>
      </c>
      <c r="K4" s="4" t="s">
        <v>75</v>
      </c>
      <c r="L4" s="4" t="s">
        <v>76</v>
      </c>
    </row>
    <row r="5" spans="1:12">
      <c r="A5" s="1"/>
      <c r="B5" s="203" t="s">
        <v>6</v>
      </c>
      <c r="C5" s="204"/>
      <c r="D5" s="204"/>
      <c r="E5" s="204"/>
      <c r="F5" s="204"/>
      <c r="G5" s="205"/>
      <c r="H5" s="1"/>
      <c r="I5" s="1"/>
      <c r="J5" s="1"/>
      <c r="K5" s="1"/>
      <c r="L5" s="1"/>
    </row>
    <row r="6" spans="1:12">
      <c r="A6" s="9"/>
      <c r="B6" s="207" t="s">
        <v>77</v>
      </c>
      <c r="C6" s="208"/>
      <c r="D6" s="208"/>
      <c r="E6" s="208"/>
      <c r="F6" s="208"/>
      <c r="G6" s="209"/>
      <c r="H6" s="1"/>
      <c r="I6" s="1"/>
      <c r="J6" s="1"/>
      <c r="K6" s="1"/>
      <c r="L6" s="1"/>
    </row>
    <row r="7" spans="1:12">
      <c r="A7" s="9"/>
      <c r="B7" s="34">
        <v>2</v>
      </c>
      <c r="C7" s="35" t="s">
        <v>38</v>
      </c>
      <c r="D7" s="16" t="s">
        <v>12</v>
      </c>
      <c r="E7" s="36">
        <f t="shared" ref="E7:E10" si="0">5.321*4.5</f>
        <v>23.944499999999998</v>
      </c>
      <c r="F7" s="16">
        <v>140</v>
      </c>
      <c r="G7" s="31">
        <f t="shared" ref="G7:G10" si="1">E7*F7</f>
        <v>3352.2299999999996</v>
      </c>
      <c r="H7" s="1"/>
      <c r="I7" s="1"/>
      <c r="J7" s="1"/>
      <c r="K7" s="1"/>
      <c r="L7" s="2">
        <f t="shared" ref="L7:L76" si="2">E7-(I7+J7+K7)</f>
        <v>23.944499999999998</v>
      </c>
    </row>
    <row r="8" spans="1:12">
      <c r="A8" s="9"/>
      <c r="B8" s="34">
        <v>3</v>
      </c>
      <c r="C8" s="35" t="s">
        <v>39</v>
      </c>
      <c r="D8" s="16" t="s">
        <v>12</v>
      </c>
      <c r="E8" s="36">
        <f t="shared" si="0"/>
        <v>23.944499999999998</v>
      </c>
      <c r="F8" s="16">
        <v>5</v>
      </c>
      <c r="G8" s="31">
        <f t="shared" si="1"/>
        <v>119.7225</v>
      </c>
      <c r="H8" s="1"/>
      <c r="I8" s="1"/>
      <c r="J8" s="1"/>
      <c r="K8" s="1"/>
      <c r="L8" s="2">
        <f t="shared" si="2"/>
        <v>23.944499999999998</v>
      </c>
    </row>
    <row r="9" spans="1:12">
      <c r="A9" s="9"/>
      <c r="B9" s="34">
        <v>4</v>
      </c>
      <c r="C9" s="35" t="s">
        <v>40</v>
      </c>
      <c r="D9" s="16" t="s">
        <v>12</v>
      </c>
      <c r="E9" s="36">
        <f t="shared" si="0"/>
        <v>23.944499999999998</v>
      </c>
      <c r="F9" s="16">
        <v>55</v>
      </c>
      <c r="G9" s="31">
        <f t="shared" si="1"/>
        <v>1316.9475</v>
      </c>
      <c r="H9" s="1"/>
      <c r="I9" s="1"/>
      <c r="J9" s="1"/>
      <c r="K9" s="1"/>
      <c r="L9" s="2">
        <f t="shared" si="2"/>
        <v>23.944499999999998</v>
      </c>
    </row>
    <row r="10" spans="1:12">
      <c r="A10" s="9"/>
      <c r="B10" s="34">
        <v>6</v>
      </c>
      <c r="C10" s="35" t="s">
        <v>41</v>
      </c>
      <c r="D10" s="16" t="s">
        <v>12</v>
      </c>
      <c r="E10" s="36">
        <f t="shared" si="0"/>
        <v>23.944499999999998</v>
      </c>
      <c r="F10" s="16">
        <v>23</v>
      </c>
      <c r="G10" s="31">
        <f t="shared" si="1"/>
        <v>550.72349999999994</v>
      </c>
      <c r="H10" s="1"/>
      <c r="I10" s="1"/>
      <c r="J10" s="1"/>
      <c r="K10" s="1"/>
      <c r="L10" s="2">
        <f t="shared" si="2"/>
        <v>23.944499999999998</v>
      </c>
    </row>
    <row r="11" spans="1:12">
      <c r="A11" s="9"/>
      <c r="B11" s="37"/>
      <c r="C11" s="38" t="s">
        <v>15</v>
      </c>
      <c r="D11" s="38"/>
      <c r="E11" s="38"/>
      <c r="F11" s="38"/>
      <c r="G11" s="39">
        <f>SUM(G7:G10)</f>
        <v>5339.6234999999997</v>
      </c>
      <c r="H11" s="1"/>
      <c r="I11" s="1"/>
      <c r="J11" s="1"/>
      <c r="K11" s="1"/>
      <c r="L11" s="2">
        <f t="shared" si="2"/>
        <v>0</v>
      </c>
    </row>
    <row r="12" spans="1:12">
      <c r="A12" s="9"/>
      <c r="B12" s="196" t="s">
        <v>78</v>
      </c>
      <c r="C12" s="197"/>
      <c r="D12" s="197"/>
      <c r="E12" s="197"/>
      <c r="F12" s="197"/>
      <c r="G12" s="198"/>
      <c r="H12" s="1"/>
      <c r="I12" s="1"/>
      <c r="J12" s="1"/>
      <c r="K12" s="1"/>
      <c r="L12" s="2">
        <f t="shared" si="2"/>
        <v>0</v>
      </c>
    </row>
    <row r="13" spans="1:12">
      <c r="A13" s="9"/>
      <c r="B13" s="40">
        <v>1</v>
      </c>
      <c r="C13" s="11" t="s">
        <v>67</v>
      </c>
      <c r="D13" s="12" t="s">
        <v>12</v>
      </c>
      <c r="E13" s="14">
        <v>136.80000000000001</v>
      </c>
      <c r="F13" s="12">
        <v>140</v>
      </c>
      <c r="G13" s="13">
        <f t="shared" ref="G13:G16" si="3">E13*F13</f>
        <v>19152</v>
      </c>
      <c r="H13" s="1"/>
      <c r="I13" s="1"/>
      <c r="J13" s="41">
        <v>136.83000000000001</v>
      </c>
      <c r="K13" s="1"/>
      <c r="L13" s="2">
        <f t="shared" si="2"/>
        <v>-3.0000000000001137E-2</v>
      </c>
    </row>
    <row r="14" spans="1:12">
      <c r="A14" s="9"/>
      <c r="B14" s="40">
        <v>2</v>
      </c>
      <c r="C14" s="11" t="s">
        <v>39</v>
      </c>
      <c r="D14" s="12" t="s">
        <v>12</v>
      </c>
      <c r="E14" s="14">
        <v>136.80000000000001</v>
      </c>
      <c r="F14" s="12">
        <v>5</v>
      </c>
      <c r="G14" s="13">
        <f t="shared" si="3"/>
        <v>684</v>
      </c>
      <c r="H14" s="1"/>
      <c r="I14" s="1"/>
      <c r="J14" s="41">
        <v>136.83000000000001</v>
      </c>
      <c r="K14" s="1"/>
      <c r="L14" s="2">
        <f t="shared" si="2"/>
        <v>-3.0000000000001137E-2</v>
      </c>
    </row>
    <row r="15" spans="1:12">
      <c r="A15" s="9"/>
      <c r="B15" s="40">
        <v>3</v>
      </c>
      <c r="C15" s="11" t="s">
        <v>40</v>
      </c>
      <c r="D15" s="12" t="s">
        <v>12</v>
      </c>
      <c r="E15" s="14">
        <v>136.80000000000001</v>
      </c>
      <c r="F15" s="12">
        <v>55</v>
      </c>
      <c r="G15" s="13">
        <f t="shared" si="3"/>
        <v>7524.0000000000009</v>
      </c>
      <c r="H15" s="1"/>
      <c r="I15" s="1"/>
      <c r="J15" s="41">
        <v>136.83000000000001</v>
      </c>
      <c r="K15" s="1"/>
      <c r="L15" s="2">
        <f t="shared" si="2"/>
        <v>-3.0000000000001137E-2</v>
      </c>
    </row>
    <row r="16" spans="1:12">
      <c r="A16" s="9"/>
      <c r="B16" s="42">
        <v>5</v>
      </c>
      <c r="C16" s="11" t="s">
        <v>41</v>
      </c>
      <c r="D16" s="12" t="s">
        <v>12</v>
      </c>
      <c r="E16" s="14">
        <v>136.80000000000001</v>
      </c>
      <c r="F16" s="12">
        <v>23</v>
      </c>
      <c r="G16" s="13">
        <f t="shared" si="3"/>
        <v>3146.4</v>
      </c>
      <c r="H16" s="1"/>
      <c r="I16" s="1"/>
      <c r="J16" s="1"/>
      <c r="K16" s="43">
        <v>136.83000000000001</v>
      </c>
      <c r="L16" s="2">
        <f t="shared" si="2"/>
        <v>-3.0000000000001137E-2</v>
      </c>
    </row>
    <row r="17" spans="1:12">
      <c r="A17" s="9"/>
      <c r="B17" s="44"/>
      <c r="C17" s="38" t="s">
        <v>15</v>
      </c>
      <c r="D17" s="45"/>
      <c r="E17" s="46"/>
      <c r="F17" s="45"/>
      <c r="G17" s="47">
        <f>SUM(G13:G16)</f>
        <v>30506.400000000001</v>
      </c>
      <c r="H17" s="1"/>
      <c r="I17" s="1"/>
      <c r="J17" s="1"/>
      <c r="K17" s="1"/>
      <c r="L17" s="2">
        <f t="shared" si="2"/>
        <v>0</v>
      </c>
    </row>
    <row r="18" spans="1:12">
      <c r="A18" s="9"/>
      <c r="B18" s="196" t="s">
        <v>79</v>
      </c>
      <c r="C18" s="197"/>
      <c r="D18" s="197"/>
      <c r="E18" s="197"/>
      <c r="F18" s="197"/>
      <c r="G18" s="198"/>
      <c r="H18" s="1"/>
      <c r="I18" s="1"/>
      <c r="J18" s="1"/>
      <c r="K18" s="1"/>
      <c r="L18" s="2">
        <f t="shared" si="2"/>
        <v>0</v>
      </c>
    </row>
    <row r="19" spans="1:12">
      <c r="A19" s="9"/>
      <c r="B19" s="48">
        <v>1</v>
      </c>
      <c r="C19" s="35" t="s">
        <v>62</v>
      </c>
      <c r="D19" s="16" t="s">
        <v>12</v>
      </c>
      <c r="E19" s="21">
        <v>32</v>
      </c>
      <c r="F19" s="16">
        <v>14</v>
      </c>
      <c r="G19" s="31">
        <f t="shared" ref="G19:G30" si="4">E19*F19</f>
        <v>448</v>
      </c>
      <c r="H19" s="1"/>
      <c r="I19" s="1"/>
      <c r="J19" s="41">
        <v>32</v>
      </c>
      <c r="K19" s="1"/>
      <c r="L19" s="2">
        <f t="shared" si="2"/>
        <v>0</v>
      </c>
    </row>
    <row r="20" spans="1:12">
      <c r="A20" s="9"/>
      <c r="B20" s="48">
        <v>2</v>
      </c>
      <c r="C20" s="35" t="s">
        <v>63</v>
      </c>
      <c r="D20" s="16" t="s">
        <v>12</v>
      </c>
      <c r="E20" s="21">
        <v>32</v>
      </c>
      <c r="F20" s="16">
        <v>23</v>
      </c>
      <c r="G20" s="31">
        <f t="shared" si="4"/>
        <v>736</v>
      </c>
      <c r="H20" s="1"/>
      <c r="I20" s="1"/>
      <c r="J20" s="41">
        <v>32</v>
      </c>
      <c r="K20" s="1"/>
      <c r="L20" s="2">
        <f t="shared" si="2"/>
        <v>0</v>
      </c>
    </row>
    <row r="21" spans="1:12" ht="15.75" customHeight="1">
      <c r="A21" s="9"/>
      <c r="B21" s="48">
        <v>3</v>
      </c>
      <c r="C21" s="35" t="s">
        <v>64</v>
      </c>
      <c r="D21" s="16" t="s">
        <v>12</v>
      </c>
      <c r="E21" s="21">
        <v>32</v>
      </c>
      <c r="F21" s="16">
        <v>45</v>
      </c>
      <c r="G21" s="31">
        <f t="shared" si="4"/>
        <v>1440</v>
      </c>
      <c r="H21" s="1"/>
      <c r="I21" s="1"/>
      <c r="J21" s="41">
        <v>32</v>
      </c>
      <c r="K21" s="1"/>
      <c r="L21" s="2">
        <f t="shared" si="2"/>
        <v>0</v>
      </c>
    </row>
    <row r="22" spans="1:12" ht="15.75" customHeight="1">
      <c r="A22" s="9"/>
      <c r="B22" s="48">
        <v>4</v>
      </c>
      <c r="C22" s="35" t="s">
        <v>65</v>
      </c>
      <c r="D22" s="16" t="s">
        <v>12</v>
      </c>
      <c r="E22" s="21">
        <v>32</v>
      </c>
      <c r="F22" s="16">
        <v>10</v>
      </c>
      <c r="G22" s="31">
        <f t="shared" si="4"/>
        <v>320</v>
      </c>
      <c r="H22" s="1"/>
      <c r="I22" s="1"/>
      <c r="J22" s="41">
        <v>32</v>
      </c>
      <c r="K22" s="1"/>
      <c r="L22" s="2">
        <f t="shared" si="2"/>
        <v>0</v>
      </c>
    </row>
    <row r="23" spans="1:12" ht="15.75" customHeight="1">
      <c r="A23" s="9"/>
      <c r="B23" s="48">
        <v>5</v>
      </c>
      <c r="C23" s="35" t="s">
        <v>39</v>
      </c>
      <c r="D23" s="16" t="s">
        <v>12</v>
      </c>
      <c r="E23" s="21">
        <v>12</v>
      </c>
      <c r="F23" s="16">
        <v>5</v>
      </c>
      <c r="G23" s="31">
        <f t="shared" si="4"/>
        <v>60</v>
      </c>
      <c r="H23" s="1"/>
      <c r="I23" s="1"/>
      <c r="J23" s="41">
        <v>12</v>
      </c>
      <c r="K23" s="1"/>
      <c r="L23" s="2">
        <f t="shared" si="2"/>
        <v>0</v>
      </c>
    </row>
    <row r="24" spans="1:12" ht="15.75" customHeight="1">
      <c r="A24" s="9"/>
      <c r="B24" s="48">
        <v>6</v>
      </c>
      <c r="C24" s="35" t="s">
        <v>68</v>
      </c>
      <c r="D24" s="16" t="s">
        <v>12</v>
      </c>
      <c r="E24" s="21">
        <v>12</v>
      </c>
      <c r="F24" s="16">
        <v>75</v>
      </c>
      <c r="G24" s="31">
        <f t="shared" si="4"/>
        <v>900</v>
      </c>
      <c r="H24" s="1"/>
      <c r="I24" s="1"/>
      <c r="J24" s="41">
        <v>12</v>
      </c>
      <c r="K24" s="1"/>
      <c r="L24" s="2">
        <f t="shared" si="2"/>
        <v>0</v>
      </c>
    </row>
    <row r="25" spans="1:12" ht="15.75" customHeight="1">
      <c r="A25" s="9"/>
      <c r="B25" s="49">
        <v>7</v>
      </c>
      <c r="C25" s="35" t="s">
        <v>39</v>
      </c>
      <c r="D25" s="16" t="s">
        <v>12</v>
      </c>
      <c r="E25" s="21">
        <v>237.81</v>
      </c>
      <c r="F25" s="16">
        <v>5</v>
      </c>
      <c r="G25" s="31">
        <f t="shared" si="4"/>
        <v>1189.05</v>
      </c>
      <c r="H25" s="1"/>
      <c r="I25" s="1"/>
      <c r="J25" s="1"/>
      <c r="K25" s="43">
        <v>237.81</v>
      </c>
      <c r="L25" s="2">
        <f t="shared" si="2"/>
        <v>0</v>
      </c>
    </row>
    <row r="26" spans="1:12" ht="15.75" customHeight="1">
      <c r="A26" s="9"/>
      <c r="B26" s="49">
        <v>8</v>
      </c>
      <c r="C26" s="35" t="s">
        <v>69</v>
      </c>
      <c r="D26" s="16" t="s">
        <v>12</v>
      </c>
      <c r="E26" s="21">
        <v>237.81</v>
      </c>
      <c r="F26" s="16">
        <v>23</v>
      </c>
      <c r="G26" s="31">
        <f t="shared" si="4"/>
        <v>5469.63</v>
      </c>
      <c r="H26" s="1"/>
      <c r="I26" s="1"/>
      <c r="J26" s="1"/>
      <c r="K26" s="43">
        <v>237.81</v>
      </c>
      <c r="L26" s="2">
        <f t="shared" si="2"/>
        <v>0</v>
      </c>
    </row>
    <row r="27" spans="1:12" ht="15.75" customHeight="1">
      <c r="A27" s="9"/>
      <c r="B27" s="49">
        <v>9</v>
      </c>
      <c r="C27" s="35" t="s">
        <v>59</v>
      </c>
      <c r="D27" s="16" t="s">
        <v>12</v>
      </c>
      <c r="E27" s="21">
        <v>20</v>
      </c>
      <c r="F27" s="16">
        <v>40</v>
      </c>
      <c r="G27" s="31">
        <f t="shared" si="4"/>
        <v>800</v>
      </c>
      <c r="H27" s="1"/>
      <c r="I27" s="1"/>
      <c r="J27" s="1"/>
      <c r="K27" s="43">
        <v>20</v>
      </c>
      <c r="L27" s="2">
        <f t="shared" si="2"/>
        <v>0</v>
      </c>
    </row>
    <row r="28" spans="1:12" ht="15.75" customHeight="1">
      <c r="A28" s="9"/>
      <c r="B28" s="49">
        <v>10</v>
      </c>
      <c r="C28" s="35" t="s">
        <v>55</v>
      </c>
      <c r="D28" s="16" t="s">
        <v>12</v>
      </c>
      <c r="E28" s="21">
        <v>20</v>
      </c>
      <c r="F28" s="16">
        <v>5</v>
      </c>
      <c r="G28" s="31">
        <f t="shared" si="4"/>
        <v>100</v>
      </c>
      <c r="H28" s="1"/>
      <c r="I28" s="1"/>
      <c r="J28" s="1"/>
      <c r="K28" s="43">
        <v>20</v>
      </c>
      <c r="L28" s="2">
        <f t="shared" si="2"/>
        <v>0</v>
      </c>
    </row>
    <row r="29" spans="1:12" ht="15.75" customHeight="1">
      <c r="A29" s="9"/>
      <c r="B29" s="49">
        <v>11</v>
      </c>
      <c r="C29" s="35" t="s">
        <v>60</v>
      </c>
      <c r="D29" s="16" t="s">
        <v>12</v>
      </c>
      <c r="E29" s="21">
        <v>20</v>
      </c>
      <c r="F29" s="16">
        <v>45</v>
      </c>
      <c r="G29" s="31">
        <f t="shared" si="4"/>
        <v>900</v>
      </c>
      <c r="H29" s="1"/>
      <c r="I29" s="1"/>
      <c r="J29" s="1"/>
      <c r="K29" s="43">
        <v>20</v>
      </c>
      <c r="L29" s="2">
        <f t="shared" si="2"/>
        <v>0</v>
      </c>
    </row>
    <row r="30" spans="1:12" ht="15.75" customHeight="1">
      <c r="A30" s="9"/>
      <c r="B30" s="49">
        <v>12</v>
      </c>
      <c r="C30" s="35" t="s">
        <v>80</v>
      </c>
      <c r="D30" s="16" t="s">
        <v>12</v>
      </c>
      <c r="E30" s="21">
        <v>20</v>
      </c>
      <c r="F30" s="16">
        <v>160</v>
      </c>
      <c r="G30" s="31">
        <f t="shared" si="4"/>
        <v>3200</v>
      </c>
      <c r="H30" s="1"/>
      <c r="I30" s="1"/>
      <c r="J30" s="1"/>
      <c r="K30" s="43">
        <v>20</v>
      </c>
      <c r="L30" s="2">
        <f t="shared" si="2"/>
        <v>0</v>
      </c>
    </row>
    <row r="31" spans="1:12" ht="15.75" customHeight="1">
      <c r="A31" s="9"/>
      <c r="B31" s="37"/>
      <c r="C31" s="38" t="s">
        <v>15</v>
      </c>
      <c r="D31" s="38"/>
      <c r="E31" s="38"/>
      <c r="F31" s="38"/>
      <c r="G31" s="39">
        <f>SUM(G19:G30)</f>
        <v>15562.68</v>
      </c>
      <c r="H31" s="1"/>
      <c r="I31" s="1"/>
      <c r="J31" s="1"/>
      <c r="K31" s="1"/>
      <c r="L31" s="2">
        <f t="shared" si="2"/>
        <v>0</v>
      </c>
    </row>
    <row r="32" spans="1:12" ht="15.75" customHeight="1">
      <c r="A32" s="9"/>
      <c r="B32" s="196" t="s">
        <v>81</v>
      </c>
      <c r="C32" s="197"/>
      <c r="D32" s="197"/>
      <c r="E32" s="197"/>
      <c r="F32" s="197"/>
      <c r="G32" s="198"/>
      <c r="H32" s="1"/>
      <c r="I32" s="1"/>
      <c r="J32" s="1"/>
      <c r="K32" s="1"/>
      <c r="L32" s="2">
        <f t="shared" si="2"/>
        <v>0</v>
      </c>
    </row>
    <row r="33" spans="1:12" ht="15.75" customHeight="1">
      <c r="A33" s="9"/>
      <c r="B33" s="50">
        <v>5</v>
      </c>
      <c r="C33" s="11" t="s">
        <v>42</v>
      </c>
      <c r="D33" s="12" t="s">
        <v>12</v>
      </c>
      <c r="E33" s="14">
        <f>18</f>
        <v>18</v>
      </c>
      <c r="F33" s="12">
        <v>40</v>
      </c>
      <c r="G33" s="13">
        <f t="shared" ref="G33:G38" si="5">E33*F33</f>
        <v>720</v>
      </c>
      <c r="H33" s="1"/>
      <c r="I33" s="1"/>
      <c r="J33" s="1"/>
      <c r="K33" s="1"/>
      <c r="L33" s="2">
        <f t="shared" si="2"/>
        <v>18</v>
      </c>
    </row>
    <row r="34" spans="1:12" ht="15.75" customHeight="1">
      <c r="A34" s="9"/>
      <c r="B34" s="50">
        <v>9</v>
      </c>
      <c r="C34" s="11" t="s">
        <v>43</v>
      </c>
      <c r="D34" s="12" t="s">
        <v>12</v>
      </c>
      <c r="E34" s="14">
        <f>3.2*4.5</f>
        <v>14.4</v>
      </c>
      <c r="F34" s="12">
        <v>50</v>
      </c>
      <c r="G34" s="13">
        <f t="shared" si="5"/>
        <v>720</v>
      </c>
      <c r="H34" s="1"/>
      <c r="I34" s="1"/>
      <c r="J34" s="1"/>
      <c r="K34" s="1"/>
      <c r="L34" s="2">
        <f t="shared" si="2"/>
        <v>14.4</v>
      </c>
    </row>
    <row r="35" spans="1:12" ht="15.75" customHeight="1">
      <c r="A35" s="9"/>
      <c r="B35" s="50">
        <v>10</v>
      </c>
      <c r="C35" s="11" t="s">
        <v>44</v>
      </c>
      <c r="D35" s="12" t="s">
        <v>45</v>
      </c>
      <c r="E35" s="14">
        <f>3*4</f>
        <v>12</v>
      </c>
      <c r="F35" s="12">
        <v>850</v>
      </c>
      <c r="G35" s="13">
        <f t="shared" si="5"/>
        <v>10200</v>
      </c>
      <c r="H35" s="1"/>
      <c r="I35" s="1"/>
      <c r="J35" s="1"/>
      <c r="K35" s="1"/>
      <c r="L35" s="2">
        <f t="shared" si="2"/>
        <v>12</v>
      </c>
    </row>
    <row r="36" spans="1:12" ht="15.75" customHeight="1">
      <c r="A36" s="9"/>
      <c r="B36" s="50">
        <v>11</v>
      </c>
      <c r="C36" s="11" t="s">
        <v>46</v>
      </c>
      <c r="D36" s="12" t="s">
        <v>8</v>
      </c>
      <c r="E36" s="51">
        <v>0.14799999999999999</v>
      </c>
      <c r="F36" s="12">
        <v>18000</v>
      </c>
      <c r="G36" s="13">
        <f t="shared" si="5"/>
        <v>2664</v>
      </c>
      <c r="H36" s="1"/>
      <c r="I36" s="1"/>
      <c r="J36" s="1"/>
      <c r="K36" s="1"/>
      <c r="L36" s="2">
        <f t="shared" si="2"/>
        <v>0.14799999999999999</v>
      </c>
    </row>
    <row r="37" spans="1:12" ht="15.75" customHeight="1">
      <c r="A37" s="9"/>
      <c r="B37" s="50">
        <v>12</v>
      </c>
      <c r="C37" s="11" t="s">
        <v>47</v>
      </c>
      <c r="D37" s="12" t="s">
        <v>8</v>
      </c>
      <c r="E37" s="51">
        <v>0.14799999999999999</v>
      </c>
      <c r="F37" s="12">
        <v>14000</v>
      </c>
      <c r="G37" s="13">
        <f t="shared" si="5"/>
        <v>2072</v>
      </c>
      <c r="H37" s="1"/>
      <c r="I37" s="1"/>
      <c r="J37" s="1"/>
      <c r="K37" s="1"/>
      <c r="L37" s="2">
        <f t="shared" si="2"/>
        <v>0.14799999999999999</v>
      </c>
    </row>
    <row r="38" spans="1:12" ht="15.75" customHeight="1">
      <c r="A38" s="9"/>
      <c r="B38" s="20">
        <v>22</v>
      </c>
      <c r="C38" s="35" t="s">
        <v>48</v>
      </c>
      <c r="D38" s="16" t="s">
        <v>9</v>
      </c>
      <c r="E38" s="21">
        <f>3+4+4</f>
        <v>11</v>
      </c>
      <c r="F38" s="16">
        <v>100</v>
      </c>
      <c r="G38" s="13">
        <f t="shared" si="5"/>
        <v>1100</v>
      </c>
      <c r="H38" s="1"/>
      <c r="I38" s="1"/>
      <c r="J38" s="1"/>
      <c r="K38" s="1"/>
      <c r="L38" s="2">
        <f t="shared" si="2"/>
        <v>11</v>
      </c>
    </row>
    <row r="39" spans="1:12" ht="15.75" customHeight="1">
      <c r="A39" s="9"/>
      <c r="B39" s="10"/>
      <c r="C39" s="38" t="s">
        <v>15</v>
      </c>
      <c r="D39" s="45"/>
      <c r="E39" s="46"/>
      <c r="F39" s="45"/>
      <c r="G39" s="47">
        <f>SUM(G33:G38)</f>
        <v>17476</v>
      </c>
      <c r="H39" s="1"/>
      <c r="I39" s="1"/>
      <c r="J39" s="1"/>
      <c r="K39" s="1"/>
      <c r="L39" s="2">
        <f t="shared" si="2"/>
        <v>0</v>
      </c>
    </row>
    <row r="40" spans="1:12" ht="15.75" customHeight="1">
      <c r="A40" s="9"/>
      <c r="B40" s="210" t="s">
        <v>82</v>
      </c>
      <c r="C40" s="208"/>
      <c r="D40" s="208"/>
      <c r="E40" s="208"/>
      <c r="F40" s="208"/>
      <c r="G40" s="209"/>
      <c r="H40" s="1"/>
      <c r="I40" s="1"/>
      <c r="J40" s="1"/>
      <c r="K40" s="1"/>
      <c r="L40" s="2">
        <f t="shared" si="2"/>
        <v>0</v>
      </c>
    </row>
    <row r="41" spans="1:12" ht="15.75" customHeight="1">
      <c r="A41" s="9"/>
      <c r="B41" s="52">
        <v>7</v>
      </c>
      <c r="C41" s="17" t="s">
        <v>49</v>
      </c>
      <c r="D41" s="12" t="s">
        <v>9</v>
      </c>
      <c r="E41" s="14">
        <v>5.26</v>
      </c>
      <c r="F41" s="12">
        <v>1385</v>
      </c>
      <c r="G41" s="13">
        <f t="shared" ref="G41:G44" si="6">E41*F41</f>
        <v>7285.0999999999995</v>
      </c>
      <c r="H41" s="1"/>
      <c r="I41" s="1"/>
      <c r="J41" s="1"/>
      <c r="K41" s="1"/>
      <c r="L41" s="2">
        <f t="shared" si="2"/>
        <v>5.26</v>
      </c>
    </row>
    <row r="42" spans="1:12" ht="15.75" customHeight="1">
      <c r="A42" s="9"/>
      <c r="B42" s="52">
        <v>8</v>
      </c>
      <c r="C42" s="11" t="s">
        <v>50</v>
      </c>
      <c r="D42" s="12" t="s">
        <v>12</v>
      </c>
      <c r="E42" s="14">
        <v>1.68</v>
      </c>
      <c r="F42" s="12">
        <v>1300</v>
      </c>
      <c r="G42" s="13">
        <f t="shared" si="6"/>
        <v>2184</v>
      </c>
      <c r="H42" s="1"/>
      <c r="I42" s="1"/>
      <c r="J42" s="1"/>
      <c r="K42" s="1"/>
      <c r="L42" s="2">
        <f t="shared" si="2"/>
        <v>1.68</v>
      </c>
    </row>
    <row r="43" spans="1:12" ht="15.75" customHeight="1">
      <c r="A43" s="9"/>
      <c r="B43" s="52">
        <v>9</v>
      </c>
      <c r="C43" s="11" t="s">
        <v>51</v>
      </c>
      <c r="D43" s="12" t="s">
        <v>8</v>
      </c>
      <c r="E43" s="14">
        <v>5.2999999999999999E-2</v>
      </c>
      <c r="F43" s="12">
        <v>18000</v>
      </c>
      <c r="G43" s="13">
        <f t="shared" si="6"/>
        <v>954</v>
      </c>
      <c r="H43" s="1"/>
      <c r="I43" s="1"/>
      <c r="J43" s="1"/>
      <c r="K43" s="1"/>
      <c r="L43" s="2">
        <f t="shared" si="2"/>
        <v>5.2999999999999999E-2</v>
      </c>
    </row>
    <row r="44" spans="1:12" ht="15.75" customHeight="1">
      <c r="A44" s="9"/>
      <c r="B44" s="52">
        <v>10</v>
      </c>
      <c r="C44" s="11" t="s">
        <v>52</v>
      </c>
      <c r="D44" s="12" t="s">
        <v>8</v>
      </c>
      <c r="E44" s="14">
        <v>5.2999999999999999E-2</v>
      </c>
      <c r="F44" s="12">
        <v>14000</v>
      </c>
      <c r="G44" s="13">
        <f t="shared" si="6"/>
        <v>742</v>
      </c>
      <c r="H44" s="1"/>
      <c r="I44" s="1"/>
      <c r="J44" s="1"/>
      <c r="K44" s="1"/>
      <c r="L44" s="2">
        <f t="shared" si="2"/>
        <v>5.2999999999999999E-2</v>
      </c>
    </row>
    <row r="45" spans="1:12" ht="15.75" customHeight="1">
      <c r="A45" s="9"/>
      <c r="B45" s="53"/>
      <c r="C45" s="54" t="s">
        <v>15</v>
      </c>
      <c r="D45" s="55"/>
      <c r="E45" s="56"/>
      <c r="F45" s="55"/>
      <c r="G45" s="57">
        <f>SUM(G41:G44)</f>
        <v>11165.099999999999</v>
      </c>
      <c r="H45" s="1"/>
      <c r="I45" s="1"/>
      <c r="J45" s="1"/>
      <c r="K45" s="1"/>
      <c r="L45" s="2">
        <f t="shared" si="2"/>
        <v>0</v>
      </c>
    </row>
    <row r="46" spans="1:12" ht="15.75" customHeight="1">
      <c r="A46" s="9"/>
      <c r="B46" s="211" t="s">
        <v>83</v>
      </c>
      <c r="C46" s="212"/>
      <c r="D46" s="212"/>
      <c r="E46" s="212"/>
      <c r="F46" s="212"/>
      <c r="G46" s="213"/>
      <c r="H46" s="1"/>
      <c r="I46" s="1"/>
      <c r="J46" s="1"/>
      <c r="K46" s="1"/>
      <c r="L46" s="2">
        <f t="shared" si="2"/>
        <v>0</v>
      </c>
    </row>
    <row r="47" spans="1:12" ht="15.75" customHeight="1">
      <c r="A47" s="9"/>
      <c r="B47" s="52">
        <v>1</v>
      </c>
      <c r="C47" s="11" t="s">
        <v>53</v>
      </c>
      <c r="D47" s="12" t="s">
        <v>8</v>
      </c>
      <c r="E47" s="14">
        <v>50</v>
      </c>
      <c r="F47" s="12">
        <v>225</v>
      </c>
      <c r="G47" s="13">
        <f t="shared" ref="G47:G48" si="7">E47*F47</f>
        <v>11250</v>
      </c>
      <c r="H47" s="1"/>
      <c r="I47" s="1"/>
      <c r="J47" s="1"/>
      <c r="K47" s="1"/>
      <c r="L47" s="2">
        <f t="shared" si="2"/>
        <v>50</v>
      </c>
    </row>
    <row r="48" spans="1:12" ht="15.75" customHeight="1">
      <c r="A48" s="9"/>
      <c r="B48" s="52">
        <v>2</v>
      </c>
      <c r="C48" s="11" t="s">
        <v>54</v>
      </c>
      <c r="D48" s="12" t="s">
        <v>8</v>
      </c>
      <c r="E48" s="14">
        <v>50</v>
      </c>
      <c r="F48" s="12">
        <v>165</v>
      </c>
      <c r="G48" s="13">
        <f t="shared" si="7"/>
        <v>8250</v>
      </c>
      <c r="H48" s="1"/>
      <c r="I48" s="1"/>
      <c r="J48" s="1"/>
      <c r="K48" s="1"/>
      <c r="L48" s="2">
        <f t="shared" si="2"/>
        <v>50</v>
      </c>
    </row>
    <row r="49" spans="1:12" ht="15.75" customHeight="1">
      <c r="A49" s="9"/>
      <c r="B49" s="58"/>
      <c r="C49" s="38" t="s">
        <v>15</v>
      </c>
      <c r="D49" s="45"/>
      <c r="E49" s="46"/>
      <c r="F49" s="45"/>
      <c r="G49" s="47">
        <f>SUM(G47:G48)</f>
        <v>19500</v>
      </c>
      <c r="H49" s="1"/>
      <c r="I49" s="1"/>
      <c r="J49" s="1"/>
      <c r="K49" s="1"/>
      <c r="L49" s="2">
        <f t="shared" si="2"/>
        <v>0</v>
      </c>
    </row>
    <row r="50" spans="1:12" ht="15.75" customHeight="1">
      <c r="A50" s="9"/>
      <c r="B50" s="206" t="s">
        <v>84</v>
      </c>
      <c r="C50" s="197"/>
      <c r="D50" s="197"/>
      <c r="E50" s="197"/>
      <c r="F50" s="197"/>
      <c r="G50" s="198"/>
      <c r="H50" s="1"/>
      <c r="I50" s="1"/>
      <c r="J50" s="1"/>
      <c r="K50" s="1"/>
      <c r="L50" s="2">
        <f t="shared" si="2"/>
        <v>0</v>
      </c>
    </row>
    <row r="51" spans="1:12" ht="15.75" customHeight="1">
      <c r="A51" s="9"/>
      <c r="B51" s="59">
        <v>1</v>
      </c>
      <c r="C51" s="11" t="s">
        <v>59</v>
      </c>
      <c r="D51" s="12" t="s">
        <v>12</v>
      </c>
      <c r="E51" s="14">
        <v>200</v>
      </c>
      <c r="F51" s="12">
        <v>40</v>
      </c>
      <c r="G51" s="13">
        <f t="shared" ref="G51:G67" si="8">E51*F51</f>
        <v>8000</v>
      </c>
      <c r="H51" s="1"/>
      <c r="I51" s="60">
        <v>200</v>
      </c>
      <c r="J51" s="1"/>
      <c r="K51" s="1"/>
      <c r="L51" s="2">
        <f t="shared" si="2"/>
        <v>0</v>
      </c>
    </row>
    <row r="52" spans="1:12" ht="15.75" customHeight="1">
      <c r="A52" s="9"/>
      <c r="B52" s="59">
        <v>2</v>
      </c>
      <c r="C52" s="11" t="s">
        <v>55</v>
      </c>
      <c r="D52" s="12" t="s">
        <v>12</v>
      </c>
      <c r="E52" s="14">
        <v>400</v>
      </c>
      <c r="F52" s="12">
        <v>5</v>
      </c>
      <c r="G52" s="13">
        <f t="shared" si="8"/>
        <v>2000</v>
      </c>
      <c r="H52" s="1"/>
      <c r="I52" s="60">
        <v>200</v>
      </c>
      <c r="J52" s="1"/>
      <c r="K52" s="43">
        <v>210.4</v>
      </c>
      <c r="L52" s="2">
        <f t="shared" si="2"/>
        <v>-10.399999999999977</v>
      </c>
    </row>
    <row r="53" spans="1:12" ht="15.75" customHeight="1">
      <c r="A53" s="9"/>
      <c r="B53" s="59">
        <v>3</v>
      </c>
      <c r="C53" s="11" t="s">
        <v>60</v>
      </c>
      <c r="D53" s="12" t="s">
        <v>12</v>
      </c>
      <c r="E53" s="14">
        <v>400</v>
      </c>
      <c r="F53" s="12">
        <v>45</v>
      </c>
      <c r="G53" s="13">
        <f t="shared" si="8"/>
        <v>18000</v>
      </c>
      <c r="H53" s="1"/>
      <c r="I53" s="60">
        <v>200</v>
      </c>
      <c r="J53" s="1"/>
      <c r="K53" s="43">
        <v>210.4</v>
      </c>
      <c r="L53" s="2">
        <f t="shared" si="2"/>
        <v>-10.399999999999977</v>
      </c>
    </row>
    <row r="54" spans="1:12" ht="15.75" customHeight="1">
      <c r="A54" s="9"/>
      <c r="B54" s="59">
        <v>4</v>
      </c>
      <c r="C54" s="11" t="s">
        <v>61</v>
      </c>
      <c r="D54" s="12" t="s">
        <v>12</v>
      </c>
      <c r="E54" s="14">
        <v>400</v>
      </c>
      <c r="F54" s="12">
        <v>160</v>
      </c>
      <c r="G54" s="13">
        <f t="shared" si="8"/>
        <v>64000</v>
      </c>
      <c r="H54" s="1"/>
      <c r="I54" s="60">
        <v>200</v>
      </c>
      <c r="J54" s="1"/>
      <c r="K54" s="43">
        <v>210.4</v>
      </c>
      <c r="L54" s="2">
        <f t="shared" si="2"/>
        <v>-10.399999999999977</v>
      </c>
    </row>
    <row r="55" spans="1:12" ht="15.75" customHeight="1">
      <c r="A55" s="9"/>
      <c r="B55" s="59">
        <v>6</v>
      </c>
      <c r="C55" s="11" t="s">
        <v>62</v>
      </c>
      <c r="D55" s="12" t="s">
        <v>12</v>
      </c>
      <c r="E55" s="14">
        <v>350</v>
      </c>
      <c r="F55" s="12">
        <v>15</v>
      </c>
      <c r="G55" s="13">
        <f t="shared" si="8"/>
        <v>5250</v>
      </c>
      <c r="H55" s="1"/>
      <c r="I55" s="60">
        <v>350</v>
      </c>
      <c r="J55" s="1"/>
      <c r="K55" s="1"/>
      <c r="L55" s="2">
        <f t="shared" si="2"/>
        <v>0</v>
      </c>
    </row>
    <row r="56" spans="1:12" ht="15.75" customHeight="1">
      <c r="A56" s="9"/>
      <c r="B56" s="59">
        <v>7</v>
      </c>
      <c r="C56" s="11" t="s">
        <v>63</v>
      </c>
      <c r="D56" s="12" t="s">
        <v>12</v>
      </c>
      <c r="E56" s="14">
        <v>350</v>
      </c>
      <c r="F56" s="12">
        <v>25</v>
      </c>
      <c r="G56" s="13">
        <f t="shared" si="8"/>
        <v>8750</v>
      </c>
      <c r="H56" s="1"/>
      <c r="I56" s="60">
        <v>350</v>
      </c>
      <c r="J56" s="1"/>
      <c r="K56" s="1"/>
      <c r="L56" s="2">
        <f t="shared" si="2"/>
        <v>0</v>
      </c>
    </row>
    <row r="57" spans="1:12" ht="15.75" customHeight="1">
      <c r="A57" s="9"/>
      <c r="B57" s="59">
        <v>8</v>
      </c>
      <c r="C57" s="11" t="s">
        <v>64</v>
      </c>
      <c r="D57" s="12" t="s">
        <v>12</v>
      </c>
      <c r="E57" s="14">
        <v>350</v>
      </c>
      <c r="F57" s="12">
        <v>45</v>
      </c>
      <c r="G57" s="13">
        <f t="shared" si="8"/>
        <v>15750</v>
      </c>
      <c r="H57" s="1"/>
      <c r="I57" s="60">
        <v>350</v>
      </c>
      <c r="J57" s="1"/>
      <c r="K57" s="1"/>
      <c r="L57" s="2">
        <f t="shared" si="2"/>
        <v>0</v>
      </c>
    </row>
    <row r="58" spans="1:12" ht="15.75" customHeight="1">
      <c r="A58" s="9"/>
      <c r="B58" s="59">
        <v>9</v>
      </c>
      <c r="C58" s="11" t="s">
        <v>65</v>
      </c>
      <c r="D58" s="12" t="s">
        <v>12</v>
      </c>
      <c r="E58" s="14">
        <v>350</v>
      </c>
      <c r="F58" s="12">
        <v>10</v>
      </c>
      <c r="G58" s="13">
        <f t="shared" si="8"/>
        <v>3500</v>
      </c>
      <c r="H58" s="1"/>
      <c r="I58" s="60">
        <v>350</v>
      </c>
      <c r="J58" s="1"/>
      <c r="K58" s="1"/>
      <c r="L58" s="2">
        <f t="shared" si="2"/>
        <v>0</v>
      </c>
    </row>
    <row r="59" spans="1:12" ht="15.75" customHeight="1">
      <c r="A59" s="9"/>
      <c r="B59" s="59">
        <v>10</v>
      </c>
      <c r="C59" s="11" t="s">
        <v>66</v>
      </c>
      <c r="D59" s="12" t="s">
        <v>12</v>
      </c>
      <c r="E59" s="14">
        <v>40</v>
      </c>
      <c r="F59" s="12">
        <v>60</v>
      </c>
      <c r="G59" s="13">
        <f t="shared" si="8"/>
        <v>2400</v>
      </c>
      <c r="H59" s="1"/>
      <c r="I59" s="60">
        <v>40</v>
      </c>
      <c r="J59" s="1"/>
      <c r="K59" s="1"/>
      <c r="L59" s="2">
        <f t="shared" si="2"/>
        <v>0</v>
      </c>
    </row>
    <row r="60" spans="1:12" ht="15.75" customHeight="1">
      <c r="A60" s="9"/>
      <c r="B60" s="40">
        <v>12</v>
      </c>
      <c r="C60" s="11" t="s">
        <v>85</v>
      </c>
      <c r="D60" s="12" t="s">
        <v>12</v>
      </c>
      <c r="E60" s="61">
        <f>131.64+10.945</f>
        <v>142.58499999999998</v>
      </c>
      <c r="F60" s="12">
        <v>140</v>
      </c>
      <c r="G60" s="13">
        <f t="shared" si="8"/>
        <v>19961.899999999998</v>
      </c>
      <c r="H60" s="1"/>
      <c r="I60" s="1"/>
      <c r="J60" s="41">
        <v>131.63999999999999</v>
      </c>
      <c r="K60" s="43">
        <v>10.95</v>
      </c>
      <c r="L60" s="2">
        <f t="shared" si="2"/>
        <v>-4.9999999999954525E-3</v>
      </c>
    </row>
    <row r="61" spans="1:12" ht="15.75" customHeight="1">
      <c r="A61" s="9"/>
      <c r="B61" s="40">
        <v>13</v>
      </c>
      <c r="C61" s="11" t="s">
        <v>39</v>
      </c>
      <c r="D61" s="12" t="s">
        <v>12</v>
      </c>
      <c r="E61" s="62">
        <f t="shared" ref="E61:E63" si="9">143.64+11.66-0.17</f>
        <v>155.13</v>
      </c>
      <c r="F61" s="12">
        <v>5</v>
      </c>
      <c r="G61" s="13">
        <f t="shared" si="8"/>
        <v>775.65</v>
      </c>
      <c r="H61" s="1"/>
      <c r="I61" s="1"/>
      <c r="J61" s="41">
        <v>143.63999999999999</v>
      </c>
      <c r="K61" s="43">
        <v>11.66</v>
      </c>
      <c r="L61" s="2">
        <f t="shared" si="2"/>
        <v>-0.16999999999998749</v>
      </c>
    </row>
    <row r="62" spans="1:12" ht="15.75" customHeight="1">
      <c r="A62" s="9"/>
      <c r="B62" s="40">
        <v>14</v>
      </c>
      <c r="C62" s="11" t="s">
        <v>40</v>
      </c>
      <c r="D62" s="12" t="s">
        <v>12</v>
      </c>
      <c r="E62" s="62">
        <f t="shared" si="9"/>
        <v>155.13</v>
      </c>
      <c r="F62" s="12">
        <v>55</v>
      </c>
      <c r="G62" s="13">
        <f t="shared" si="8"/>
        <v>8532.15</v>
      </c>
      <c r="H62" s="1"/>
      <c r="I62" s="1"/>
      <c r="J62" s="41">
        <v>143.63999999999999</v>
      </c>
      <c r="K62" s="43">
        <v>11.66</v>
      </c>
      <c r="L62" s="2">
        <f t="shared" si="2"/>
        <v>-0.16999999999998749</v>
      </c>
    </row>
    <row r="63" spans="1:12" ht="15.75" customHeight="1">
      <c r="A63" s="9"/>
      <c r="B63" s="42">
        <v>16</v>
      </c>
      <c r="C63" s="11" t="s">
        <v>41</v>
      </c>
      <c r="D63" s="12" t="s">
        <v>12</v>
      </c>
      <c r="E63" s="62">
        <f t="shared" si="9"/>
        <v>155.13</v>
      </c>
      <c r="F63" s="12">
        <v>23</v>
      </c>
      <c r="G63" s="13">
        <f t="shared" si="8"/>
        <v>3567.99</v>
      </c>
      <c r="H63" s="1"/>
      <c r="I63" s="1"/>
      <c r="J63" s="1"/>
      <c r="K63" s="43">
        <v>155.30000000000001</v>
      </c>
      <c r="L63" s="2">
        <f t="shared" si="2"/>
        <v>-0.17000000000001592</v>
      </c>
    </row>
    <row r="64" spans="1:12" ht="15.75" customHeight="1">
      <c r="A64" s="9"/>
      <c r="B64" s="40">
        <v>17</v>
      </c>
      <c r="C64" s="11" t="s">
        <v>39</v>
      </c>
      <c r="D64" s="12" t="s">
        <v>12</v>
      </c>
      <c r="E64" s="14">
        <v>50</v>
      </c>
      <c r="F64" s="12">
        <v>5</v>
      </c>
      <c r="G64" s="13">
        <f t="shared" si="8"/>
        <v>250</v>
      </c>
      <c r="H64" s="1"/>
      <c r="I64" s="1"/>
      <c r="J64" s="41">
        <v>50</v>
      </c>
      <c r="K64" s="1"/>
      <c r="L64" s="2">
        <f t="shared" si="2"/>
        <v>0</v>
      </c>
    </row>
    <row r="65" spans="1:12" ht="15.75" customHeight="1">
      <c r="A65" s="9"/>
      <c r="B65" s="40">
        <v>18</v>
      </c>
      <c r="C65" s="11" t="s">
        <v>68</v>
      </c>
      <c r="D65" s="12" t="s">
        <v>12</v>
      </c>
      <c r="E65" s="14">
        <v>50</v>
      </c>
      <c r="F65" s="12">
        <v>75</v>
      </c>
      <c r="G65" s="13">
        <f t="shared" si="8"/>
        <v>3750</v>
      </c>
      <c r="H65" s="1"/>
      <c r="I65" s="1"/>
      <c r="J65" s="41">
        <v>50</v>
      </c>
      <c r="K65" s="1"/>
      <c r="L65" s="2">
        <f t="shared" si="2"/>
        <v>0</v>
      </c>
    </row>
    <row r="66" spans="1:12" ht="15.75" customHeight="1">
      <c r="A66" s="9"/>
      <c r="B66" s="42">
        <v>19</v>
      </c>
      <c r="C66" s="11" t="s">
        <v>39</v>
      </c>
      <c r="D66" s="12" t="s">
        <v>12</v>
      </c>
      <c r="E66" s="14">
        <v>1383.8</v>
      </c>
      <c r="F66" s="12">
        <v>5</v>
      </c>
      <c r="G66" s="13">
        <f t="shared" si="8"/>
        <v>6919</v>
      </c>
      <c r="H66" s="1"/>
      <c r="I66" s="1"/>
      <c r="J66" s="1"/>
      <c r="K66" s="43">
        <v>1383.8</v>
      </c>
      <c r="L66" s="2">
        <f t="shared" si="2"/>
        <v>0</v>
      </c>
    </row>
    <row r="67" spans="1:12" ht="15.75" customHeight="1">
      <c r="A67" s="9"/>
      <c r="B67" s="42">
        <v>20</v>
      </c>
      <c r="C67" s="11" t="s">
        <v>69</v>
      </c>
      <c r="D67" s="12" t="s">
        <v>12</v>
      </c>
      <c r="E67" s="14">
        <v>1383.8</v>
      </c>
      <c r="F67" s="12">
        <v>23</v>
      </c>
      <c r="G67" s="13">
        <f t="shared" si="8"/>
        <v>31827.399999999998</v>
      </c>
      <c r="H67" s="1"/>
      <c r="I67" s="1"/>
      <c r="J67" s="1"/>
      <c r="K67" s="43">
        <v>1383.8</v>
      </c>
      <c r="L67" s="2">
        <f t="shared" si="2"/>
        <v>0</v>
      </c>
    </row>
    <row r="68" spans="1:12" ht="15.75" customHeight="1">
      <c r="A68" s="9"/>
      <c r="B68" s="44"/>
      <c r="C68" s="38" t="s">
        <v>15</v>
      </c>
      <c r="D68" s="45"/>
      <c r="E68" s="46"/>
      <c r="F68" s="45"/>
      <c r="G68" s="47">
        <f>SUM(G51:G67)</f>
        <v>203234.08999999997</v>
      </c>
      <c r="H68" s="1"/>
      <c r="I68" s="1"/>
      <c r="J68" s="1"/>
      <c r="K68" s="1"/>
      <c r="L68" s="2">
        <f t="shared" si="2"/>
        <v>0</v>
      </c>
    </row>
    <row r="69" spans="1:12" ht="15.75" customHeight="1">
      <c r="A69" s="9"/>
      <c r="B69" s="196" t="s">
        <v>86</v>
      </c>
      <c r="C69" s="197"/>
      <c r="D69" s="197"/>
      <c r="E69" s="197"/>
      <c r="F69" s="197"/>
      <c r="G69" s="198"/>
      <c r="H69" s="1"/>
      <c r="I69" s="1"/>
      <c r="J69" s="1"/>
      <c r="K69" s="1"/>
      <c r="L69" s="2">
        <f t="shared" si="2"/>
        <v>0</v>
      </c>
    </row>
    <row r="70" spans="1:12" ht="15.75" customHeight="1">
      <c r="A70" s="9"/>
      <c r="B70" s="63">
        <v>1</v>
      </c>
      <c r="C70" s="11" t="s">
        <v>87</v>
      </c>
      <c r="D70" s="12" t="s">
        <v>88</v>
      </c>
      <c r="E70" s="14">
        <v>0.8</v>
      </c>
      <c r="F70" s="12">
        <v>250</v>
      </c>
      <c r="G70" s="13">
        <f t="shared" ref="G70:G73" si="10">E70*F70</f>
        <v>200</v>
      </c>
      <c r="H70" s="1"/>
      <c r="I70" s="1"/>
      <c r="J70" s="1"/>
      <c r="K70" s="1"/>
      <c r="L70" s="2">
        <f t="shared" si="2"/>
        <v>0.8</v>
      </c>
    </row>
    <row r="71" spans="1:12" ht="15.75" customHeight="1">
      <c r="A71" s="9"/>
      <c r="B71" s="63">
        <v>2</v>
      </c>
      <c r="C71" s="11" t="s">
        <v>89</v>
      </c>
      <c r="D71" s="12" t="s">
        <v>88</v>
      </c>
      <c r="E71" s="14">
        <v>0.43</v>
      </c>
      <c r="F71" s="12">
        <v>1450</v>
      </c>
      <c r="G71" s="13">
        <f t="shared" si="10"/>
        <v>623.5</v>
      </c>
      <c r="H71" s="1"/>
      <c r="I71" s="1"/>
      <c r="J71" s="1"/>
      <c r="K71" s="1"/>
      <c r="L71" s="2">
        <f t="shared" si="2"/>
        <v>0.43</v>
      </c>
    </row>
    <row r="72" spans="1:12" ht="15.75" customHeight="1">
      <c r="A72" s="9"/>
      <c r="B72" s="63">
        <v>3</v>
      </c>
      <c r="C72" s="11" t="s">
        <v>90</v>
      </c>
      <c r="D72" s="12" t="s">
        <v>18</v>
      </c>
      <c r="E72" s="14">
        <v>2</v>
      </c>
      <c r="F72" s="12">
        <v>1600</v>
      </c>
      <c r="G72" s="13">
        <f t="shared" si="10"/>
        <v>3200</v>
      </c>
      <c r="H72" s="1"/>
      <c r="I72" s="1"/>
      <c r="J72" s="1"/>
      <c r="K72" s="1"/>
      <c r="L72" s="2">
        <f t="shared" si="2"/>
        <v>2</v>
      </c>
    </row>
    <row r="73" spans="1:12" ht="15.75" customHeight="1">
      <c r="A73" s="9"/>
      <c r="B73" s="63">
        <v>4</v>
      </c>
      <c r="C73" s="11" t="s">
        <v>91</v>
      </c>
      <c r="D73" s="12" t="s">
        <v>12</v>
      </c>
      <c r="E73" s="14">
        <v>72</v>
      </c>
      <c r="F73" s="12">
        <v>90</v>
      </c>
      <c r="G73" s="13">
        <f t="shared" si="10"/>
        <v>6480</v>
      </c>
      <c r="H73" s="1"/>
      <c r="I73" s="1"/>
      <c r="J73" s="1"/>
      <c r="K73" s="1"/>
      <c r="L73" s="2">
        <f t="shared" si="2"/>
        <v>72</v>
      </c>
    </row>
    <row r="74" spans="1:12" ht="15.75" customHeight="1">
      <c r="A74" s="9"/>
      <c r="B74" s="64"/>
      <c r="C74" s="38" t="s">
        <v>15</v>
      </c>
      <c r="D74" s="65"/>
      <c r="E74" s="66"/>
      <c r="F74" s="65"/>
      <c r="G74" s="47">
        <f>SUM(G70:G73)</f>
        <v>10503.5</v>
      </c>
      <c r="H74" s="1"/>
      <c r="I74" s="1"/>
      <c r="J74" s="1"/>
      <c r="K74" s="1"/>
      <c r="L74" s="2">
        <f t="shared" si="2"/>
        <v>0</v>
      </c>
    </row>
    <row r="75" spans="1:12" ht="15.75" customHeight="1">
      <c r="A75" s="9"/>
      <c r="B75" s="199" t="s">
        <v>92</v>
      </c>
      <c r="C75" s="200"/>
      <c r="D75" s="200"/>
      <c r="E75" s="200"/>
      <c r="F75" s="200"/>
      <c r="G75" s="201"/>
      <c r="H75" s="1"/>
      <c r="I75" s="1"/>
      <c r="J75" s="1"/>
      <c r="K75" s="1"/>
      <c r="L75" s="2">
        <f t="shared" si="2"/>
        <v>0</v>
      </c>
    </row>
    <row r="76" spans="1:12" ht="15.75" customHeight="1">
      <c r="A76" s="9"/>
      <c r="B76" s="19">
        <v>1</v>
      </c>
      <c r="C76" s="67" t="s">
        <v>56</v>
      </c>
      <c r="D76" s="16" t="s">
        <v>57</v>
      </c>
      <c r="E76" s="21">
        <v>20</v>
      </c>
      <c r="F76" s="16">
        <v>220</v>
      </c>
      <c r="G76" s="68">
        <f>F76*E76</f>
        <v>4400</v>
      </c>
      <c r="H76" s="1"/>
      <c r="I76" s="1"/>
      <c r="J76" s="1"/>
      <c r="K76" s="1"/>
      <c r="L76" s="2">
        <f t="shared" si="2"/>
        <v>20</v>
      </c>
    </row>
    <row r="77" spans="1:12" ht="15.75" customHeight="1">
      <c r="A77" s="9"/>
      <c r="B77" s="69"/>
      <c r="C77" s="70" t="s">
        <v>15</v>
      </c>
      <c r="D77" s="71"/>
      <c r="E77" s="72"/>
      <c r="F77" s="71"/>
      <c r="G77" s="73">
        <f>SUM(G76)</f>
        <v>4400</v>
      </c>
      <c r="H77" s="1"/>
      <c r="I77" s="1"/>
      <c r="J77" s="1"/>
      <c r="K77" s="1"/>
      <c r="L77" s="1"/>
    </row>
    <row r="78" spans="1:12" ht="15.75" customHeight="1">
      <c r="A78" s="1"/>
      <c r="B78" s="25"/>
      <c r="C78" s="26" t="s">
        <v>58</v>
      </c>
      <c r="D78" s="26"/>
      <c r="E78" s="26"/>
      <c r="F78" s="26"/>
      <c r="G78" s="74">
        <f>G11+G17+G31+G39+G45+G49+G68+G74+G77</f>
        <v>317687.39350000001</v>
      </c>
      <c r="H78" s="1"/>
      <c r="I78" s="1"/>
      <c r="J78" s="1"/>
      <c r="K78" s="1"/>
      <c r="L78" s="1"/>
    </row>
    <row r="79" spans="1:12" ht="15.75" customHeight="1">
      <c r="A79" s="1"/>
      <c r="B79" s="75"/>
      <c r="C79" s="76" t="s">
        <v>36</v>
      </c>
      <c r="D79" s="76"/>
      <c r="E79" s="76"/>
      <c r="F79" s="76"/>
      <c r="G79" s="77">
        <f>G78*1.2</f>
        <v>381224.87219999998</v>
      </c>
      <c r="H79" s="1"/>
      <c r="I79" s="1"/>
      <c r="J79" s="1"/>
      <c r="K79" s="1"/>
      <c r="L79" s="1"/>
    </row>
    <row r="80" spans="1:12" ht="15.75" customHeight="1">
      <c r="A80" s="1"/>
      <c r="B80" s="78"/>
      <c r="C80" s="79"/>
      <c r="D80" s="79"/>
      <c r="E80" s="79"/>
      <c r="F80" s="79"/>
      <c r="G80" s="80"/>
      <c r="H80" s="1"/>
      <c r="I80" s="1"/>
      <c r="J80" s="1"/>
      <c r="K80" s="1"/>
      <c r="L80" s="1"/>
    </row>
    <row r="81" spans="1:12" ht="15.75" customHeight="1">
      <c r="A81" s="1"/>
      <c r="B81" s="195" t="s">
        <v>93</v>
      </c>
      <c r="C81" s="185"/>
      <c r="D81" s="185"/>
      <c r="E81" s="185"/>
      <c r="F81" s="185"/>
      <c r="G81" s="185"/>
      <c r="H81" s="1"/>
      <c r="I81" s="1"/>
      <c r="J81" s="1"/>
      <c r="K81" s="1"/>
      <c r="L81" s="1"/>
    </row>
    <row r="82" spans="1:12" ht="15.75" customHeight="1"/>
    <row r="83" spans="1:12" ht="15.75" customHeight="1"/>
    <row r="84" spans="1:12" ht="15.75" customHeight="1"/>
    <row r="85" spans="1:12" ht="15.75" customHeight="1"/>
    <row r="86" spans="1:12" ht="15.75" customHeight="1"/>
    <row r="87" spans="1:12" ht="15.75" customHeight="1"/>
    <row r="88" spans="1:12" ht="15.75" customHeight="1"/>
    <row r="89" spans="1:12" ht="15.75" customHeight="1"/>
    <row r="90" spans="1:12" ht="15.75" customHeight="1"/>
    <row r="91" spans="1:12" ht="15.75" customHeight="1"/>
    <row r="92" spans="1:12" ht="15.75" customHeight="1"/>
    <row r="93" spans="1:12" ht="15.75" customHeight="1"/>
    <row r="94" spans="1:12" ht="15.75" customHeight="1"/>
    <row r="95" spans="1:12" ht="15.75" customHeight="1"/>
    <row r="96" spans="1:12" ht="15.75" customHeight="1"/>
    <row r="97" ht="15.75" customHeight="1"/>
    <row r="98" ht="15.75" customHeight="1"/>
    <row r="99" ht="15.75" customHeight="1"/>
    <row r="100" ht="15.75" customHeight="1"/>
  </sheetData>
  <mergeCells count="12">
    <mergeCell ref="B81:G81"/>
    <mergeCell ref="B69:G69"/>
    <mergeCell ref="B75:G75"/>
    <mergeCell ref="A1:G1"/>
    <mergeCell ref="B5:G5"/>
    <mergeCell ref="B18:G18"/>
    <mergeCell ref="B50:G50"/>
    <mergeCell ref="B6:G6"/>
    <mergeCell ref="B12:G12"/>
    <mergeCell ref="B40:G40"/>
    <mergeCell ref="B32:G32"/>
    <mergeCell ref="B46:G4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Ком. предлож.</vt:lpstr>
      <vt:lpstr>Сверка по этапам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</dc:creator>
  <cp:lastModifiedBy>Виноградов Максим Ивольцевич</cp:lastModifiedBy>
  <dcterms:created xsi:type="dcterms:W3CDTF">2015-06-05T18:19:34Z</dcterms:created>
  <dcterms:modified xsi:type="dcterms:W3CDTF">2019-02-13T14:33:06Z</dcterms:modified>
</cp:coreProperties>
</file>