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5180" yWindow="150" windowWidth="18360" windowHeight="9780"/>
  </bookViews>
  <sheets>
    <sheet name="одноповрховий" sheetId="6" r:id="rId1"/>
    <sheet name="ПЛАН ДОМА" sheetId="7" r:id="rId2"/>
  </sheets>
  <definedNames>
    <definedName name="_xlnm.Print_Area" localSheetId="0">одноповрховий!$A$2:$I$46</definedName>
  </definedNames>
  <calcPr calcId="145621"/>
</workbook>
</file>

<file path=xl/calcChain.xml><?xml version="1.0" encoding="utf-8"?>
<calcChain xmlns="http://schemas.openxmlformats.org/spreadsheetml/2006/main">
  <c r="J13" i="6" l="1"/>
  <c r="I12" i="6"/>
  <c r="I13" i="6"/>
  <c r="D12" i="6"/>
  <c r="F12" i="6" l="1"/>
  <c r="D17" i="6"/>
  <c r="D27" i="6" l="1"/>
  <c r="H28" i="6" s="1"/>
  <c r="D18" i="6"/>
  <c r="H18" i="6" s="1"/>
  <c r="D44" i="6"/>
  <c r="H44" i="6" s="1"/>
  <c r="D41" i="6"/>
  <c r="H41" i="6" s="1"/>
  <c r="D39" i="6"/>
  <c r="D43" i="6" s="1"/>
  <c r="H43" i="6" s="1"/>
  <c r="D38" i="6"/>
  <c r="D37" i="6"/>
  <c r="H37" i="6" s="1"/>
  <c r="D36" i="6"/>
  <c r="F36" i="6" s="1"/>
  <c r="D33" i="6"/>
  <c r="D34" i="6" s="1"/>
  <c r="D32" i="6"/>
  <c r="H32" i="6" s="1"/>
  <c r="H29" i="6"/>
  <c r="D26" i="6"/>
  <c r="H26" i="6" s="1"/>
  <c r="D24" i="6"/>
  <c r="D25" i="6" s="1"/>
  <c r="D23" i="6"/>
  <c r="H23" i="6" s="1"/>
  <c r="D19" i="6"/>
  <c r="D20" i="6" s="1"/>
  <c r="H20" i="6" s="1"/>
  <c r="D15" i="6"/>
  <c r="D16" i="6" s="1"/>
  <c r="H16" i="6" s="1"/>
  <c r="D13" i="6"/>
  <c r="F13" i="6" s="1"/>
  <c r="H10" i="6"/>
  <c r="I10" i="6" s="1"/>
  <c r="D42" i="6" l="1"/>
  <c r="D40" i="6"/>
  <c r="F27" i="6"/>
  <c r="I27" i="6" s="1"/>
  <c r="F33" i="6"/>
  <c r="H34" i="6"/>
  <c r="D30" i="6"/>
  <c r="D31" i="6" s="1"/>
  <c r="H31" i="6" s="1"/>
  <c r="F17" i="6"/>
  <c r="I17" i="6" s="1"/>
  <c r="D21" i="6"/>
  <c r="H25" i="6"/>
  <c r="D45" i="6"/>
  <c r="H45" i="6" s="1"/>
  <c r="H42" i="6"/>
  <c r="D14" i="6"/>
  <c r="H14" i="6" s="1"/>
  <c r="F15" i="6"/>
  <c r="F19" i="6"/>
  <c r="I19" i="6" s="1"/>
  <c r="F24" i="6"/>
  <c r="H38" i="6"/>
  <c r="H39" i="6"/>
  <c r="H40" i="6"/>
  <c r="F30" i="6" l="1"/>
  <c r="I30" i="6" s="1"/>
  <c r="J27" i="6" s="1"/>
  <c r="I33" i="6"/>
  <c r="I36" i="6"/>
  <c r="J36" i="6" s="1"/>
  <c r="D22" i="6"/>
  <c r="H22" i="6" s="1"/>
  <c r="F21" i="6"/>
  <c r="I15" i="6"/>
  <c r="H48" i="6"/>
  <c r="I24" i="6"/>
  <c r="F47" i="6" l="1"/>
  <c r="I21" i="6"/>
  <c r="I49" i="6" s="1"/>
</calcChain>
</file>

<file path=xl/sharedStrings.xml><?xml version="1.0" encoding="utf-8"?>
<sst xmlns="http://schemas.openxmlformats.org/spreadsheetml/2006/main" count="87" uniqueCount="57">
  <si>
    <t>на виконання будівельних робіт</t>
  </si>
  <si>
    <t>Підготовчі та земляні роботи</t>
  </si>
  <si>
    <t>№ з/п</t>
  </si>
  <si>
    <t>Найменування робiт і витрат</t>
  </si>
  <si>
    <t>Одиниця виміру</t>
  </si>
  <si>
    <t>Кількість</t>
  </si>
  <si>
    <t>Вартість одиниці робіт, грн.</t>
  </si>
  <si>
    <t>Всього вартість робіт, грн.</t>
  </si>
  <si>
    <t>Вартість одиниці матеріалів, грн.</t>
  </si>
  <si>
    <t>Всього вартість матеріалів, грн.</t>
  </si>
  <si>
    <t>Загалом робіт і матеріалів, грн.</t>
  </si>
  <si>
    <t>Земляні роботи</t>
  </si>
  <si>
    <t>м3</t>
  </si>
  <si>
    <t>т</t>
  </si>
  <si>
    <t>шт</t>
  </si>
  <si>
    <t>м2</t>
  </si>
  <si>
    <t>мп</t>
  </si>
  <si>
    <t>Влаштування стін та перегородок з газоблоку</t>
  </si>
  <si>
    <t>пеноблок</t>
  </si>
  <si>
    <t>клей</t>
  </si>
  <si>
    <t>Улаштування щебеневої подушки</t>
  </si>
  <si>
    <t>Улаштування піщаної подушки</t>
  </si>
  <si>
    <t>щебінь</t>
  </si>
  <si>
    <t>пісок</t>
  </si>
  <si>
    <t>Улаштування утеплювача</t>
  </si>
  <si>
    <t>пачек</t>
  </si>
  <si>
    <t>Технониколь Карбон Эко 50мм (0,28м3в пачке)</t>
  </si>
  <si>
    <t>Улаштування опалубки</t>
  </si>
  <si>
    <t xml:space="preserve">Дошка обрізна 30*100 </t>
  </si>
  <si>
    <t>Улаштування арматурного каркасу</t>
  </si>
  <si>
    <t>Улаштування бетонної плити</t>
  </si>
  <si>
    <t>Бетон В20</t>
  </si>
  <si>
    <t>Арматура Ф12 А400</t>
  </si>
  <si>
    <t>Арматура Ф6 А240 на ребка</t>
  </si>
  <si>
    <t>Плекна ППЕ 0,2</t>
  </si>
  <si>
    <t>Влаштування Покрівлі</t>
  </si>
  <si>
    <t>Мембрана гидробарьер</t>
  </si>
  <si>
    <t>Металлочерепица</t>
  </si>
  <si>
    <t>Внешняя</t>
  </si>
  <si>
    <t>внутренняяя</t>
  </si>
  <si>
    <t>Обрешетка 30*40 шаг 400мм</t>
  </si>
  <si>
    <t>Утеплитель, 200мм</t>
  </si>
  <si>
    <t>Ветробарьер, пленка</t>
  </si>
  <si>
    <t>Мауерлат брус 100*200*3000</t>
  </si>
  <si>
    <t>Прижимная планка, 20*40 мм, идет по Доске 50*200*4000</t>
  </si>
  <si>
    <t>Дошка обрізна 30*100 , шаг 350мм (перпендикулярно Доске50*200)</t>
  </si>
  <si>
    <t xml:space="preserve">Вартість робіт: </t>
  </si>
  <si>
    <t>Вартість матеріалів:</t>
  </si>
  <si>
    <t>Разом робота+матеріали:</t>
  </si>
  <si>
    <t>Улаштування каркасу під армопояс</t>
  </si>
  <si>
    <t>Улаштування поясу</t>
  </si>
  <si>
    <t>Кошторис №1</t>
  </si>
  <si>
    <t xml:space="preserve">Знаходиться за Пухівкою, від Києва близько 30км. На будівельному майданчику знаходиться літня битовка, є електроєнергія. </t>
  </si>
  <si>
    <t xml:space="preserve">Будується: Одноповерховий будинок 6х6м. Конструктив: фундамент - утеплена монолітна плита, стіни - газоблок, покрівля - утеплена двоскатна. Вікна - металопластикові двокамерні, двері вхідні - залізні. </t>
  </si>
  <si>
    <t>Доска 50*200*4000, шаг 800мм (22штуки купить)</t>
  </si>
  <si>
    <t>Вид договірної ціни: "тверда договірна ціна"</t>
  </si>
  <si>
    <t>Улаштування котловану вручну, Н=300мм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</si>
</sst>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00"/>
    <numFmt numFmtId="165" formatCode="#,##0.00;\-#,##0.00;\ \-\ "/>
    <numFmt numFmtId="166" formatCode="#,##0.00_ ;\-#,##0.00\ "/>
    <numFmt numFmtId="167" formatCode="#,##0.00\ &quot;kr&quot;;[Red]\-#,##0.00\ &quot;kr&quot;"/>
    <numFmt numFmtId="168" formatCode="_-* #,##0.00_р_._-;\-* #,##0.00_р_._-;_-* &quot;-&quot;??_р_._-;_-@_-"/>
  </numFmts>
  <fonts count="22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indexed="8"/>
      <name val="Times New Roman Cyr"/>
      <charset val="1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9"/>
      <color indexed="8"/>
      <name val="Times New Roman Cyr"/>
      <charset val="204"/>
    </font>
    <font>
      <b/>
      <sz val="9"/>
      <color indexed="8"/>
      <name val="Times New Roman Cyr"/>
      <charset val="204"/>
    </font>
    <font>
      <sz val="8"/>
      <color indexed="8"/>
      <name val="Times New Roman Cyr"/>
      <charset val="1"/>
    </font>
    <font>
      <sz val="11"/>
      <name val="Calibri"/>
      <family val="2"/>
      <charset val="204"/>
    </font>
    <font>
      <b/>
      <sz val="9"/>
      <name val="Times New Roman Cyr"/>
      <charset val="204"/>
    </font>
    <font>
      <b/>
      <sz val="12"/>
      <color indexed="8"/>
      <name val="Times New Roman Cyr"/>
      <charset val="204"/>
    </font>
    <font>
      <sz val="8"/>
      <name val="Times New Roman Cyr"/>
      <charset val="1"/>
    </font>
    <font>
      <b/>
      <sz val="10"/>
      <name val="Times New Roman Cyr"/>
      <charset val="204"/>
    </font>
    <font>
      <sz val="9"/>
      <name val="Times New Roman Cyr"/>
      <charset val="204"/>
    </font>
    <font>
      <sz val="9"/>
      <name val="Times New Roman Cyr"/>
      <charset val="1"/>
    </font>
    <font>
      <sz val="10"/>
      <name val="Arial Cyr"/>
      <family val="2"/>
      <charset val="204"/>
    </font>
    <font>
      <sz val="8"/>
      <color indexed="8"/>
      <name val="Arial"/>
      <family val="2"/>
      <charset val="204"/>
    </font>
    <font>
      <sz val="10"/>
      <name val="MS Sans Serif"/>
      <family val="2"/>
    </font>
    <font>
      <sz val="10"/>
      <name val="Arial"/>
      <family val="2"/>
      <charset val="204"/>
    </font>
    <font>
      <b/>
      <sz val="10"/>
      <color indexed="8"/>
      <name val="Univers (WN)"/>
    </font>
    <font>
      <sz val="10"/>
      <name val="MS Sans Serif"/>
      <family val="2"/>
      <charset val="204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5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dotted">
        <color indexed="8"/>
      </top>
      <bottom/>
      <diagonal/>
    </border>
    <border>
      <left style="medium">
        <color indexed="64"/>
      </left>
      <right/>
      <top/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48">
    <xf numFmtId="0" fontId="0" fillId="0" borderId="0"/>
    <xf numFmtId="0" fontId="1" fillId="0" borderId="0"/>
    <xf numFmtId="0" fontId="4" fillId="0" borderId="0"/>
    <xf numFmtId="0" fontId="15" fillId="0" borderId="0"/>
    <xf numFmtId="0" fontId="16" fillId="0" borderId="4">
      <alignment horizontal="left" vertical="center" wrapText="1"/>
    </xf>
    <xf numFmtId="0" fontId="17" fillId="0" borderId="0"/>
    <xf numFmtId="0" fontId="18" fillId="0" borderId="0"/>
    <xf numFmtId="0" fontId="18" fillId="0" borderId="0"/>
    <xf numFmtId="167" fontId="19" fillId="0" borderId="5" applyNumberFormat="0" applyFont="0" applyBorder="0" applyAlignment="0">
      <alignment horizontal="left"/>
    </xf>
    <xf numFmtId="0" fontId="3" fillId="0" borderId="0"/>
    <xf numFmtId="0" fontId="20" fillId="0" borderId="0"/>
    <xf numFmtId="0" fontId="1" fillId="0" borderId="0"/>
    <xf numFmtId="0" fontId="18" fillId="0" borderId="0"/>
    <xf numFmtId="0" fontId="18" fillId="0" borderId="0"/>
    <xf numFmtId="0" fontId="2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9" fontId="18" fillId="0" borderId="0" applyFont="0" applyFill="0" applyBorder="0" applyAlignment="0" applyProtection="0"/>
    <xf numFmtId="168" fontId="18" fillId="0" borderId="0" applyFont="0" applyFill="0" applyBorder="0" applyAlignment="0" applyProtection="0"/>
  </cellStyleXfs>
  <cellXfs count="79">
    <xf numFmtId="0" fontId="0" fillId="0" borderId="0" xfId="0"/>
    <xf numFmtId="0" fontId="3" fillId="0" borderId="0" xfId="1" applyFont="1"/>
    <xf numFmtId="0" fontId="3" fillId="0" borderId="0" xfId="1" applyFont="1" applyAlignment="1">
      <alignment horizontal="center" vertical="center"/>
    </xf>
    <xf numFmtId="0" fontId="8" fillId="0" borderId="0" xfId="1" applyFont="1" applyFill="1"/>
    <xf numFmtId="0" fontId="3" fillId="0" borderId="0" xfId="1" applyFont="1" applyAlignment="1">
      <alignment vertical="center"/>
    </xf>
    <xf numFmtId="164" fontId="9" fillId="0" borderId="0" xfId="1" applyNumberFormat="1" applyFont="1" applyFill="1" applyBorder="1" applyAlignment="1">
      <alignment horizontal="center" vertical="center" wrapText="1"/>
    </xf>
    <xf numFmtId="0" fontId="7" fillId="0" borderId="2" xfId="1" applyNumberFormat="1" applyFont="1" applyFill="1" applyBorder="1" applyAlignment="1">
      <alignment horizontal="center" vertical="center" wrapText="1"/>
    </xf>
    <xf numFmtId="0" fontId="11" fillId="0" borderId="2" xfId="1" applyNumberFormat="1" applyFont="1" applyFill="1" applyBorder="1" applyAlignment="1">
      <alignment horizontal="center" vertical="center" wrapText="1"/>
    </xf>
    <xf numFmtId="0" fontId="7" fillId="0" borderId="2" xfId="1" applyNumberFormat="1" applyFont="1" applyFill="1" applyBorder="1" applyAlignment="1">
      <alignment vertical="center" wrapText="1"/>
    </xf>
    <xf numFmtId="0" fontId="7" fillId="2" borderId="3" xfId="1" applyNumberFormat="1" applyFont="1" applyFill="1" applyBorder="1" applyAlignment="1">
      <alignment horizontal="center" vertical="center" wrapText="1"/>
    </xf>
    <xf numFmtId="0" fontId="12" fillId="2" borderId="3" xfId="1" applyNumberFormat="1" applyFont="1" applyFill="1" applyBorder="1" applyAlignment="1">
      <alignment horizontal="center" vertical="center" wrapText="1"/>
    </xf>
    <xf numFmtId="0" fontId="11" fillId="2" borderId="3" xfId="1" applyNumberFormat="1" applyFont="1" applyFill="1" applyBorder="1" applyAlignment="1">
      <alignment horizontal="center" vertical="center" wrapText="1"/>
    </xf>
    <xf numFmtId="2" fontId="3" fillId="0" borderId="3" xfId="1" applyNumberFormat="1" applyFont="1" applyBorder="1"/>
    <xf numFmtId="0" fontId="3" fillId="0" borderId="3" xfId="1" applyFont="1" applyBorder="1"/>
    <xf numFmtId="0" fontId="5" fillId="0" borderId="3" xfId="1" applyNumberFormat="1" applyFont="1" applyFill="1" applyBorder="1" applyAlignment="1">
      <alignment horizontal="center" vertical="center" wrapText="1"/>
    </xf>
    <xf numFmtId="0" fontId="2" fillId="0" borderId="3" xfId="1" applyNumberFormat="1" applyFont="1" applyFill="1" applyBorder="1" applyAlignment="1">
      <alignment horizontal="center" vertical="center" wrapText="1"/>
    </xf>
    <xf numFmtId="165" fontId="2" fillId="0" borderId="3" xfId="1" applyNumberFormat="1" applyFont="1" applyFill="1" applyBorder="1" applyAlignment="1">
      <alignment horizontal="right" vertical="center" wrapText="1"/>
    </xf>
    <xf numFmtId="0" fontId="13" fillId="0" borderId="3" xfId="1" applyNumberFormat="1" applyFont="1" applyFill="1" applyBorder="1" applyAlignment="1">
      <alignment horizontal="left" vertical="center" wrapText="1"/>
    </xf>
    <xf numFmtId="0" fontId="3" fillId="0" borderId="0" xfId="1" applyFont="1" applyBorder="1" applyAlignment="1">
      <alignment horizontal="center" vertical="center"/>
    </xf>
    <xf numFmtId="0" fontId="8" fillId="0" borderId="0" xfId="1" applyFont="1" applyFill="1" applyBorder="1"/>
    <xf numFmtId="0" fontId="3" fillId="0" borderId="0" xfId="1" applyFont="1" applyBorder="1" applyAlignment="1">
      <alignment vertical="center"/>
    </xf>
    <xf numFmtId="0" fontId="3" fillId="0" borderId="0" xfId="1" applyFont="1" applyBorder="1"/>
    <xf numFmtId="4" fontId="13" fillId="3" borderId="3" xfId="1" applyNumberFormat="1" applyFont="1" applyFill="1" applyBorder="1" applyAlignment="1">
      <alignment horizontal="center" vertical="center" wrapText="1"/>
    </xf>
    <xf numFmtId="0" fontId="8" fillId="0" borderId="0" xfId="1" applyFont="1" applyFill="1" applyAlignment="1">
      <alignment vertical="center"/>
    </xf>
    <xf numFmtId="0" fontId="8" fillId="0" borderId="0" xfId="1" applyFont="1" applyFill="1" applyBorder="1" applyAlignment="1">
      <alignment vertical="center"/>
    </xf>
    <xf numFmtId="166" fontId="14" fillId="0" borderId="6" xfId="1" applyNumberFormat="1" applyFont="1" applyFill="1" applyBorder="1" applyAlignment="1">
      <alignment horizontal="center" vertical="center" wrapText="1"/>
    </xf>
    <xf numFmtId="0" fontId="5" fillId="4" borderId="3" xfId="1" applyNumberFormat="1" applyFont="1" applyFill="1" applyBorder="1" applyAlignment="1">
      <alignment horizontal="center" vertical="center" wrapText="1"/>
    </xf>
    <xf numFmtId="0" fontId="13" fillId="4" borderId="3" xfId="1" applyNumberFormat="1" applyFont="1" applyFill="1" applyBorder="1" applyAlignment="1">
      <alignment horizontal="left" vertical="center" wrapText="1"/>
    </xf>
    <xf numFmtId="0" fontId="5" fillId="5" borderId="3" xfId="1" applyNumberFormat="1" applyFont="1" applyFill="1" applyBorder="1" applyAlignment="1">
      <alignment horizontal="center" vertical="center" wrapText="1"/>
    </xf>
    <xf numFmtId="0" fontId="13" fillId="5" borderId="3" xfId="1" applyNumberFormat="1" applyFont="1" applyFill="1" applyBorder="1" applyAlignment="1">
      <alignment horizontal="left" vertical="center" wrapText="1"/>
    </xf>
    <xf numFmtId="0" fontId="13" fillId="6" borderId="3" xfId="1" applyNumberFormat="1" applyFont="1" applyFill="1" applyBorder="1" applyAlignment="1">
      <alignment horizontal="left" vertical="center" wrapText="1"/>
    </xf>
    <xf numFmtId="0" fontId="2" fillId="6" borderId="3" xfId="1" applyNumberFormat="1" applyFont="1" applyFill="1" applyBorder="1" applyAlignment="1">
      <alignment horizontal="center" vertical="center" wrapText="1"/>
    </xf>
    <xf numFmtId="4" fontId="13" fillId="6" borderId="3" xfId="1" applyNumberFormat="1" applyFont="1" applyFill="1" applyBorder="1" applyAlignment="1">
      <alignment horizontal="center" vertical="center" wrapText="1"/>
    </xf>
    <xf numFmtId="165" fontId="2" fillId="6" borderId="3" xfId="1" applyNumberFormat="1" applyFont="1" applyFill="1" applyBorder="1" applyAlignment="1">
      <alignment horizontal="right" vertical="center" wrapText="1"/>
    </xf>
    <xf numFmtId="0" fontId="5" fillId="6" borderId="3" xfId="1" applyNumberFormat="1" applyFont="1" applyFill="1" applyBorder="1" applyAlignment="1">
      <alignment horizontal="center" vertical="center" wrapText="1"/>
    </xf>
    <xf numFmtId="0" fontId="5" fillId="0" borderId="2" xfId="1" applyNumberFormat="1" applyFont="1" applyFill="1" applyBorder="1" applyAlignment="1">
      <alignment horizontal="center" vertical="center" wrapText="1"/>
    </xf>
    <xf numFmtId="0" fontId="13" fillId="0" borderId="2" xfId="1" applyNumberFormat="1" applyFont="1" applyFill="1" applyBorder="1" applyAlignment="1">
      <alignment horizontal="left" vertical="center" wrapText="1"/>
    </xf>
    <xf numFmtId="0" fontId="2" fillId="0" borderId="2" xfId="1" applyNumberFormat="1" applyFont="1" applyFill="1" applyBorder="1" applyAlignment="1">
      <alignment horizontal="center" vertical="center" wrapText="1"/>
    </xf>
    <xf numFmtId="4" fontId="13" fillId="3" borderId="2" xfId="1" applyNumberFormat="1" applyFont="1" applyFill="1" applyBorder="1" applyAlignment="1">
      <alignment horizontal="center" vertical="center" wrapText="1"/>
    </xf>
    <xf numFmtId="165" fontId="2" fillId="0" borderId="2" xfId="1" applyNumberFormat="1" applyFont="1" applyFill="1" applyBorder="1" applyAlignment="1">
      <alignment horizontal="right" vertical="center" wrapText="1"/>
    </xf>
    <xf numFmtId="0" fontId="2" fillId="0" borderId="8" xfId="1" applyNumberFormat="1" applyFont="1" applyFill="1" applyBorder="1" applyAlignment="1">
      <alignment horizontal="center" vertical="center" wrapText="1"/>
    </xf>
    <xf numFmtId="0" fontId="13" fillId="0" borderId="9" xfId="1" applyNumberFormat="1" applyFont="1" applyFill="1" applyBorder="1" applyAlignment="1">
      <alignment horizontal="left" vertical="center" wrapText="1"/>
    </xf>
    <xf numFmtId="0" fontId="5" fillId="0" borderId="9" xfId="1" applyNumberFormat="1" applyFont="1" applyFill="1" applyBorder="1" applyAlignment="1">
      <alignment horizontal="center" vertical="center" wrapText="1"/>
    </xf>
    <xf numFmtId="4" fontId="5" fillId="0" borderId="9" xfId="1" applyNumberFormat="1" applyFont="1" applyFill="1" applyBorder="1" applyAlignment="1">
      <alignment horizontal="center" vertical="center" wrapText="1"/>
    </xf>
    <xf numFmtId="165" fontId="5" fillId="0" borderId="9" xfId="1" applyNumberFormat="1" applyFont="1" applyFill="1" applyBorder="1" applyAlignment="1">
      <alignment horizontal="center" vertical="center" wrapText="1"/>
    </xf>
    <xf numFmtId="165" fontId="13" fillId="0" borderId="9" xfId="1" applyNumberFormat="1" applyFont="1" applyFill="1" applyBorder="1" applyAlignment="1">
      <alignment horizontal="right" vertical="center" wrapText="1"/>
    </xf>
    <xf numFmtId="165" fontId="5" fillId="0" borderId="9" xfId="1" applyNumberFormat="1" applyFont="1" applyFill="1" applyBorder="1" applyAlignment="1">
      <alignment vertical="center" wrapText="1"/>
    </xf>
    <xf numFmtId="165" fontId="13" fillId="0" borderId="10" xfId="1" applyNumberFormat="1" applyFont="1" applyFill="1" applyBorder="1" applyAlignment="1">
      <alignment vertical="center" wrapText="1"/>
    </xf>
    <xf numFmtId="0" fontId="2" fillId="0" borderId="11" xfId="1" applyNumberFormat="1" applyFont="1" applyFill="1" applyBorder="1" applyAlignment="1">
      <alignment horizontal="center" vertical="center" wrapText="1"/>
    </xf>
    <xf numFmtId="0" fontId="13" fillId="0" borderId="12" xfId="1" applyNumberFormat="1" applyFont="1" applyFill="1" applyBorder="1" applyAlignment="1">
      <alignment horizontal="left" vertical="center" wrapText="1"/>
    </xf>
    <xf numFmtId="0" fontId="13" fillId="0" borderId="12" xfId="1" applyNumberFormat="1" applyFont="1" applyFill="1" applyBorder="1" applyAlignment="1">
      <alignment horizontal="center" vertical="top" wrapText="1"/>
    </xf>
    <xf numFmtId="2" fontId="13" fillId="0" borderId="12" xfId="1" applyNumberFormat="1" applyFont="1" applyFill="1" applyBorder="1" applyAlignment="1">
      <alignment horizontal="center" vertical="center" wrapText="1"/>
    </xf>
    <xf numFmtId="165" fontId="5" fillId="0" borderId="12" xfId="1" applyNumberFormat="1" applyFont="1" applyFill="1" applyBorder="1" applyAlignment="1">
      <alignment horizontal="center" vertical="center" wrapText="1"/>
    </xf>
    <xf numFmtId="166" fontId="14" fillId="0" borderId="12" xfId="1" applyNumberFormat="1" applyFont="1" applyFill="1" applyBorder="1" applyAlignment="1">
      <alignment horizontal="right" vertical="center" wrapText="1"/>
    </xf>
    <xf numFmtId="165" fontId="5" fillId="0" borderId="12" xfId="1" applyNumberFormat="1" applyFont="1" applyFill="1" applyBorder="1" applyAlignment="1">
      <alignment vertical="center" wrapText="1"/>
    </xf>
    <xf numFmtId="166" fontId="14" fillId="0" borderId="13" xfId="1" applyNumberFormat="1" applyFont="1" applyFill="1" applyBorder="1" applyAlignment="1">
      <alignment vertical="center" wrapText="1"/>
    </xf>
    <xf numFmtId="0" fontId="2" fillId="0" borderId="14" xfId="1" applyNumberFormat="1" applyFont="1" applyFill="1" applyBorder="1" applyAlignment="1">
      <alignment horizontal="center" vertical="center" wrapText="1"/>
    </xf>
    <xf numFmtId="0" fontId="13" fillId="0" borderId="15" xfId="1" applyNumberFormat="1" applyFont="1" applyFill="1" applyBorder="1" applyAlignment="1">
      <alignment horizontal="left" vertical="center" wrapText="1"/>
    </xf>
    <xf numFmtId="0" fontId="5" fillId="0" borderId="15" xfId="1" applyNumberFormat="1" applyFont="1" applyFill="1" applyBorder="1" applyAlignment="1">
      <alignment horizontal="center" vertical="center" wrapText="1"/>
    </xf>
    <xf numFmtId="164" fontId="5" fillId="0" borderId="15" xfId="1" applyNumberFormat="1" applyFont="1" applyFill="1" applyBorder="1" applyAlignment="1">
      <alignment horizontal="center" vertical="center" wrapText="1"/>
    </xf>
    <xf numFmtId="165" fontId="14" fillId="0" borderId="15" xfId="1" applyNumberFormat="1" applyFont="1" applyFill="1" applyBorder="1" applyAlignment="1">
      <alignment horizontal="right" vertical="center" wrapText="1"/>
    </xf>
    <xf numFmtId="165" fontId="13" fillId="0" borderId="15" xfId="1" applyNumberFormat="1" applyFont="1" applyFill="1" applyBorder="1" applyAlignment="1">
      <alignment horizontal="right" vertical="center" wrapText="1"/>
    </xf>
    <xf numFmtId="165" fontId="13" fillId="0" borderId="16" xfId="1" applyNumberFormat="1" applyFont="1" applyFill="1" applyBorder="1" applyAlignment="1">
      <alignment vertical="center" wrapText="1"/>
    </xf>
    <xf numFmtId="166" fontId="8" fillId="0" borderId="0" xfId="1" applyNumberFormat="1" applyFont="1" applyFill="1" applyBorder="1"/>
    <xf numFmtId="166" fontId="14" fillId="0" borderId="2" xfId="1" applyNumberFormat="1" applyFont="1" applyFill="1" applyBorder="1" applyAlignment="1">
      <alignment horizontal="center" vertical="center" wrapText="1"/>
    </xf>
    <xf numFmtId="166" fontId="14" fillId="0" borderId="2" xfId="1" applyNumberFormat="1" applyFont="1" applyFill="1" applyBorder="1" applyAlignment="1">
      <alignment horizontal="center" vertical="center" wrapText="1"/>
    </xf>
    <xf numFmtId="166" fontId="14" fillId="0" borderId="6" xfId="1" applyNumberFormat="1" applyFont="1" applyFill="1" applyBorder="1" applyAlignment="1">
      <alignment horizontal="center" vertical="center" wrapText="1"/>
    </xf>
    <xf numFmtId="166" fontId="14" fillId="0" borderId="7" xfId="1" applyNumberFormat="1" applyFont="1" applyFill="1" applyBorder="1" applyAlignment="1">
      <alignment horizontal="center" vertical="center" wrapText="1"/>
    </xf>
    <xf numFmtId="166" fontId="3" fillId="0" borderId="2" xfId="1" applyNumberFormat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166" fontId="3" fillId="0" borderId="6" xfId="1" applyNumberFormat="1" applyFont="1" applyBorder="1" applyAlignment="1">
      <alignment horizontal="center" vertical="center"/>
    </xf>
    <xf numFmtId="166" fontId="3" fillId="0" borderId="7" xfId="1" applyNumberFormat="1" applyFont="1" applyBorder="1" applyAlignment="1">
      <alignment horizontal="center" vertical="center"/>
    </xf>
    <xf numFmtId="0" fontId="6" fillId="0" borderId="0" xfId="1" applyNumberFormat="1" applyFont="1" applyFill="1" applyBorder="1" applyAlignment="1">
      <alignment horizontal="center" wrapText="1"/>
    </xf>
    <xf numFmtId="0" fontId="2" fillId="0" borderId="1" xfId="1" applyNumberFormat="1" applyFont="1" applyFill="1" applyBorder="1" applyAlignment="1">
      <alignment horizontal="left" wrapText="1"/>
    </xf>
    <xf numFmtId="0" fontId="10" fillId="0" borderId="0" xfId="1" applyNumberFormat="1" applyFont="1" applyFill="1" applyBorder="1" applyAlignment="1">
      <alignment horizontal="center" wrapText="1"/>
    </xf>
    <xf numFmtId="0" fontId="8" fillId="0" borderId="0" xfId="1" applyFont="1" applyFill="1" applyAlignment="1">
      <alignment horizontal="left" vertical="center" wrapText="1"/>
    </xf>
    <xf numFmtId="0" fontId="2" fillId="0" borderId="0" xfId="1" applyNumberFormat="1" applyFont="1" applyFill="1" applyBorder="1" applyAlignment="1">
      <alignment horizontal="left" vertical="center" wrapText="1"/>
    </xf>
    <xf numFmtId="2" fontId="3" fillId="0" borderId="2" xfId="1" applyNumberFormat="1" applyFont="1" applyBorder="1"/>
  </cellXfs>
  <cellStyles count="48">
    <cellStyle name="Excel Built-in Normal" xfId="3"/>
    <cellStyle name="IvkDocStyle 31" xfId="4"/>
    <cellStyle name="Normal_05 09 07 Devis T CIT" xfId="5"/>
    <cellStyle name="Normál_Munka1" xfId="6"/>
    <cellStyle name="Normal_proposition.till1.03.00" xfId="7"/>
    <cellStyle name="Standard_Grund-AK" xfId="8"/>
    <cellStyle name="TableStyleLight1" xfId="9"/>
    <cellStyle name="Обычный" xfId="0" builtinId="0"/>
    <cellStyle name="Обычный 10" xfId="10"/>
    <cellStyle name="Обычный 2" xfId="11"/>
    <cellStyle name="Обычный 2 2" xfId="12"/>
    <cellStyle name="Обычный 2 2 2" xfId="13"/>
    <cellStyle name="Обычный 2 2 3" xfId="14"/>
    <cellStyle name="Обычный 2 2 4" xfId="15"/>
    <cellStyle name="Обычный 2 3" xfId="16"/>
    <cellStyle name="Обычный 2 3 2" xfId="17"/>
    <cellStyle name="Обычный 2 3 3" xfId="18"/>
    <cellStyle name="Обычный 2 3 4" xfId="19"/>
    <cellStyle name="Обычный 2 4" xfId="20"/>
    <cellStyle name="Обычный 2 4 3" xfId="21"/>
    <cellStyle name="Обычный 2 5" xfId="22"/>
    <cellStyle name="Обычный 2 6" xfId="23"/>
    <cellStyle name="Обычный 2 7" xfId="24"/>
    <cellStyle name="Обычный 2_kes ua-propoz" xfId="25"/>
    <cellStyle name="Обычный 3" xfId="1"/>
    <cellStyle name="Обычный 3 2" xfId="26"/>
    <cellStyle name="Обычный 3 2 2" xfId="27"/>
    <cellStyle name="Обычный 3 2 3" xfId="28"/>
    <cellStyle name="Обычный 3 2 4" xfId="29"/>
    <cellStyle name="Обычный 3 2 5" xfId="30"/>
    <cellStyle name="Обычный 3 2 5 2" xfId="31"/>
    <cellStyle name="Обычный 3 2 6" xfId="32"/>
    <cellStyle name="Обычный 3 2 7" xfId="33"/>
    <cellStyle name="Обычный 3 3" xfId="34"/>
    <cellStyle name="Обычный 3 4" xfId="35"/>
    <cellStyle name="Обычный 3 4 2" xfId="36"/>
    <cellStyle name="Обычный 3 5" xfId="37"/>
    <cellStyle name="Обычный 3 6" xfId="38"/>
    <cellStyle name="Обычный 3 7" xfId="39"/>
    <cellStyle name="Обычный 3 8 2" xfId="40"/>
    <cellStyle name="Обычный 4" xfId="2"/>
    <cellStyle name="Обычный 4 2" xfId="41"/>
    <cellStyle name="Обычный 5" xfId="42"/>
    <cellStyle name="Обычный 5 2" xfId="43"/>
    <cellStyle name="Обычный 6" xfId="44"/>
    <cellStyle name="Обычный 9" xfId="45"/>
    <cellStyle name="Процентный 2" xfId="46"/>
    <cellStyle name="Финансовый 2" xfId="4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0</xdr:rowOff>
    </xdr:from>
    <xdr:to>
      <xdr:col>10</xdr:col>
      <xdr:colOff>244443</xdr:colOff>
      <xdr:row>55</xdr:row>
      <xdr:rowOff>152400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71500"/>
          <a:ext cx="6340443" cy="10058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J53"/>
  <sheetViews>
    <sheetView tabSelected="1" zoomScale="130" zoomScaleNormal="130" workbookViewId="0">
      <selection activeCell="J27" sqref="J27:J35"/>
    </sheetView>
  </sheetViews>
  <sheetFormatPr defaultColWidth="9.140625" defaultRowHeight="15"/>
  <cols>
    <col min="1" max="1" width="6.42578125" style="2" customWidth="1"/>
    <col min="2" max="2" width="48" style="23" customWidth="1"/>
    <col min="3" max="3" width="8.28515625" style="4" customWidth="1"/>
    <col min="4" max="4" width="10.28515625" style="1" customWidth="1"/>
    <col min="5" max="5" width="9.5703125" style="1" customWidth="1"/>
    <col min="6" max="6" width="11" style="1" customWidth="1"/>
    <col min="7" max="7" width="9.85546875" style="1" customWidth="1"/>
    <col min="8" max="8" width="10.5703125" style="1" customWidth="1"/>
    <col min="9" max="9" width="12" style="3" customWidth="1"/>
    <col min="10" max="10" width="16.140625" style="1" customWidth="1"/>
    <col min="11" max="11" width="7.85546875" style="1" bestFit="1" customWidth="1"/>
    <col min="12" max="12" width="9" style="1" bestFit="1" customWidth="1"/>
    <col min="13" max="13" width="10.140625" style="1" bestFit="1" customWidth="1"/>
    <col min="14" max="18" width="6.7109375" style="1" bestFit="1" customWidth="1"/>
    <col min="19" max="19" width="2.28515625" style="1" bestFit="1" customWidth="1"/>
    <col min="20" max="21" width="6.7109375" style="1" bestFit="1" customWidth="1"/>
    <col min="22" max="23" width="6.140625" style="1" bestFit="1" customWidth="1"/>
    <col min="24" max="27" width="6.7109375" style="1" bestFit="1" customWidth="1"/>
    <col min="28" max="16384" width="9.140625" style="1"/>
  </cols>
  <sheetData>
    <row r="1" spans="1:10">
      <c r="A1" s="77"/>
      <c r="B1" s="77"/>
      <c r="C1" s="77"/>
      <c r="D1" s="77"/>
      <c r="E1" s="77"/>
      <c r="F1" s="77"/>
      <c r="G1" s="77"/>
      <c r="H1" s="77"/>
      <c r="I1" s="77"/>
    </row>
    <row r="2" spans="1:10" ht="2.25" customHeight="1">
      <c r="D2" s="5"/>
    </row>
    <row r="3" spans="1:10" ht="33" customHeight="1">
      <c r="B3" s="76" t="s">
        <v>53</v>
      </c>
      <c r="C3" s="76"/>
      <c r="D3" s="76"/>
      <c r="E3" s="76"/>
      <c r="F3" s="76"/>
      <c r="G3" s="76"/>
      <c r="H3" s="76"/>
    </row>
    <row r="4" spans="1:10" ht="12.75" customHeight="1">
      <c r="B4" s="76" t="s">
        <v>52</v>
      </c>
      <c r="C4" s="76"/>
      <c r="D4" s="76"/>
      <c r="E4" s="76"/>
      <c r="F4" s="76"/>
      <c r="G4" s="76"/>
      <c r="H4" s="76"/>
    </row>
    <row r="5" spans="1:10" ht="19.5" customHeight="1">
      <c r="A5" s="75" t="s">
        <v>51</v>
      </c>
      <c r="B5" s="75"/>
      <c r="C5" s="75"/>
      <c r="D5" s="75"/>
      <c r="E5" s="75"/>
      <c r="F5" s="75"/>
      <c r="G5" s="75"/>
      <c r="H5" s="75"/>
      <c r="I5" s="75"/>
    </row>
    <row r="6" spans="1:10" ht="14.25" customHeight="1">
      <c r="A6" s="73" t="s">
        <v>0</v>
      </c>
      <c r="B6" s="73"/>
      <c r="C6" s="73"/>
      <c r="D6" s="73"/>
      <c r="E6" s="73"/>
      <c r="F6" s="73"/>
      <c r="G6" s="73"/>
      <c r="H6" s="73"/>
      <c r="I6" s="73"/>
    </row>
    <row r="7" spans="1:10" hidden="1">
      <c r="A7" s="73" t="s">
        <v>1</v>
      </c>
      <c r="B7" s="73"/>
      <c r="C7" s="73"/>
      <c r="D7" s="73"/>
      <c r="E7" s="73"/>
      <c r="F7" s="73"/>
      <c r="G7" s="73"/>
      <c r="H7" s="73"/>
      <c r="I7" s="73"/>
    </row>
    <row r="8" spans="1:10" ht="13.5" customHeight="1">
      <c r="A8" s="74" t="s">
        <v>55</v>
      </c>
      <c r="B8" s="74"/>
      <c r="C8" s="74"/>
      <c r="D8" s="74"/>
      <c r="E8" s="74"/>
      <c r="F8" s="74"/>
      <c r="G8" s="74"/>
      <c r="H8" s="74"/>
      <c r="I8" s="74"/>
    </row>
    <row r="9" spans="1:10" ht="60" customHeight="1">
      <c r="A9" s="6" t="s">
        <v>2</v>
      </c>
      <c r="B9" s="7" t="s">
        <v>3</v>
      </c>
      <c r="C9" s="6" t="s">
        <v>4</v>
      </c>
      <c r="D9" s="8" t="s">
        <v>5</v>
      </c>
      <c r="E9" s="8" t="s">
        <v>6</v>
      </c>
      <c r="F9" s="6" t="s">
        <v>7</v>
      </c>
      <c r="G9" s="8" t="s">
        <v>8</v>
      </c>
      <c r="H9" s="8" t="s">
        <v>9</v>
      </c>
      <c r="I9" s="7" t="s">
        <v>10</v>
      </c>
    </row>
    <row r="10" spans="1:10" ht="12.75" customHeight="1">
      <c r="A10" s="6">
        <v>1</v>
      </c>
      <c r="B10" s="7">
        <v>2</v>
      </c>
      <c r="C10" s="6">
        <v>3</v>
      </c>
      <c r="D10" s="6">
        <v>4</v>
      </c>
      <c r="E10" s="6"/>
      <c r="F10" s="6">
        <v>6</v>
      </c>
      <c r="G10" s="6">
        <v>7</v>
      </c>
      <c r="H10" s="6">
        <f>G10+1</f>
        <v>8</v>
      </c>
      <c r="I10" s="7">
        <f>H10+1</f>
        <v>9</v>
      </c>
    </row>
    <row r="11" spans="1:10" s="13" customFormat="1">
      <c r="A11" s="9"/>
      <c r="B11" s="10" t="s">
        <v>11</v>
      </c>
      <c r="C11" s="9"/>
      <c r="D11" s="11"/>
      <c r="E11" s="11"/>
      <c r="F11" s="11"/>
      <c r="G11" s="11"/>
      <c r="H11" s="11"/>
      <c r="I11" s="11"/>
      <c r="J11" s="12"/>
    </row>
    <row r="12" spans="1:10" s="13" customFormat="1">
      <c r="A12" s="28">
        <v>1</v>
      </c>
      <c r="B12" s="29" t="s">
        <v>56</v>
      </c>
      <c r="C12" s="15" t="s">
        <v>12</v>
      </c>
      <c r="D12" s="22">
        <f>6*6*0.3</f>
        <v>10.799999999999999</v>
      </c>
      <c r="E12" s="16"/>
      <c r="F12" s="16">
        <f>E12*D12</f>
        <v>0</v>
      </c>
      <c r="G12" s="16"/>
      <c r="H12" s="16"/>
      <c r="I12" s="64">
        <f>F12</f>
        <v>0</v>
      </c>
      <c r="J12" s="78"/>
    </row>
    <row r="13" spans="1:10" s="13" customFormat="1">
      <c r="A13" s="28">
        <v>1</v>
      </c>
      <c r="B13" s="29" t="s">
        <v>20</v>
      </c>
      <c r="C13" s="15" t="s">
        <v>12</v>
      </c>
      <c r="D13" s="22">
        <f>6*6*0.3</f>
        <v>10.799999999999999</v>
      </c>
      <c r="E13" s="16"/>
      <c r="F13" s="16">
        <f>E13*D13</f>
        <v>0</v>
      </c>
      <c r="G13" s="16"/>
      <c r="H13" s="16"/>
      <c r="I13" s="65">
        <f>H14+F13</f>
        <v>0</v>
      </c>
      <c r="J13" s="68">
        <f>I13+I15+I17+I19+I21+I24+I12</f>
        <v>0</v>
      </c>
    </row>
    <row r="14" spans="1:10" s="13" customFormat="1">
      <c r="A14" s="14"/>
      <c r="B14" s="17" t="s">
        <v>22</v>
      </c>
      <c r="C14" s="15" t="s">
        <v>13</v>
      </c>
      <c r="D14" s="22">
        <f>D13*1.4</f>
        <v>15.119999999999997</v>
      </c>
      <c r="E14" s="16"/>
      <c r="F14" s="16"/>
      <c r="G14" s="16"/>
      <c r="H14" s="16">
        <f>G14*D14</f>
        <v>0</v>
      </c>
      <c r="I14" s="67"/>
      <c r="J14" s="69"/>
    </row>
    <row r="15" spans="1:10" s="13" customFormat="1">
      <c r="A15" s="28">
        <v>2</v>
      </c>
      <c r="B15" s="29" t="s">
        <v>21</v>
      </c>
      <c r="C15" s="15" t="s">
        <v>12</v>
      </c>
      <c r="D15" s="22">
        <f>6*6*0.3</f>
        <v>10.799999999999999</v>
      </c>
      <c r="E15" s="16"/>
      <c r="F15" s="16">
        <f>E15*D15</f>
        <v>0</v>
      </c>
      <c r="G15" s="16"/>
      <c r="H15" s="16"/>
      <c r="I15" s="65">
        <f>H16+F15</f>
        <v>0</v>
      </c>
      <c r="J15" s="69"/>
    </row>
    <row r="16" spans="1:10" s="13" customFormat="1">
      <c r="A16" s="14"/>
      <c r="B16" s="17" t="s">
        <v>23</v>
      </c>
      <c r="C16" s="15" t="s">
        <v>13</v>
      </c>
      <c r="D16" s="22">
        <f>D15*1.4</f>
        <v>15.119999999999997</v>
      </c>
      <c r="E16" s="16"/>
      <c r="F16" s="16"/>
      <c r="G16" s="16"/>
      <c r="H16" s="16">
        <f>G16*D16</f>
        <v>0</v>
      </c>
      <c r="I16" s="67"/>
      <c r="J16" s="69"/>
    </row>
    <row r="17" spans="1:10" s="13" customFormat="1">
      <c r="A17" s="28">
        <v>3</v>
      </c>
      <c r="B17" s="29" t="s">
        <v>24</v>
      </c>
      <c r="C17" s="15" t="s">
        <v>15</v>
      </c>
      <c r="D17" s="22">
        <f>(36+7.2+9)</f>
        <v>52.2</v>
      </c>
      <c r="E17" s="16"/>
      <c r="F17" s="16">
        <f>E17*D17</f>
        <v>0</v>
      </c>
      <c r="G17" s="16"/>
      <c r="H17" s="16"/>
      <c r="I17" s="65">
        <f>H18+F17</f>
        <v>0</v>
      </c>
      <c r="J17" s="69"/>
    </row>
    <row r="18" spans="1:10" s="13" customFormat="1">
      <c r="A18" s="14"/>
      <c r="B18" s="17" t="s">
        <v>26</v>
      </c>
      <c r="C18" s="15" t="s">
        <v>25</v>
      </c>
      <c r="D18" s="22">
        <f>D17*0.05/0.28</f>
        <v>9.3214285714285712</v>
      </c>
      <c r="E18" s="16"/>
      <c r="F18" s="16"/>
      <c r="G18" s="16"/>
      <c r="H18" s="16">
        <f>G18*D18</f>
        <v>0</v>
      </c>
      <c r="I18" s="67"/>
      <c r="J18" s="69"/>
    </row>
    <row r="19" spans="1:10" s="13" customFormat="1">
      <c r="A19" s="28">
        <v>4</v>
      </c>
      <c r="B19" s="29" t="s">
        <v>27</v>
      </c>
      <c r="C19" s="15" t="s">
        <v>15</v>
      </c>
      <c r="D19" s="22">
        <f>36+7.2+9</f>
        <v>52.2</v>
      </c>
      <c r="E19" s="16"/>
      <c r="F19" s="16">
        <f>E19*D19</f>
        <v>0</v>
      </c>
      <c r="G19" s="16"/>
      <c r="H19" s="16"/>
      <c r="I19" s="65">
        <f>H20+F19</f>
        <v>0</v>
      </c>
      <c r="J19" s="69"/>
    </row>
    <row r="20" spans="1:10" s="13" customFormat="1">
      <c r="A20" s="14"/>
      <c r="B20" s="17" t="s">
        <v>28</v>
      </c>
      <c r="C20" s="15" t="s">
        <v>12</v>
      </c>
      <c r="D20" s="22">
        <f>D19*0.03</f>
        <v>1.5660000000000001</v>
      </c>
      <c r="E20" s="16"/>
      <c r="F20" s="16"/>
      <c r="G20" s="16"/>
      <c r="H20" s="16">
        <f>G20*D20</f>
        <v>0</v>
      </c>
      <c r="I20" s="67"/>
      <c r="J20" s="69"/>
    </row>
    <row r="21" spans="1:10" s="13" customFormat="1">
      <c r="A21" s="28">
        <v>5</v>
      </c>
      <c r="B21" s="29" t="s">
        <v>29</v>
      </c>
      <c r="C21" s="15" t="s">
        <v>13</v>
      </c>
      <c r="D21" s="22">
        <f>(D25*50)/1000</f>
        <v>0.49995000000000006</v>
      </c>
      <c r="E21" s="16"/>
      <c r="F21" s="16">
        <f>E21*D21</f>
        <v>0</v>
      </c>
      <c r="G21" s="16"/>
      <c r="H21" s="16"/>
      <c r="I21" s="65">
        <f>H22+F21+H23</f>
        <v>0</v>
      </c>
      <c r="J21" s="69"/>
    </row>
    <row r="22" spans="1:10" s="13" customFormat="1">
      <c r="A22" s="14"/>
      <c r="B22" s="17" t="s">
        <v>32</v>
      </c>
      <c r="C22" s="15" t="s">
        <v>13</v>
      </c>
      <c r="D22" s="22">
        <f>D21</f>
        <v>0.49995000000000006</v>
      </c>
      <c r="E22" s="16"/>
      <c r="F22" s="16"/>
      <c r="G22" s="16"/>
      <c r="H22" s="16">
        <f>G22*D22</f>
        <v>0</v>
      </c>
      <c r="I22" s="66"/>
      <c r="J22" s="69"/>
    </row>
    <row r="23" spans="1:10" s="13" customFormat="1">
      <c r="A23" s="14"/>
      <c r="B23" s="17" t="s">
        <v>33</v>
      </c>
      <c r="C23" s="15" t="s">
        <v>13</v>
      </c>
      <c r="D23" s="22">
        <f>(30/0.3*1.2*0.3)/1000</f>
        <v>3.5999999999999997E-2</v>
      </c>
      <c r="E23" s="16"/>
      <c r="F23" s="16"/>
      <c r="G23" s="16"/>
      <c r="H23" s="16">
        <f>G23*D23</f>
        <v>0</v>
      </c>
      <c r="I23" s="67"/>
      <c r="J23" s="69"/>
    </row>
    <row r="24" spans="1:10" s="13" customFormat="1">
      <c r="A24" s="28">
        <v>6</v>
      </c>
      <c r="B24" s="29" t="s">
        <v>30</v>
      </c>
      <c r="C24" s="15" t="s">
        <v>12</v>
      </c>
      <c r="D24" s="22">
        <f>6*6*0.2+0.3*0.3*30</f>
        <v>9.9</v>
      </c>
      <c r="E24" s="16"/>
      <c r="F24" s="16">
        <f>E24*D24</f>
        <v>0</v>
      </c>
      <c r="G24" s="16"/>
      <c r="H24" s="16"/>
      <c r="I24" s="65">
        <f>H25+F24+H26</f>
        <v>0</v>
      </c>
      <c r="J24" s="69"/>
    </row>
    <row r="25" spans="1:10" s="13" customFormat="1">
      <c r="A25" s="14"/>
      <c r="B25" s="17" t="s">
        <v>31</v>
      </c>
      <c r="C25" s="15" t="s">
        <v>12</v>
      </c>
      <c r="D25" s="22">
        <f>D24*1.01</f>
        <v>9.9990000000000006</v>
      </c>
      <c r="E25" s="16"/>
      <c r="F25" s="16"/>
      <c r="G25" s="16"/>
      <c r="H25" s="16">
        <f>G25*D25</f>
        <v>0</v>
      </c>
      <c r="I25" s="66"/>
      <c r="J25" s="69"/>
    </row>
    <row r="26" spans="1:10" s="13" customFormat="1">
      <c r="A26" s="14"/>
      <c r="B26" s="17" t="s">
        <v>34</v>
      </c>
      <c r="C26" s="15" t="s">
        <v>15</v>
      </c>
      <c r="D26" s="22">
        <f>36*1.2</f>
        <v>43.199999999999996</v>
      </c>
      <c r="E26" s="16"/>
      <c r="F26" s="16"/>
      <c r="G26" s="16"/>
      <c r="H26" s="16">
        <f>G26*D26</f>
        <v>0</v>
      </c>
      <c r="I26" s="67"/>
      <c r="J26" s="69"/>
    </row>
    <row r="27" spans="1:10" s="13" customFormat="1">
      <c r="A27" s="26">
        <v>7</v>
      </c>
      <c r="B27" s="27" t="s">
        <v>17</v>
      </c>
      <c r="C27" s="15" t="s">
        <v>12</v>
      </c>
      <c r="D27" s="22">
        <f>6*4*3.5*0.3+1*4*0.2</f>
        <v>26</v>
      </c>
      <c r="E27" s="16"/>
      <c r="F27" s="16">
        <f>E27*D27</f>
        <v>0</v>
      </c>
      <c r="G27" s="16"/>
      <c r="H27" s="16"/>
      <c r="I27" s="65">
        <f>F27+H28+H29</f>
        <v>0</v>
      </c>
      <c r="J27" s="68">
        <f>I27+I30+I33</f>
        <v>0</v>
      </c>
    </row>
    <row r="28" spans="1:10" s="13" customFormat="1">
      <c r="A28" s="14"/>
      <c r="B28" s="17" t="s">
        <v>18</v>
      </c>
      <c r="C28" s="15" t="s">
        <v>12</v>
      </c>
      <c r="D28" s="22"/>
      <c r="E28" s="16"/>
      <c r="F28" s="16"/>
      <c r="G28" s="16"/>
      <c r="H28" s="16">
        <f>G28*D27</f>
        <v>0</v>
      </c>
      <c r="I28" s="66"/>
      <c r="J28" s="71"/>
    </row>
    <row r="29" spans="1:10" s="13" customFormat="1">
      <c r="A29" s="14"/>
      <c r="B29" s="17" t="s">
        <v>19</v>
      </c>
      <c r="C29" s="15" t="s">
        <v>14</v>
      </c>
      <c r="D29" s="22">
        <v>15</v>
      </c>
      <c r="E29" s="16"/>
      <c r="F29" s="16"/>
      <c r="G29" s="16"/>
      <c r="H29" s="16">
        <f>G29*D29</f>
        <v>0</v>
      </c>
      <c r="I29" s="67"/>
      <c r="J29" s="71"/>
    </row>
    <row r="30" spans="1:10" s="13" customFormat="1">
      <c r="A30" s="26">
        <v>8</v>
      </c>
      <c r="B30" s="27" t="s">
        <v>49</v>
      </c>
      <c r="C30" s="15" t="s">
        <v>13</v>
      </c>
      <c r="D30" s="22">
        <f>D34*0.05</f>
        <v>6.7499999999999991E-2</v>
      </c>
      <c r="E30" s="16"/>
      <c r="F30" s="16">
        <f>E30*D30</f>
        <v>0</v>
      </c>
      <c r="G30" s="16"/>
      <c r="H30" s="16"/>
      <c r="I30" s="65">
        <f>H31+F30+H32</f>
        <v>0</v>
      </c>
      <c r="J30" s="71"/>
    </row>
    <row r="31" spans="1:10" s="13" customFormat="1">
      <c r="A31" s="14"/>
      <c r="B31" s="17" t="s">
        <v>32</v>
      </c>
      <c r="C31" s="15" t="s">
        <v>13</v>
      </c>
      <c r="D31" s="22">
        <f>D30</f>
        <v>6.7499999999999991E-2</v>
      </c>
      <c r="E31" s="16"/>
      <c r="F31" s="16"/>
      <c r="G31" s="16"/>
      <c r="H31" s="16">
        <f>G31*D31</f>
        <v>0</v>
      </c>
      <c r="I31" s="66"/>
      <c r="J31" s="71"/>
    </row>
    <row r="32" spans="1:10" s="13" customFormat="1">
      <c r="A32" s="14"/>
      <c r="B32" s="17" t="s">
        <v>33</v>
      </c>
      <c r="C32" s="15" t="s">
        <v>13</v>
      </c>
      <c r="D32" s="22">
        <f>(30/0.3*1.2*0.3)/1000</f>
        <v>3.5999999999999997E-2</v>
      </c>
      <c r="E32" s="16"/>
      <c r="F32" s="16"/>
      <c r="G32" s="16"/>
      <c r="H32" s="16">
        <f>G32*D32</f>
        <v>0</v>
      </c>
      <c r="I32" s="67"/>
      <c r="J32" s="71"/>
    </row>
    <row r="33" spans="1:10" s="13" customFormat="1">
      <c r="A33" s="26">
        <v>9</v>
      </c>
      <c r="B33" s="27" t="s">
        <v>50</v>
      </c>
      <c r="C33" s="15" t="s">
        <v>16</v>
      </c>
      <c r="D33" s="22">
        <f>6*5</f>
        <v>30</v>
      </c>
      <c r="E33" s="16"/>
      <c r="F33" s="16">
        <f>E33*D33</f>
        <v>0</v>
      </c>
      <c r="G33" s="16"/>
      <c r="H33" s="16"/>
      <c r="I33" s="65">
        <f>H34+F33+H35</f>
        <v>0</v>
      </c>
      <c r="J33" s="71"/>
    </row>
    <row r="34" spans="1:10" s="13" customFormat="1">
      <c r="A34" s="14"/>
      <c r="B34" s="17" t="s">
        <v>31</v>
      </c>
      <c r="C34" s="15" t="s">
        <v>12</v>
      </c>
      <c r="D34" s="22">
        <f>D33*0.15*0.3</f>
        <v>1.3499999999999999</v>
      </c>
      <c r="E34" s="16"/>
      <c r="F34" s="16"/>
      <c r="G34" s="16"/>
      <c r="H34" s="16">
        <f>G34*D34</f>
        <v>0</v>
      </c>
      <c r="I34" s="66"/>
      <c r="J34" s="71"/>
    </row>
    <row r="35" spans="1:10" s="13" customFormat="1">
      <c r="A35" s="14"/>
      <c r="B35" s="17"/>
      <c r="C35" s="15"/>
      <c r="D35" s="22"/>
      <c r="E35" s="16"/>
      <c r="F35" s="16"/>
      <c r="G35" s="16"/>
      <c r="H35" s="16"/>
      <c r="I35" s="67"/>
      <c r="J35" s="72"/>
    </row>
    <row r="36" spans="1:10" s="13" customFormat="1">
      <c r="A36" s="34">
        <v>10</v>
      </c>
      <c r="B36" s="30" t="s">
        <v>35</v>
      </c>
      <c r="C36" s="31" t="s">
        <v>15</v>
      </c>
      <c r="D36" s="32">
        <f>D38</f>
        <v>48</v>
      </c>
      <c r="E36" s="33"/>
      <c r="F36" s="33">
        <f>E36*D36</f>
        <v>0</v>
      </c>
      <c r="G36" s="33"/>
      <c r="H36" s="33"/>
      <c r="I36" s="65">
        <f>F36+H37+H38+H39+H40+H41+H42+H43+H44+H45</f>
        <v>0</v>
      </c>
      <c r="J36" s="68">
        <f>I36</f>
        <v>0</v>
      </c>
    </row>
    <row r="37" spans="1:10" s="13" customFormat="1">
      <c r="A37" s="14"/>
      <c r="B37" s="17" t="s">
        <v>43</v>
      </c>
      <c r="C37" s="15" t="s">
        <v>12</v>
      </c>
      <c r="D37" s="22">
        <f>8*0.1*0.2*3</f>
        <v>0.48000000000000009</v>
      </c>
      <c r="E37" s="16"/>
      <c r="F37" s="16"/>
      <c r="G37" s="16"/>
      <c r="H37" s="16">
        <f t="shared" ref="H37:H45" si="0">G37*D37</f>
        <v>0</v>
      </c>
      <c r="I37" s="66"/>
      <c r="J37" s="69"/>
    </row>
    <row r="38" spans="1:10" s="13" customFormat="1" ht="24">
      <c r="A38" s="14" t="s">
        <v>39</v>
      </c>
      <c r="B38" s="17" t="s">
        <v>42</v>
      </c>
      <c r="C38" s="15" t="s">
        <v>15</v>
      </c>
      <c r="D38" s="22">
        <f>4*6*2</f>
        <v>48</v>
      </c>
      <c r="E38" s="16"/>
      <c r="F38" s="16"/>
      <c r="G38" s="16"/>
      <c r="H38" s="16">
        <f t="shared" si="0"/>
        <v>0</v>
      </c>
      <c r="I38" s="66"/>
      <c r="J38" s="69"/>
    </row>
    <row r="39" spans="1:10" s="13" customFormat="1">
      <c r="A39" s="14"/>
      <c r="B39" s="17" t="s">
        <v>40</v>
      </c>
      <c r="C39" s="15" t="s">
        <v>16</v>
      </c>
      <c r="D39" s="22">
        <f>12*2*6</f>
        <v>144</v>
      </c>
      <c r="E39" s="16"/>
      <c r="F39" s="16"/>
      <c r="G39" s="16"/>
      <c r="H39" s="16">
        <f t="shared" si="0"/>
        <v>0</v>
      </c>
      <c r="I39" s="66"/>
      <c r="J39" s="69"/>
    </row>
    <row r="40" spans="1:10" s="13" customFormat="1">
      <c r="A40" s="14"/>
      <c r="B40" s="17" t="s">
        <v>41</v>
      </c>
      <c r="C40" s="15" t="s">
        <v>15</v>
      </c>
      <c r="D40" s="22">
        <f>D38</f>
        <v>48</v>
      </c>
      <c r="E40" s="16"/>
      <c r="F40" s="16"/>
      <c r="G40" s="16"/>
      <c r="H40" s="16">
        <f t="shared" si="0"/>
        <v>0</v>
      </c>
      <c r="I40" s="66"/>
      <c r="J40" s="69"/>
    </row>
    <row r="41" spans="1:10" s="13" customFormat="1" ht="24">
      <c r="A41" s="14" t="s">
        <v>38</v>
      </c>
      <c r="B41" s="17" t="s">
        <v>54</v>
      </c>
      <c r="C41" s="15" t="s">
        <v>12</v>
      </c>
      <c r="D41" s="22">
        <f>0.05*0.2*4*23</f>
        <v>0.92000000000000015</v>
      </c>
      <c r="E41" s="16"/>
      <c r="F41" s="16"/>
      <c r="G41" s="16"/>
      <c r="H41" s="16">
        <f t="shared" si="0"/>
        <v>0</v>
      </c>
      <c r="I41" s="66"/>
      <c r="J41" s="69"/>
    </row>
    <row r="42" spans="1:10" s="13" customFormat="1">
      <c r="A42" s="14"/>
      <c r="B42" s="17" t="s">
        <v>36</v>
      </c>
      <c r="C42" s="15" t="s">
        <v>15</v>
      </c>
      <c r="D42" s="22">
        <f>D38</f>
        <v>48</v>
      </c>
      <c r="E42" s="16"/>
      <c r="F42" s="16"/>
      <c r="G42" s="16"/>
      <c r="H42" s="16">
        <f t="shared" si="0"/>
        <v>0</v>
      </c>
      <c r="I42" s="66"/>
      <c r="J42" s="69"/>
    </row>
    <row r="43" spans="1:10" s="13" customFormat="1">
      <c r="A43" s="14"/>
      <c r="B43" s="17" t="s">
        <v>44</v>
      </c>
      <c r="C43" s="15" t="s">
        <v>16</v>
      </c>
      <c r="D43" s="22">
        <f>D39</f>
        <v>144</v>
      </c>
      <c r="E43" s="16"/>
      <c r="F43" s="16"/>
      <c r="G43" s="16"/>
      <c r="H43" s="16">
        <f t="shared" si="0"/>
        <v>0</v>
      </c>
      <c r="I43" s="66"/>
      <c r="J43" s="69"/>
    </row>
    <row r="44" spans="1:10" s="13" customFormat="1" ht="24">
      <c r="A44" s="14"/>
      <c r="B44" s="17" t="s">
        <v>45</v>
      </c>
      <c r="C44" s="15" t="s">
        <v>12</v>
      </c>
      <c r="D44" s="22">
        <f>13*2*6*0.03*0.1</f>
        <v>0.46799999999999997</v>
      </c>
      <c r="E44" s="16"/>
      <c r="F44" s="16"/>
      <c r="G44" s="16"/>
      <c r="H44" s="16">
        <f t="shared" si="0"/>
        <v>0</v>
      </c>
      <c r="I44" s="66"/>
      <c r="J44" s="69"/>
    </row>
    <row r="45" spans="1:10" s="13" customFormat="1">
      <c r="A45" s="14"/>
      <c r="B45" s="17" t="s">
        <v>37</v>
      </c>
      <c r="C45" s="15" t="s">
        <v>15</v>
      </c>
      <c r="D45" s="22">
        <f>D42</f>
        <v>48</v>
      </c>
      <c r="E45" s="16"/>
      <c r="F45" s="16"/>
      <c r="G45" s="16"/>
      <c r="H45" s="16">
        <f t="shared" si="0"/>
        <v>0</v>
      </c>
      <c r="I45" s="67"/>
      <c r="J45" s="70"/>
    </row>
    <row r="46" spans="1:10" s="13" customFormat="1" ht="15.75" thickBot="1">
      <c r="A46" s="35"/>
      <c r="B46" s="36"/>
      <c r="C46" s="37"/>
      <c r="D46" s="38"/>
      <c r="E46" s="39"/>
      <c r="F46" s="39"/>
      <c r="G46" s="39"/>
      <c r="H46" s="39"/>
      <c r="I46" s="25"/>
    </row>
    <row r="47" spans="1:10" s="21" customFormat="1">
      <c r="A47" s="40"/>
      <c r="B47" s="41" t="s">
        <v>46</v>
      </c>
      <c r="C47" s="42"/>
      <c r="D47" s="43"/>
      <c r="E47" s="44"/>
      <c r="F47" s="44">
        <f>SUM(F13:F46)</f>
        <v>0</v>
      </c>
      <c r="G47" s="45"/>
      <c r="H47" s="46"/>
      <c r="I47" s="47"/>
    </row>
    <row r="48" spans="1:10" s="21" customFormat="1">
      <c r="A48" s="48"/>
      <c r="B48" s="49" t="s">
        <v>47</v>
      </c>
      <c r="C48" s="50"/>
      <c r="D48" s="51"/>
      <c r="E48" s="52"/>
      <c r="F48" s="52"/>
      <c r="G48" s="53"/>
      <c r="H48" s="54">
        <f>SUM(H13:H47)</f>
        <v>0</v>
      </c>
      <c r="I48" s="55"/>
    </row>
    <row r="49" spans="1:9" s="21" customFormat="1" ht="15.75" thickBot="1">
      <c r="A49" s="56"/>
      <c r="B49" s="57" t="s">
        <v>48</v>
      </c>
      <c r="C49" s="58"/>
      <c r="D49" s="59"/>
      <c r="E49" s="60"/>
      <c r="F49" s="60"/>
      <c r="G49" s="61"/>
      <c r="H49" s="60"/>
      <c r="I49" s="62">
        <f>SUM(I13:I46)</f>
        <v>0</v>
      </c>
    </row>
    <row r="50" spans="1:9" s="21" customFormat="1">
      <c r="A50" s="18"/>
      <c r="B50" s="24"/>
      <c r="C50" s="20"/>
      <c r="I50" s="63"/>
    </row>
    <row r="51" spans="1:9" s="21" customFormat="1">
      <c r="A51" s="18"/>
      <c r="B51" s="24"/>
      <c r="C51" s="20"/>
      <c r="I51" s="19"/>
    </row>
    <row r="52" spans="1:9" s="21" customFormat="1">
      <c r="A52" s="18"/>
      <c r="B52" s="24"/>
      <c r="C52" s="20"/>
      <c r="I52" s="19"/>
    </row>
    <row r="53" spans="1:9" s="21" customFormat="1">
      <c r="A53" s="18"/>
      <c r="B53" s="24"/>
      <c r="C53" s="20"/>
      <c r="I53" s="19"/>
    </row>
  </sheetData>
  <mergeCells count="20">
    <mergeCell ref="A5:I5"/>
    <mergeCell ref="B4:H4"/>
    <mergeCell ref="B3:H3"/>
    <mergeCell ref="A1:I1"/>
    <mergeCell ref="A6:I6"/>
    <mergeCell ref="A7:I7"/>
    <mergeCell ref="A8:I8"/>
    <mergeCell ref="I13:I14"/>
    <mergeCell ref="J13:J26"/>
    <mergeCell ref="I15:I16"/>
    <mergeCell ref="I17:I18"/>
    <mergeCell ref="I19:I20"/>
    <mergeCell ref="I21:I23"/>
    <mergeCell ref="I24:I26"/>
    <mergeCell ref="I36:I45"/>
    <mergeCell ref="J36:J45"/>
    <mergeCell ref="I27:I29"/>
    <mergeCell ref="J27:J35"/>
    <mergeCell ref="I30:I32"/>
    <mergeCell ref="I33:I35"/>
  </mergeCells>
  <pageMargins left="0.31496062992125984" right="0.11811023622047245" top="0.39370078740157483" bottom="0.19685039370078741" header="0.31496062992125984" footer="0"/>
  <pageSetup paperSize="9" scale="78" fitToHeight="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6" workbookViewId="0">
      <selection activeCell="N46" sqref="N46"/>
    </sheetView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одноповрховий</vt:lpstr>
      <vt:lpstr>ПЛАН ДОМА</vt:lpstr>
      <vt:lpstr>одноповрховий!Область_печати</vt:lpstr>
    </vt:vector>
  </TitlesOfParts>
  <Company>Krokoz™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Таня</dc:creator>
  <cp:lastModifiedBy>Буду7</cp:lastModifiedBy>
  <cp:lastPrinted>2018-04-02T06:53:36Z</cp:lastPrinted>
  <dcterms:created xsi:type="dcterms:W3CDTF">2018-03-26T11:11:14Z</dcterms:created>
  <dcterms:modified xsi:type="dcterms:W3CDTF">2019-03-18T10:33:14Z</dcterms:modified>
</cp:coreProperties>
</file>