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3B7979B0-36E1-0443-85BD-D2909F6A67F4}" xr6:coauthVersionLast="43" xr6:coauthVersionMax="43" xr10:uidLastSave="{00000000-0000-0000-0000-000000000000}"/>
  <bookViews>
    <workbookView xWindow="390" yWindow="2325" windowWidth="20730" windowHeight="7230" tabRatio="856" xr2:uid="{00000000-000D-0000-FFFF-FFFF00000000}"/>
  </bookViews>
  <sheets>
    <sheet name="Смета" sheetId="76" r:id="rId1"/>
  </sheets>
  <externalReferences>
    <externalReference r:id="rId2"/>
  </externalReferences>
  <definedNames>
    <definedName name="GLA">'[1]Объемы5.8.'!#REF!</definedName>
    <definedName name="долл.США">'[1]Объемы5.8.'!#REF!</definedName>
    <definedName name="итого_всего">'[1]Объемы5.8.'!#REF!</definedName>
    <definedName name="общая_площадь">'[1]Объемы5.8.'!#REF!</definedName>
    <definedName name="подсобники">'[1]Объемы5.8.'!#REF!</definedName>
  </definedNames>
  <calcPr calcId="191028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7" i="76" l="1"/>
  <c r="D80" i="76"/>
  <c r="D82" i="76"/>
  <c r="D83" i="76"/>
  <c r="D84" i="76"/>
  <c r="D66" i="76"/>
  <c r="D69" i="76"/>
  <c r="D72" i="76"/>
  <c r="D73" i="76"/>
  <c r="D74" i="76"/>
  <c r="D54" i="76"/>
  <c r="D55" i="76"/>
  <c r="D58" i="76"/>
  <c r="D60" i="76"/>
  <c r="D61" i="76"/>
  <c r="D42" i="76"/>
  <c r="D43" i="76"/>
  <c r="D44" i="76"/>
  <c r="D45" i="76"/>
  <c r="D33" i="76"/>
  <c r="D35" i="76"/>
  <c r="D37" i="76"/>
  <c r="D38" i="76"/>
  <c r="D23" i="76"/>
  <c r="D25" i="76"/>
  <c r="D28" i="76"/>
  <c r="D12" i="76"/>
  <c r="D15" i="76"/>
  <c r="D18" i="76"/>
  <c r="D19" i="76"/>
  <c r="D20" i="76"/>
  <c r="D100" i="76"/>
  <c r="D87" i="76"/>
  <c r="D50" i="76"/>
  <c r="I59" i="76"/>
  <c r="J59" i="76"/>
  <c r="D17" i="76"/>
  <c r="I44" i="76"/>
  <c r="J42" i="76"/>
  <c r="D91" i="76"/>
  <c r="I61" i="76"/>
  <c r="I58" i="76"/>
  <c r="I55" i="76"/>
  <c r="I52" i="76"/>
  <c r="I50" i="76"/>
  <c r="I53" i="76"/>
  <c r="I63" i="76"/>
  <c r="J63" i="76"/>
  <c r="I62" i="76"/>
  <c r="J62" i="76"/>
  <c r="J61" i="76"/>
  <c r="J60" i="76"/>
  <c r="J58" i="76"/>
  <c r="J43" i="76"/>
  <c r="J30" i="76"/>
  <c r="J27" i="76"/>
  <c r="J24" i="76"/>
  <c r="J23" i="76"/>
  <c r="J26" i="76"/>
  <c r="J25" i="76"/>
  <c r="J28" i="76"/>
  <c r="J29" i="76"/>
  <c r="I70" i="76"/>
  <c r="J92" i="76"/>
  <c r="J94" i="76"/>
  <c r="J93" i="76"/>
  <c r="J91" i="76"/>
  <c r="J78" i="76"/>
  <c r="J96" i="76"/>
  <c r="J90" i="76"/>
  <c r="J97" i="76"/>
  <c r="J68" i="76"/>
  <c r="J67" i="76"/>
  <c r="J66" i="76"/>
  <c r="J79" i="76"/>
  <c r="J81" i="76"/>
  <c r="J77" i="76"/>
  <c r="J71" i="76"/>
  <c r="J80" i="76"/>
  <c r="J69" i="76"/>
  <c r="J73" i="76"/>
  <c r="J72" i="76"/>
  <c r="J95" i="76"/>
  <c r="J74" i="76"/>
  <c r="J54" i="76"/>
  <c r="D52" i="76"/>
  <c r="J51" i="76"/>
  <c r="J44" i="76"/>
  <c r="J17" i="76"/>
  <c r="J88" i="76"/>
  <c r="J14" i="76"/>
  <c r="J89" i="76"/>
  <c r="J87" i="76"/>
  <c r="J34" i="76"/>
  <c r="J33" i="76"/>
  <c r="J36" i="76"/>
  <c r="J35" i="76"/>
  <c r="J37" i="76"/>
  <c r="J39" i="76"/>
  <c r="J38" i="76"/>
  <c r="J52" i="76"/>
  <c r="J55" i="76"/>
  <c r="J12" i="76"/>
  <c r="J13" i="76"/>
  <c r="J82" i="76"/>
  <c r="J83" i="76"/>
  <c r="J18" i="76"/>
  <c r="J53" i="76"/>
  <c r="J16" i="76"/>
  <c r="J20" i="76"/>
  <c r="J15" i="76"/>
  <c r="J50" i="76"/>
  <c r="J84" i="76"/>
  <c r="J19" i="76"/>
  <c r="J47" i="76"/>
  <c r="J45" i="76"/>
  <c r="J46" i="76"/>
</calcChain>
</file>

<file path=xl/sharedStrings.xml><?xml version="1.0" encoding="utf-8"?>
<sst xmlns="http://schemas.openxmlformats.org/spreadsheetml/2006/main" count="250" uniqueCount="102">
  <si>
    <t>шт.</t>
  </si>
  <si>
    <t>м.кв.</t>
  </si>
  <si>
    <t>м.п.</t>
  </si>
  <si>
    <t>Од. вим.</t>
  </si>
  <si>
    <t>Найменування</t>
  </si>
  <si>
    <t>Кіл-ть</t>
  </si>
  <si>
    <t>Всього,
грн.</t>
  </si>
  <si>
    <t>Матеріали</t>
  </si>
  <si>
    <t>кг.</t>
  </si>
  <si>
    <t>Найменування робіт</t>
  </si>
  <si>
    <t>ЗП, грн.</t>
  </si>
  <si>
    <t>Витр. на од. вим.</t>
  </si>
  <si>
    <t>Влаштування армованого шару</t>
  </si>
  <si>
    <t>Влаштування армованого шару стелі</t>
  </si>
  <si>
    <t>Кутик пластиковий із с/сіткою</t>
  </si>
  <si>
    <t>Встановлення кутиків</t>
  </si>
  <si>
    <t xml:space="preserve"> </t>
  </si>
  <si>
    <t>Всього по роботам без ПДВ грн:</t>
  </si>
  <si>
    <t>Фінішне грунтування</t>
  </si>
  <si>
    <t>Декоративне тинькування</t>
  </si>
  <si>
    <t>Облицювання керамогранітною плитою</t>
  </si>
  <si>
    <t>Фінішне грунтування стелі</t>
  </si>
  <si>
    <t>Декоративне тинькування стелі</t>
  </si>
  <si>
    <t>КОМЕРЦІЙНА ПРОПОЗИЦІЯ</t>
  </si>
  <si>
    <t>шт</t>
  </si>
  <si>
    <t>Герметик силіконовий, нейтр., прозорий (310 мл)</t>
  </si>
  <si>
    <t>Декоративне мозаїчне тинькування</t>
  </si>
  <si>
    <t>Утеплення та оздоблення цоколю</t>
  </si>
  <si>
    <t>м2</t>
  </si>
  <si>
    <t>Клей-піна поліуретанова (750 мл)</t>
  </si>
  <si>
    <t>Саморіз ТЕХ 4,2х19 (з буром)</t>
  </si>
  <si>
    <t>Дюбель термоізоляційний 10х120 (цвях мет. без терм.гол.)</t>
  </si>
  <si>
    <t>Фарбування (в 2 шари), колір білий</t>
  </si>
  <si>
    <t>Армувальна суміш</t>
  </si>
  <si>
    <t>Сітка армуюча склозахисна (145 г/м.кв.)</t>
  </si>
  <si>
    <t>Клейова суміш для плитки (морозостійка)</t>
  </si>
  <si>
    <t>Шпарування для швiв</t>
  </si>
  <si>
    <t>Клейова суміш для ППС</t>
  </si>
  <si>
    <t>Влаштування армованого шару відкосів (4 сторони)</t>
  </si>
  <si>
    <t>Фінішне грунтування відкосів (4 сторони)</t>
  </si>
  <si>
    <t>Декоративне тинькування відкосів (3 сторони)</t>
  </si>
  <si>
    <t>на роботи щодо  утеплення та оздоблення  будинку</t>
  </si>
  <si>
    <t>з косинками</t>
  </si>
  <si>
    <t>Виготовлення та монтаж відливів/парапетів</t>
  </si>
  <si>
    <t>Дюбель  стіновий  8х100</t>
  </si>
  <si>
    <t>ПСБ-С-25 (ГОСТ), 50 мм</t>
  </si>
  <si>
    <t>Утеплення вент.каналів (ППС 50 мм)</t>
  </si>
  <si>
    <t>Оздоблення вент.каналів</t>
  </si>
  <si>
    <t>Стрічка малярна "Tempo", 40 мм, 50м</t>
  </si>
  <si>
    <t>рул.</t>
  </si>
  <si>
    <t>Утеплення цоколю (ЕППС 50 мм)</t>
  </si>
  <si>
    <t>Екструдований пінополістирол 35, 50 мм (Г1)</t>
  </si>
  <si>
    <r>
      <t xml:space="preserve">Лист оц. з полім. покр. 1250х2000х0,5 мм (RAL </t>
    </r>
    <r>
      <rPr>
        <sz val="9"/>
        <color rgb="FFFF0000"/>
        <rFont val="Calibri"/>
        <family val="2"/>
        <charset val="204"/>
        <scheme val="minor"/>
      </rPr>
      <t>9006</t>
    </r>
    <r>
      <rPr>
        <sz val="9"/>
        <rFont val="Calibri"/>
        <family val="2"/>
        <charset val="204"/>
        <scheme val="minor"/>
      </rPr>
      <t>)</t>
    </r>
  </si>
  <si>
    <t>Утеплення стін (ППС 120 мм)</t>
  </si>
  <si>
    <t>Приклеювання керамогранітної плитки</t>
  </si>
  <si>
    <t>ПСБ-С-25 (ГОСТ), 120 мм</t>
  </si>
  <si>
    <t>Дюбель термоізоляційний 10х200 (цвях мет. без терм.гол.)</t>
  </si>
  <si>
    <t>Утеплення та оздоблення стін плиткою</t>
  </si>
  <si>
    <t>Утеплення та фарбування стін</t>
  </si>
  <si>
    <t>Сітка панцерна (160 г/м.кв.)</t>
  </si>
  <si>
    <t>Клей для керамограніту</t>
  </si>
  <si>
    <t>Плитка керамогранітна</t>
  </si>
  <si>
    <t>Осокорки, 1 шлюз</t>
  </si>
  <si>
    <t>Тиньк мозаїчний декоративний</t>
  </si>
  <si>
    <t>Фарбування (в 2 шари)</t>
  </si>
  <si>
    <t>Фарба грунтуюча</t>
  </si>
  <si>
    <t>Тиньк декоративний мінеральний  (баранець, 2 мм)</t>
  </si>
  <si>
    <t>Фарба акрілова</t>
  </si>
  <si>
    <t>Тиньк декоративний мінеральний (баранець, 2 мм)</t>
  </si>
  <si>
    <t>Герметизація відкосів (з підрізанням)</t>
  </si>
  <si>
    <t>Затирка для швів (морозостійка)</t>
  </si>
  <si>
    <t>Дюбель термоізоляційний 10х140 (цвях мет. без терм.гол.)</t>
  </si>
  <si>
    <t>Оздоблення стель (в напів-гаражі)</t>
  </si>
  <si>
    <t>Утеплення стель (ППС 150 мм)</t>
  </si>
  <si>
    <t>ПСБ-С-25 (ГОСТ), 150 мм</t>
  </si>
  <si>
    <r>
      <t xml:space="preserve">Лист оц. з полім. покр. 1250х2000х0,6 мм (RAL </t>
    </r>
    <r>
      <rPr>
        <sz val="9"/>
        <color rgb="FFFF0000"/>
        <rFont val="Calibri"/>
        <family val="2"/>
        <charset val="204"/>
        <scheme val="minor"/>
      </rPr>
      <t>9006</t>
    </r>
    <r>
      <rPr>
        <sz val="9"/>
        <rFont val="Calibri"/>
        <family val="2"/>
        <charset val="204"/>
        <scheme val="minor"/>
      </rPr>
      <t>)</t>
    </r>
  </si>
  <si>
    <t>Облицювання балконів плиткою</t>
  </si>
  <si>
    <t>Плита керамогранітна (для підлоги)</t>
  </si>
  <si>
    <t>Гідроізоляція підлоги</t>
  </si>
  <si>
    <t>ПЕ-плівка 150 мкм</t>
  </si>
  <si>
    <t>Утеплення цоколю (ЕППС 100 мм)</t>
  </si>
  <si>
    <t>Екструдований пінополістирол 35, 100 мм (Г2)</t>
  </si>
  <si>
    <t>м.куб.</t>
  </si>
  <si>
    <t>Влаштування армованої стяжки М-150 (40 мм)</t>
  </si>
  <si>
    <t>Полусуха армована стяжка М-150</t>
  </si>
  <si>
    <t>Герметизація відкосів</t>
  </si>
  <si>
    <t>Влаштування армованого шару відкосів</t>
  </si>
  <si>
    <t>Монтаж віконних відливів (без виготовлення)</t>
  </si>
  <si>
    <t>Монтаж відливів балконів (без виготовлення)</t>
  </si>
  <si>
    <t>Монтаж флюгарок вент.каналів (без виготовлення)</t>
  </si>
  <si>
    <t>Облицювання відкосів плиткою</t>
  </si>
  <si>
    <t>Оздоблення віконних/дверних відкосів</t>
  </si>
  <si>
    <t>на Об’єкті будівництва: "BELVEDER-CITY" (4 черга)</t>
  </si>
  <si>
    <r>
      <t xml:space="preserve">Строк виконання робіт: </t>
    </r>
    <r>
      <rPr>
        <i/>
        <u/>
        <sz val="10"/>
        <rFont val="Arial"/>
        <family val="2"/>
        <charset val="204"/>
      </rPr>
      <t>1.5 - 2 місяці</t>
    </r>
  </si>
  <si>
    <r>
      <t xml:space="preserve">Середня кількість робітників: </t>
    </r>
    <r>
      <rPr>
        <i/>
        <u/>
        <sz val="10"/>
        <rFont val="Arial"/>
        <family val="2"/>
        <charset val="204"/>
      </rPr>
      <t>6 - 8 чол.</t>
    </r>
  </si>
  <si>
    <t>+</t>
  </si>
  <si>
    <t>Встановлення-розбирання риштувань</t>
  </si>
  <si>
    <t>Сума авансу (для початку робіт): 30 000,00 грн.</t>
  </si>
  <si>
    <t>Дюбель універсальний, 6х60</t>
  </si>
  <si>
    <t>=</t>
  </si>
  <si>
    <t>аванс 20000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</si>
</sst>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0_ ;[Red]\-#,##0.00\ "/>
    <numFmt numFmtId="166" formatCode="_-* #,##0.00\ _г_р_н_._-;\-* #,##0.00\ _г_р_н_._-;_-* &quot;-&quot;??\ _г_р_н_._-;_-@_-"/>
    <numFmt numFmtId="167" formatCode="0.000"/>
  </numFmts>
  <fonts count="32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i/>
      <sz val="9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color indexed="12"/>
      <name val="Calibri"/>
      <family val="2"/>
      <charset val="204"/>
      <scheme val="minor"/>
    </font>
    <font>
      <sz val="9"/>
      <color indexed="12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9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Calibri"/>
      <family val="2"/>
      <charset val="204"/>
    </font>
    <font>
      <b/>
      <sz val="9"/>
      <color rgb="FFFF0000"/>
      <name val="Calibri"/>
      <family val="2"/>
      <charset val="204"/>
      <scheme val="minor"/>
    </font>
    <font>
      <b/>
      <sz val="9"/>
      <color rgb="FF00B0F0"/>
      <name val="Calibri"/>
      <family val="2"/>
      <charset val="204"/>
      <scheme val="minor"/>
    </font>
    <font>
      <b/>
      <sz val="9"/>
      <color indexed="60"/>
      <name val="Calibri"/>
      <family val="2"/>
      <charset val="204"/>
      <scheme val="minor"/>
    </font>
    <font>
      <b/>
      <i/>
      <sz val="8"/>
      <name val="Arial"/>
      <family val="2"/>
      <charset val="204"/>
    </font>
    <font>
      <i/>
      <sz val="10"/>
      <name val="Arial"/>
      <family val="2"/>
      <charset val="204"/>
    </font>
    <font>
      <i/>
      <u/>
      <sz val="1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10"/>
      <name val="Century Gothic"/>
      <family val="2"/>
      <charset val="204"/>
    </font>
    <font>
      <sz val="10"/>
      <name val="Helv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0">
      <alignment horizontal="left"/>
    </xf>
    <xf numFmtId="0" fontId="2" fillId="0" borderId="0"/>
    <xf numFmtId="164" fontId="3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7" fillId="0" borderId="0"/>
    <xf numFmtId="164" fontId="3" fillId="0" borderId="0" applyFont="0" applyFill="0" applyBorder="0" applyAlignment="0" applyProtection="0"/>
    <xf numFmtId="0" fontId="17" fillId="0" borderId="0"/>
    <xf numFmtId="0" fontId="2" fillId="0" borderId="0"/>
    <xf numFmtId="166" fontId="17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17" fillId="0" borderId="0"/>
    <xf numFmtId="0" fontId="2" fillId="0" borderId="0"/>
    <xf numFmtId="0" fontId="28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9" fontId="17" fillId="0" borderId="0" applyFont="0" applyFill="0" applyBorder="0" applyAlignment="0" applyProtection="0"/>
    <xf numFmtId="0" fontId="29" fillId="0" borderId="0"/>
    <xf numFmtId="164" fontId="3" fillId="0" borderId="0" applyFont="0" applyFill="0" applyBorder="0" applyAlignment="0" applyProtection="0"/>
  </cellStyleXfs>
  <cellXfs count="389"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5" fillId="2" borderId="0" xfId="2" applyFont="1" applyFill="1" applyBorder="1" applyAlignment="1">
      <alignment vertical="center" wrapText="1"/>
    </xf>
    <xf numFmtId="2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2" applyFont="1" applyFill="1" applyBorder="1" applyAlignment="1">
      <alignment vertical="center" wrapText="1"/>
    </xf>
    <xf numFmtId="0" fontId="15" fillId="0" borderId="0" xfId="0" applyFont="1"/>
    <xf numFmtId="165" fontId="0" fillId="0" borderId="0" xfId="0" applyNumberFormat="1"/>
    <xf numFmtId="1" fontId="0" fillId="0" borderId="0" xfId="0" applyNumberFormat="1" applyFill="1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vertical="center"/>
    </xf>
    <xf numFmtId="1" fontId="18" fillId="0" borderId="0" xfId="0" applyNumberFormat="1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6" fillId="2" borderId="33" xfId="2" applyFont="1" applyFill="1" applyBorder="1" applyAlignment="1">
      <alignment horizontal="center" vertical="center" wrapText="1"/>
    </xf>
    <xf numFmtId="0" fontId="6" fillId="2" borderId="27" xfId="2" applyFont="1" applyFill="1" applyBorder="1" applyAlignment="1">
      <alignment horizontal="center" vertical="center" wrapText="1"/>
    </xf>
    <xf numFmtId="0" fontId="6" fillId="2" borderId="27" xfId="2" applyFont="1" applyFill="1" applyBorder="1" applyAlignment="1">
      <alignment vertical="center" wrapText="1"/>
    </xf>
    <xf numFmtId="4" fontId="6" fillId="2" borderId="0" xfId="2" applyNumberFormat="1" applyFont="1" applyFill="1" applyBorder="1" applyAlignment="1">
      <alignment vertical="center" wrapText="1"/>
    </xf>
    <xf numFmtId="0" fontId="6" fillId="2" borderId="18" xfId="2" applyFont="1" applyFill="1" applyBorder="1" applyAlignment="1">
      <alignment horizontal="center" vertical="center" wrapText="1"/>
    </xf>
    <xf numFmtId="0" fontId="6" fillId="2" borderId="25" xfId="2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left" vertical="center" wrapText="1"/>
    </xf>
    <xf numFmtId="0" fontId="5" fillId="0" borderId="59" xfId="0" applyFont="1" applyFill="1" applyBorder="1" applyAlignment="1">
      <alignment horizontal="center" vertical="center"/>
    </xf>
    <xf numFmtId="0" fontId="5" fillId="0" borderId="58" xfId="0" applyFont="1" applyFill="1" applyBorder="1"/>
    <xf numFmtId="0" fontId="5" fillId="0" borderId="59" xfId="0" applyFont="1" applyFill="1" applyBorder="1" applyAlignment="1">
      <alignment horizontal="center"/>
    </xf>
    <xf numFmtId="2" fontId="5" fillId="0" borderId="30" xfId="0" applyNumberFormat="1" applyFont="1" applyFill="1" applyBorder="1" applyAlignment="1">
      <alignment horizontal="right"/>
    </xf>
    <xf numFmtId="0" fontId="5" fillId="0" borderId="64" xfId="2" applyFont="1" applyFill="1" applyBorder="1" applyAlignment="1">
      <alignment horizontal="left" vertical="center" wrapText="1"/>
    </xf>
    <xf numFmtId="0" fontId="5" fillId="0" borderId="64" xfId="0" applyFont="1" applyFill="1" applyBorder="1" applyAlignment="1">
      <alignment horizontal="center" vertical="center"/>
    </xf>
    <xf numFmtId="0" fontId="5" fillId="0" borderId="63" xfId="0" applyFont="1" applyFill="1" applyBorder="1"/>
    <xf numFmtId="0" fontId="5" fillId="0" borderId="64" xfId="0" applyFont="1" applyFill="1" applyBorder="1" applyAlignment="1">
      <alignment horizontal="center"/>
    </xf>
    <xf numFmtId="2" fontId="5" fillId="0" borderId="26" xfId="0" applyNumberFormat="1" applyFont="1" applyFill="1" applyBorder="1" applyAlignment="1">
      <alignment horizontal="right"/>
    </xf>
    <xf numFmtId="0" fontId="5" fillId="0" borderId="71" xfId="2" applyFont="1" applyFill="1" applyBorder="1" applyAlignment="1">
      <alignment horizontal="left" vertical="center" wrapText="1"/>
    </xf>
    <xf numFmtId="0" fontId="5" fillId="0" borderId="71" xfId="0" applyFont="1" applyFill="1" applyBorder="1" applyAlignment="1">
      <alignment horizontal="center" vertical="center"/>
    </xf>
    <xf numFmtId="0" fontId="5" fillId="0" borderId="70" xfId="0" applyFont="1" applyFill="1" applyBorder="1"/>
    <xf numFmtId="0" fontId="5" fillId="0" borderId="71" xfId="0" applyFont="1" applyFill="1" applyBorder="1" applyAlignment="1">
      <alignment horizontal="center"/>
    </xf>
    <xf numFmtId="2" fontId="5" fillId="0" borderId="50" xfId="0" applyNumberFormat="1" applyFont="1" applyFill="1" applyBorder="1" applyAlignment="1">
      <alignment horizontal="right"/>
    </xf>
    <xf numFmtId="0" fontId="5" fillId="0" borderId="73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/>
    </xf>
    <xf numFmtId="2" fontId="5" fillId="0" borderId="75" xfId="0" applyNumberFormat="1" applyFont="1" applyFill="1" applyBorder="1" applyAlignment="1">
      <alignment horizontal="right"/>
    </xf>
    <xf numFmtId="0" fontId="5" fillId="0" borderId="62" xfId="2" applyFont="1" applyFill="1" applyBorder="1" applyAlignment="1">
      <alignment horizontal="left" vertical="center" wrapText="1"/>
    </xf>
    <xf numFmtId="0" fontId="5" fillId="0" borderId="62" xfId="0" applyFont="1" applyFill="1" applyBorder="1" applyAlignment="1">
      <alignment horizontal="center" vertical="center"/>
    </xf>
    <xf numFmtId="0" fontId="5" fillId="0" borderId="76" xfId="0" applyFont="1" applyFill="1" applyBorder="1"/>
    <xf numFmtId="0" fontId="5" fillId="0" borderId="62" xfId="0" applyFont="1" applyFill="1" applyBorder="1" applyAlignment="1">
      <alignment horizontal="center"/>
    </xf>
    <xf numFmtId="2" fontId="5" fillId="0" borderId="77" xfId="0" applyNumberFormat="1" applyFont="1" applyFill="1" applyBorder="1" applyAlignment="1">
      <alignment horizontal="right"/>
    </xf>
    <xf numFmtId="0" fontId="5" fillId="0" borderId="26" xfId="2" applyFont="1" applyFill="1" applyBorder="1" applyAlignment="1">
      <alignment vertical="center" wrapText="1"/>
    </xf>
    <xf numFmtId="0" fontId="5" fillId="0" borderId="64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6" xfId="0" applyFont="1" applyFill="1" applyBorder="1"/>
    <xf numFmtId="0" fontId="5" fillId="0" borderId="1" xfId="0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right"/>
    </xf>
    <xf numFmtId="0" fontId="5" fillId="2" borderId="54" xfId="2" applyFont="1" applyFill="1" applyBorder="1" applyAlignment="1">
      <alignment horizontal="left" vertical="center" wrapText="1"/>
    </xf>
    <xf numFmtId="0" fontId="5" fillId="2" borderId="54" xfId="0" applyFont="1" applyFill="1" applyBorder="1" applyAlignment="1">
      <alignment horizontal="center" vertical="center"/>
    </xf>
    <xf numFmtId="0" fontId="5" fillId="0" borderId="39" xfId="0" applyFont="1" applyFill="1" applyBorder="1"/>
    <xf numFmtId="0" fontId="5" fillId="0" borderId="54" xfId="0" applyFont="1" applyFill="1" applyBorder="1" applyAlignment="1">
      <alignment horizontal="center"/>
    </xf>
    <xf numFmtId="1" fontId="5" fillId="0" borderId="3" xfId="2" applyNumberFormat="1" applyFont="1" applyFill="1" applyBorder="1" applyAlignment="1">
      <alignment wrapText="1"/>
    </xf>
    <xf numFmtId="0" fontId="5" fillId="2" borderId="4" xfId="2" applyFont="1" applyFill="1" applyBorder="1" applyAlignment="1">
      <alignment wrapText="1"/>
    </xf>
    <xf numFmtId="0" fontId="5" fillId="2" borderId="4" xfId="2" applyFont="1" applyFill="1" applyBorder="1" applyAlignment="1">
      <alignment horizontal="center" wrapText="1"/>
    </xf>
    <xf numFmtId="4" fontId="5" fillId="2" borderId="4" xfId="2" applyNumberFormat="1" applyFont="1" applyFill="1" applyBorder="1" applyAlignment="1">
      <alignment wrapText="1"/>
    </xf>
    <xf numFmtId="0" fontId="5" fillId="0" borderId="25" xfId="0" applyFont="1" applyFill="1" applyBorder="1" applyAlignment="1">
      <alignment horizontal="center" vertical="center"/>
    </xf>
    <xf numFmtId="1" fontId="5" fillId="0" borderId="31" xfId="2" applyNumberFormat="1" applyFont="1" applyFill="1" applyBorder="1" applyAlignment="1">
      <alignment wrapText="1"/>
    </xf>
    <xf numFmtId="0" fontId="5" fillId="2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center" wrapText="1"/>
    </xf>
    <xf numFmtId="4" fontId="5" fillId="2" borderId="0" xfId="2" applyNumberFormat="1" applyFont="1" applyFill="1" applyBorder="1" applyAlignment="1">
      <alignment wrapText="1"/>
    </xf>
    <xf numFmtId="2" fontId="5" fillId="0" borderId="0" xfId="0" applyNumberFormat="1" applyFont="1" applyFill="1" applyBorder="1" applyAlignment="1">
      <alignment horizontal="right"/>
    </xf>
    <xf numFmtId="2" fontId="5" fillId="0" borderId="10" xfId="0" applyNumberFormat="1" applyFont="1" applyFill="1" applyBorder="1" applyAlignment="1">
      <alignment horizontal="right"/>
    </xf>
    <xf numFmtId="0" fontId="5" fillId="0" borderId="45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0" fontId="5" fillId="2" borderId="10" xfId="2" applyFont="1" applyFill="1" applyBorder="1" applyAlignment="1">
      <alignment horizontal="left" vertical="center" wrapText="1"/>
    </xf>
    <xf numFmtId="1" fontId="6" fillId="0" borderId="31" xfId="2" applyNumberFormat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right" vertical="center" wrapText="1"/>
    </xf>
    <xf numFmtId="0" fontId="5" fillId="2" borderId="38" xfId="2" applyFont="1" applyFill="1" applyBorder="1" applyAlignment="1">
      <alignment horizontal="center" wrapText="1"/>
    </xf>
    <xf numFmtId="4" fontId="5" fillId="2" borderId="38" xfId="2" applyNumberFormat="1" applyFont="1" applyFill="1" applyBorder="1" applyAlignment="1">
      <alignment wrapText="1"/>
    </xf>
    <xf numFmtId="0" fontId="5" fillId="2" borderId="38" xfId="2" applyFont="1" applyFill="1" applyBorder="1" applyAlignment="1">
      <alignment wrapText="1"/>
    </xf>
    <xf numFmtId="0" fontId="5" fillId="0" borderId="54" xfId="0" applyFont="1" applyFill="1" applyBorder="1" applyAlignment="1">
      <alignment horizontal="center" vertical="center"/>
    </xf>
    <xf numFmtId="0" fontId="5" fillId="0" borderId="16" xfId="0" applyFont="1" applyFill="1" applyBorder="1"/>
    <xf numFmtId="0" fontId="6" fillId="2" borderId="0" xfId="0" applyFont="1" applyFill="1" applyBorder="1" applyAlignment="1">
      <alignment horizontal="center" vertical="center" wrapText="1"/>
    </xf>
    <xf numFmtId="0" fontId="5" fillId="0" borderId="65" xfId="2" applyFont="1" applyFill="1" applyBorder="1" applyAlignment="1">
      <alignment vertical="center" wrapText="1"/>
    </xf>
    <xf numFmtId="0" fontId="5" fillId="0" borderId="32" xfId="0" applyFont="1" applyFill="1" applyBorder="1"/>
    <xf numFmtId="0" fontId="5" fillId="0" borderId="50" xfId="0" applyFont="1" applyBorder="1" applyAlignment="1">
      <alignment vertical="center" wrapText="1"/>
    </xf>
    <xf numFmtId="0" fontId="5" fillId="7" borderId="10" xfId="0" applyFont="1" applyFill="1" applyBorder="1" applyAlignment="1">
      <alignment horizontal="left" vertical="center" wrapText="1"/>
    </xf>
    <xf numFmtId="0" fontId="5" fillId="7" borderId="9" xfId="0" applyFont="1" applyFill="1" applyBorder="1" applyAlignment="1">
      <alignment vertical="center" wrapText="1"/>
    </xf>
    <xf numFmtId="0" fontId="5" fillId="2" borderId="73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/>
    </xf>
    <xf numFmtId="0" fontId="5" fillId="0" borderId="57" xfId="0" applyFont="1" applyFill="1" applyBorder="1"/>
    <xf numFmtId="0" fontId="5" fillId="0" borderId="53" xfId="2" applyFont="1" applyFill="1" applyBorder="1" applyAlignment="1">
      <alignment vertical="center" wrapText="1"/>
    </xf>
    <xf numFmtId="0" fontId="5" fillId="2" borderId="71" xfId="2" applyFont="1" applyFill="1" applyBorder="1" applyAlignment="1">
      <alignment horizontal="center" vertical="center" wrapText="1"/>
    </xf>
    <xf numFmtId="0" fontId="5" fillId="0" borderId="82" xfId="0" applyFont="1" applyFill="1" applyBorder="1"/>
    <xf numFmtId="0" fontId="5" fillId="0" borderId="69" xfId="0" applyFont="1" applyFill="1" applyBorder="1" applyAlignment="1">
      <alignment horizontal="center" vertical="center"/>
    </xf>
    <xf numFmtId="0" fontId="5" fillId="2" borderId="64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center"/>
    </xf>
    <xf numFmtId="1" fontId="0" fillId="0" borderId="0" xfId="0" applyNumberFormat="1"/>
    <xf numFmtId="4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4" fillId="2" borderId="0" xfId="2" applyFont="1" applyFill="1" applyBorder="1" applyAlignment="1">
      <alignment wrapText="1"/>
    </xf>
    <xf numFmtId="165" fontId="5" fillId="0" borderId="59" xfId="0" applyNumberFormat="1" applyFont="1" applyFill="1" applyBorder="1" applyAlignment="1">
      <alignment horizontal="right" vertical="center"/>
    </xf>
    <xf numFmtId="165" fontId="5" fillId="0" borderId="73" xfId="0" applyNumberFormat="1" applyFont="1" applyFill="1" applyBorder="1" applyAlignment="1">
      <alignment horizontal="right" vertical="center"/>
    </xf>
    <xf numFmtId="165" fontId="6" fillId="2" borderId="4" xfId="0" applyNumberFormat="1" applyFont="1" applyFill="1" applyBorder="1" applyAlignment="1">
      <alignment vertical="center"/>
    </xf>
    <xf numFmtId="165" fontId="6" fillId="2" borderId="0" xfId="0" applyNumberFormat="1" applyFont="1" applyFill="1" applyBorder="1" applyAlignment="1">
      <alignment vertical="center"/>
    </xf>
    <xf numFmtId="165" fontId="5" fillId="0" borderId="62" xfId="0" applyNumberFormat="1" applyFont="1" applyFill="1" applyBorder="1" applyAlignment="1">
      <alignment horizontal="right" vertical="center"/>
    </xf>
    <xf numFmtId="1" fontId="8" fillId="0" borderId="7" xfId="2" applyNumberFormat="1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3" borderId="12" xfId="2" applyFont="1" applyFill="1" applyBorder="1" applyAlignment="1">
      <alignment horizontal="center" vertical="center" wrapText="1"/>
    </xf>
    <xf numFmtId="165" fontId="5" fillId="3" borderId="61" xfId="10" applyNumberFormat="1" applyFont="1" applyFill="1" applyBorder="1" applyAlignment="1">
      <alignment horizontal="right" vertical="center"/>
    </xf>
    <xf numFmtId="165" fontId="5" fillId="3" borderId="66" xfId="10" applyNumberFormat="1" applyFont="1" applyFill="1" applyBorder="1" applyAlignment="1">
      <alignment horizontal="right" vertical="center"/>
    </xf>
    <xf numFmtId="165" fontId="5" fillId="3" borderId="51" xfId="10" applyNumberFormat="1" applyFont="1" applyFill="1" applyBorder="1" applyAlignment="1">
      <alignment horizontal="right" vertical="center"/>
    </xf>
    <xf numFmtId="165" fontId="5" fillId="3" borderId="68" xfId="10" applyNumberFormat="1" applyFont="1" applyFill="1" applyBorder="1" applyAlignment="1">
      <alignment horizontal="right" vertical="center"/>
    </xf>
    <xf numFmtId="165" fontId="5" fillId="3" borderId="15" xfId="10" applyNumberFormat="1" applyFont="1" applyFill="1" applyBorder="1" applyAlignment="1">
      <alignment horizontal="right" vertical="center"/>
    </xf>
    <xf numFmtId="165" fontId="5" fillId="3" borderId="17" xfId="10" applyNumberFormat="1" applyFont="1" applyFill="1" applyBorder="1" applyAlignment="1">
      <alignment horizontal="right" vertical="center"/>
    </xf>
    <xf numFmtId="0" fontId="5" fillId="0" borderId="58" xfId="0" applyNumberFormat="1" applyFont="1" applyFill="1" applyBorder="1" applyAlignment="1">
      <alignment horizontal="left" vertical="center"/>
    </xf>
    <xf numFmtId="1" fontId="5" fillId="0" borderId="63" xfId="0" applyNumberFormat="1" applyFont="1" applyFill="1" applyBorder="1" applyAlignment="1">
      <alignment horizontal="left" vertical="center"/>
    </xf>
    <xf numFmtId="165" fontId="5" fillId="0" borderId="64" xfId="0" applyNumberFormat="1" applyFont="1" applyFill="1" applyBorder="1" applyAlignment="1">
      <alignment horizontal="right" vertical="center"/>
    </xf>
    <xf numFmtId="0" fontId="5" fillId="0" borderId="70" xfId="0" applyNumberFormat="1" applyFont="1" applyFill="1" applyBorder="1" applyAlignment="1">
      <alignment horizontal="left" vertical="center"/>
    </xf>
    <xf numFmtId="165" fontId="5" fillId="0" borderId="71" xfId="0" applyNumberFormat="1" applyFont="1" applyFill="1" applyBorder="1" applyAlignment="1">
      <alignment horizontal="right" vertical="center"/>
    </xf>
    <xf numFmtId="0" fontId="5" fillId="0" borderId="76" xfId="2" applyNumberFormat="1" applyFont="1" applyFill="1" applyBorder="1" applyAlignment="1">
      <alignment horizontal="left" vertical="center" wrapText="1"/>
    </xf>
    <xf numFmtId="165" fontId="5" fillId="0" borderId="62" xfId="2" applyNumberFormat="1" applyFont="1" applyFill="1" applyBorder="1" applyAlignment="1">
      <alignment horizontal="right" vertical="center" wrapText="1"/>
    </xf>
    <xf numFmtId="1" fontId="5" fillId="0" borderId="63" xfId="2" applyNumberFormat="1" applyFont="1" applyFill="1" applyBorder="1" applyAlignment="1">
      <alignment horizontal="left" vertical="center" wrapText="1"/>
    </xf>
    <xf numFmtId="165" fontId="5" fillId="0" borderId="64" xfId="2" applyNumberFormat="1" applyFont="1" applyFill="1" applyBorder="1" applyAlignment="1">
      <alignment horizontal="right" vertical="center" wrapText="1"/>
    </xf>
    <xf numFmtId="0" fontId="5" fillId="0" borderId="16" xfId="0" applyNumberFormat="1" applyFont="1" applyFill="1" applyBorder="1" applyAlignment="1">
      <alignment horizontal="left" vertical="center"/>
    </xf>
    <xf numFmtId="165" fontId="5" fillId="2" borderId="1" xfId="0" applyNumberFormat="1" applyFont="1" applyFill="1" applyBorder="1" applyAlignment="1">
      <alignment horizontal="right" vertical="center"/>
    </xf>
    <xf numFmtId="165" fontId="5" fillId="2" borderId="4" xfId="2" applyNumberFormat="1" applyFont="1" applyFill="1" applyBorder="1" applyAlignment="1">
      <alignment horizontal="right" wrapText="1"/>
    </xf>
    <xf numFmtId="1" fontId="5" fillId="0" borderId="82" xfId="2" applyNumberFormat="1" applyFont="1" applyFill="1" applyBorder="1" applyAlignment="1">
      <alignment horizontal="left" vertical="center" wrapText="1"/>
    </xf>
    <xf numFmtId="0" fontId="5" fillId="0" borderId="55" xfId="2" applyFont="1" applyFill="1" applyBorder="1" applyAlignment="1">
      <alignment vertical="center" wrapText="1"/>
    </xf>
    <xf numFmtId="0" fontId="5" fillId="0" borderId="69" xfId="2" applyFont="1" applyFill="1" applyBorder="1" applyAlignment="1">
      <alignment horizontal="center" vertical="center" wrapText="1"/>
    </xf>
    <xf numFmtId="165" fontId="5" fillId="0" borderId="69" xfId="2" applyNumberFormat="1" applyFont="1" applyFill="1" applyBorder="1" applyAlignment="1">
      <alignment horizontal="right" vertical="center" wrapText="1"/>
    </xf>
    <xf numFmtId="165" fontId="5" fillId="3" borderId="56" xfId="10" applyNumberFormat="1" applyFont="1" applyFill="1" applyBorder="1" applyAlignment="1">
      <alignment horizontal="right" vertical="center"/>
    </xf>
    <xf numFmtId="2" fontId="5" fillId="0" borderId="55" xfId="0" applyNumberFormat="1" applyFont="1" applyFill="1" applyBorder="1" applyAlignment="1">
      <alignment horizontal="right"/>
    </xf>
    <xf numFmtId="0" fontId="5" fillId="0" borderId="72" xfId="2" applyNumberFormat="1" applyFont="1" applyFill="1" applyBorder="1" applyAlignment="1">
      <alignment horizontal="center" vertical="center" wrapText="1"/>
    </xf>
    <xf numFmtId="0" fontId="5" fillId="2" borderId="73" xfId="2" applyFont="1" applyFill="1" applyBorder="1" applyAlignment="1">
      <alignment horizontal="left" vertical="center" wrapText="1"/>
    </xf>
    <xf numFmtId="165" fontId="5" fillId="2" borderId="73" xfId="0" applyNumberFormat="1" applyFont="1" applyFill="1" applyBorder="1" applyAlignment="1">
      <alignment horizontal="right" vertical="center"/>
    </xf>
    <xf numFmtId="0" fontId="5" fillId="2" borderId="72" xfId="0" applyFont="1" applyFill="1" applyBorder="1"/>
    <xf numFmtId="0" fontId="6" fillId="2" borderId="4" xfId="0" applyFont="1" applyFill="1" applyBorder="1" applyAlignment="1">
      <alignment horizontal="right" vertical="center"/>
    </xf>
    <xf numFmtId="2" fontId="23" fillId="2" borderId="4" xfId="0" applyNumberFormat="1" applyFont="1" applyFill="1" applyBorder="1" applyAlignment="1">
      <alignment horizontal="center" vertical="center"/>
    </xf>
    <xf numFmtId="2" fontId="21" fillId="2" borderId="4" xfId="0" applyNumberFormat="1" applyFont="1" applyFill="1" applyBorder="1" applyAlignment="1">
      <alignment horizontal="right" vertical="center"/>
    </xf>
    <xf numFmtId="0" fontId="5" fillId="0" borderId="22" xfId="0" applyNumberFormat="1" applyFont="1" applyFill="1" applyBorder="1" applyAlignment="1">
      <alignment horizontal="left" vertical="center"/>
    </xf>
    <xf numFmtId="165" fontId="5" fillId="3" borderId="19" xfId="10" applyNumberFormat="1" applyFont="1" applyFill="1" applyBorder="1" applyAlignment="1">
      <alignment horizontal="right" vertical="center"/>
    </xf>
    <xf numFmtId="0" fontId="5" fillId="0" borderId="22" xfId="0" applyFont="1" applyFill="1" applyBorder="1"/>
    <xf numFmtId="0" fontId="5" fillId="0" borderId="24" xfId="0" applyFont="1" applyFill="1" applyBorder="1" applyAlignment="1">
      <alignment horizontal="center"/>
    </xf>
    <xf numFmtId="0" fontId="5" fillId="0" borderId="39" xfId="2" applyNumberFormat="1" applyFont="1" applyFill="1" applyBorder="1" applyAlignment="1">
      <alignment horizontal="left" vertical="center" wrapText="1"/>
    </xf>
    <xf numFmtId="165" fontId="5" fillId="0" borderId="54" xfId="0" applyNumberFormat="1" applyFont="1" applyFill="1" applyBorder="1" applyAlignment="1">
      <alignment horizontal="right" vertical="center"/>
    </xf>
    <xf numFmtId="165" fontId="5" fillId="3" borderId="14" xfId="10" applyNumberFormat="1" applyFont="1" applyFill="1" applyBorder="1" applyAlignment="1">
      <alignment horizontal="right" vertical="center"/>
    </xf>
    <xf numFmtId="0" fontId="5" fillId="0" borderId="16" xfId="2" applyNumberFormat="1" applyFont="1" applyFill="1" applyBorder="1" applyAlignment="1">
      <alignment horizontal="left" vertical="center" wrapText="1"/>
    </xf>
    <xf numFmtId="165" fontId="5" fillId="0" borderId="1" xfId="2" applyNumberFormat="1" applyFont="1" applyFill="1" applyBorder="1" applyAlignment="1">
      <alignment horizontal="right" vertical="center" wrapText="1"/>
    </xf>
    <xf numFmtId="1" fontId="5" fillId="0" borderId="39" xfId="2" applyNumberFormat="1" applyFont="1" applyFill="1" applyBorder="1" applyAlignment="1">
      <alignment horizontal="left" wrapText="1"/>
    </xf>
    <xf numFmtId="0" fontId="5" fillId="0" borderId="23" xfId="2" applyNumberFormat="1" applyFont="1" applyFill="1" applyBorder="1" applyAlignment="1">
      <alignment horizontal="left" vertical="center" wrapText="1"/>
    </xf>
    <xf numFmtId="165" fontId="5" fillId="0" borderId="25" xfId="0" applyNumberFormat="1" applyFont="1" applyFill="1" applyBorder="1" applyAlignment="1">
      <alignment horizontal="right" vertical="center"/>
    </xf>
    <xf numFmtId="1" fontId="5" fillId="0" borderId="7" xfId="2" applyNumberFormat="1" applyFont="1" applyFill="1" applyBorder="1" applyAlignment="1">
      <alignment horizontal="center" vertical="center" wrapText="1"/>
    </xf>
    <xf numFmtId="1" fontId="6" fillId="0" borderId="3" xfId="2" applyNumberFormat="1" applyFont="1" applyFill="1" applyBorder="1" applyAlignment="1">
      <alignment horizontal="center" vertical="center" wrapText="1"/>
    </xf>
    <xf numFmtId="0" fontId="5" fillId="0" borderId="58" xfId="2" applyNumberFormat="1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horizontal="right" vertical="center" wrapText="1"/>
    </xf>
    <xf numFmtId="2" fontId="21" fillId="2" borderId="0" xfId="0" applyNumberFormat="1" applyFont="1" applyFill="1" applyBorder="1" applyAlignment="1">
      <alignment vertical="center" wrapText="1"/>
    </xf>
    <xf numFmtId="0" fontId="5" fillId="0" borderId="70" xfId="2" applyNumberFormat="1" applyFont="1" applyFill="1" applyBorder="1" applyAlignment="1">
      <alignment horizontal="left" vertical="center" wrapText="1"/>
    </xf>
    <xf numFmtId="49" fontId="5" fillId="0" borderId="72" xfId="2" applyNumberFormat="1" applyFont="1" applyFill="1" applyBorder="1" applyAlignment="1">
      <alignment horizontal="left" vertical="center" wrapText="1"/>
    </xf>
    <xf numFmtId="165" fontId="5" fillId="2" borderId="54" xfId="0" applyNumberFormat="1" applyFont="1" applyFill="1" applyBorder="1" applyAlignment="1">
      <alignment horizontal="right" vertical="center"/>
    </xf>
    <xf numFmtId="165" fontId="5" fillId="2" borderId="38" xfId="2" applyNumberFormat="1" applyFont="1" applyFill="1" applyBorder="1" applyAlignment="1">
      <alignment horizontal="right" wrapText="1"/>
    </xf>
    <xf numFmtId="0" fontId="5" fillId="0" borderId="60" xfId="2" applyFont="1" applyFill="1" applyBorder="1" applyAlignment="1">
      <alignment vertical="center" wrapText="1"/>
    </xf>
    <xf numFmtId="0" fontId="5" fillId="2" borderId="59" xfId="2" applyFont="1" applyFill="1" applyBorder="1" applyAlignment="1">
      <alignment horizontal="center" vertical="center" wrapText="1"/>
    </xf>
    <xf numFmtId="165" fontId="5" fillId="0" borderId="30" xfId="2" applyNumberFormat="1" applyFont="1" applyFill="1" applyBorder="1" applyAlignment="1">
      <alignment horizontal="right" vertical="center" wrapText="1"/>
    </xf>
    <xf numFmtId="0" fontId="5" fillId="0" borderId="29" xfId="0" applyFont="1" applyFill="1" applyBorder="1" applyAlignment="1">
      <alignment vertical="center"/>
    </xf>
    <xf numFmtId="2" fontId="5" fillId="0" borderId="30" xfId="0" applyNumberFormat="1" applyFont="1" applyFill="1" applyBorder="1" applyAlignment="1">
      <alignment horizontal="right" vertical="center"/>
    </xf>
    <xf numFmtId="1" fontId="5" fillId="0" borderId="70" xfId="2" applyNumberFormat="1" applyFont="1" applyFill="1" applyBorder="1" applyAlignment="1">
      <alignment horizontal="left" vertical="center" wrapText="1"/>
    </xf>
    <xf numFmtId="165" fontId="5" fillId="0" borderId="50" xfId="2" applyNumberFormat="1" applyFont="1" applyFill="1" applyBorder="1" applyAlignment="1">
      <alignment horizontal="right" vertical="center" wrapText="1"/>
    </xf>
    <xf numFmtId="2" fontId="5" fillId="3" borderId="51" xfId="2" applyNumberFormat="1" applyFont="1" applyFill="1" applyBorder="1" applyAlignment="1">
      <alignment vertical="center" wrapText="1"/>
    </xf>
    <xf numFmtId="165" fontId="5" fillId="0" borderId="26" xfId="2" applyNumberFormat="1" applyFont="1" applyFill="1" applyBorder="1" applyAlignment="1">
      <alignment horizontal="right" vertical="center" wrapText="1"/>
    </xf>
    <xf numFmtId="2" fontId="5" fillId="3" borderId="66" xfId="2" applyNumberFormat="1" applyFont="1" applyFill="1" applyBorder="1" applyAlignment="1">
      <alignment vertical="center" wrapText="1"/>
    </xf>
    <xf numFmtId="165" fontId="5" fillId="2" borderId="0" xfId="2" applyNumberFormat="1" applyFont="1" applyFill="1" applyBorder="1" applyAlignment="1">
      <alignment horizontal="right" wrapText="1"/>
    </xf>
    <xf numFmtId="0" fontId="6" fillId="0" borderId="4" xfId="2" applyFont="1" applyFill="1" applyBorder="1" applyAlignment="1">
      <alignment horizontal="right" vertical="top" wrapText="1"/>
    </xf>
    <xf numFmtId="0" fontId="6" fillId="0" borderId="36" xfId="2" applyFont="1" applyFill="1" applyBorder="1" applyAlignment="1">
      <alignment horizontal="center" wrapText="1"/>
    </xf>
    <xf numFmtId="165" fontId="5" fillId="0" borderId="4" xfId="2" applyNumberFormat="1" applyFont="1" applyFill="1" applyBorder="1" applyAlignment="1">
      <alignment horizontal="right" wrapText="1"/>
    </xf>
    <xf numFmtId="0" fontId="13" fillId="0" borderId="0" xfId="0" applyFont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0" fontId="24" fillId="0" borderId="0" xfId="0" applyFont="1"/>
    <xf numFmtId="0" fontId="25" fillId="0" borderId="0" xfId="0" applyFont="1" applyAlignment="1">
      <alignment vertical="center"/>
    </xf>
    <xf numFmtId="4" fontId="0" fillId="0" borderId="0" xfId="0" applyNumberFormat="1" applyAlignment="1">
      <alignment horizontal="center" vertical="center"/>
    </xf>
    <xf numFmtId="2" fontId="25" fillId="0" borderId="0" xfId="0" applyNumberFormat="1" applyFont="1" applyAlignment="1">
      <alignment vertical="center"/>
    </xf>
    <xf numFmtId="4" fontId="6" fillId="2" borderId="4" xfId="2" applyNumberFormat="1" applyFont="1" applyFill="1" applyBorder="1" applyAlignment="1">
      <alignment vertical="center" wrapText="1"/>
    </xf>
    <xf numFmtId="0" fontId="27" fillId="0" borderId="0" xfId="0" applyFont="1"/>
    <xf numFmtId="1" fontId="5" fillId="0" borderId="40" xfId="2" applyNumberFormat="1" applyFont="1" applyFill="1" applyBorder="1" applyAlignment="1">
      <alignment horizontal="left" wrapText="1"/>
    </xf>
    <xf numFmtId="0" fontId="5" fillId="2" borderId="6" xfId="2" applyFont="1" applyFill="1" applyBorder="1" applyAlignment="1">
      <alignment horizontal="left" vertical="center" wrapText="1"/>
    </xf>
    <xf numFmtId="0" fontId="5" fillId="0" borderId="13" xfId="0" applyFont="1" applyFill="1" applyBorder="1"/>
    <xf numFmtId="2" fontId="5" fillId="0" borderId="9" xfId="0" applyNumberFormat="1" applyFont="1" applyFill="1" applyBorder="1" applyAlignment="1">
      <alignment horizontal="right" vertical="center"/>
    </xf>
    <xf numFmtId="165" fontId="5" fillId="0" borderId="59" xfId="0" applyNumberFormat="1" applyFont="1" applyFill="1" applyBorder="1" applyAlignment="1">
      <alignment horizontal="right" vertical="center" wrapText="1"/>
    </xf>
    <xf numFmtId="165" fontId="5" fillId="0" borderId="71" xfId="0" applyNumberFormat="1" applyFont="1" applyFill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/>
    </xf>
    <xf numFmtId="0" fontId="0" fillId="4" borderId="0" xfId="0" applyFill="1"/>
    <xf numFmtId="0" fontId="0" fillId="4" borderId="0" xfId="0" applyFill="1" applyAlignment="1">
      <alignment horizontal="center"/>
    </xf>
    <xf numFmtId="165" fontId="5" fillId="3" borderId="78" xfId="10" applyNumberFormat="1" applyFont="1" applyFill="1" applyBorder="1" applyAlignment="1">
      <alignment horizontal="right" vertical="center"/>
    </xf>
    <xf numFmtId="0" fontId="5" fillId="0" borderId="80" xfId="0" applyFont="1" applyFill="1" applyBorder="1" applyAlignment="1">
      <alignment horizontal="center"/>
    </xf>
    <xf numFmtId="4" fontId="6" fillId="5" borderId="12" xfId="2" applyNumberFormat="1" applyFont="1" applyFill="1" applyBorder="1" applyAlignment="1">
      <alignment horizontal="right" vertical="center" wrapText="1"/>
    </xf>
    <xf numFmtId="1" fontId="5" fillId="0" borderId="82" xfId="0" applyNumberFormat="1" applyFont="1" applyFill="1" applyBorder="1" applyAlignment="1">
      <alignment horizontal="left" vertical="center"/>
    </xf>
    <xf numFmtId="0" fontId="5" fillId="0" borderId="69" xfId="2" applyFont="1" applyFill="1" applyBorder="1" applyAlignment="1">
      <alignment horizontal="left" vertical="center" wrapText="1"/>
    </xf>
    <xf numFmtId="165" fontId="5" fillId="0" borderId="69" xfId="0" applyNumberFormat="1" applyFont="1" applyFill="1" applyBorder="1" applyAlignment="1">
      <alignment horizontal="right" vertical="center" wrapText="1"/>
    </xf>
    <xf numFmtId="0" fontId="5" fillId="0" borderId="63" xfId="0" applyNumberFormat="1" applyFont="1" applyFill="1" applyBorder="1" applyAlignment="1">
      <alignment horizontal="left" vertical="center"/>
    </xf>
    <xf numFmtId="165" fontId="5" fillId="6" borderId="64" xfId="0" applyNumberFormat="1" applyFont="1" applyFill="1" applyBorder="1" applyAlignment="1">
      <alignment horizontal="right" vertical="center" wrapText="1"/>
    </xf>
    <xf numFmtId="0" fontId="5" fillId="0" borderId="25" xfId="2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center" vertical="center"/>
    </xf>
    <xf numFmtId="165" fontId="5" fillId="2" borderId="24" xfId="0" applyNumberFormat="1" applyFont="1" applyFill="1" applyBorder="1" applyAlignment="1">
      <alignment horizontal="right" vertical="center" wrapText="1"/>
    </xf>
    <xf numFmtId="0" fontId="5" fillId="0" borderId="76" xfId="0" applyNumberFormat="1" applyFont="1" applyFill="1" applyBorder="1" applyAlignment="1">
      <alignment horizontal="left" vertical="center"/>
    </xf>
    <xf numFmtId="165" fontId="5" fillId="6" borderId="62" xfId="0" applyNumberFormat="1" applyFont="1" applyFill="1" applyBorder="1" applyAlignment="1">
      <alignment horizontal="right" vertical="center" wrapText="1"/>
    </xf>
    <xf numFmtId="0" fontId="5" fillId="0" borderId="76" xfId="0" applyFont="1" applyFill="1" applyBorder="1" applyAlignment="1">
      <alignment vertical="center"/>
    </xf>
    <xf numFmtId="0" fontId="5" fillId="0" borderId="82" xfId="0" applyNumberFormat="1" applyFont="1" applyFill="1" applyBorder="1" applyAlignment="1">
      <alignment horizontal="left" vertical="center"/>
    </xf>
    <xf numFmtId="165" fontId="5" fillId="6" borderId="69" xfId="0" applyNumberFormat="1" applyFont="1" applyFill="1" applyBorder="1" applyAlignment="1">
      <alignment horizontal="right" vertical="center" wrapText="1"/>
    </xf>
    <xf numFmtId="0" fontId="5" fillId="0" borderId="82" xfId="0" applyFont="1" applyFill="1" applyBorder="1" applyAlignment="1">
      <alignment vertical="center"/>
    </xf>
    <xf numFmtId="0" fontId="5" fillId="0" borderId="83" xfId="0" applyNumberFormat="1" applyFont="1" applyFill="1" applyBorder="1" applyAlignment="1">
      <alignment horizontal="left" vertical="center"/>
    </xf>
    <xf numFmtId="0" fontId="5" fillId="0" borderId="80" xfId="2" applyFont="1" applyFill="1" applyBorder="1" applyAlignment="1">
      <alignment horizontal="left" vertical="center" wrapText="1"/>
    </xf>
    <xf numFmtId="0" fontId="5" fillId="0" borderId="80" xfId="0" applyFont="1" applyFill="1" applyBorder="1" applyAlignment="1">
      <alignment horizontal="center" vertical="center"/>
    </xf>
    <xf numFmtId="165" fontId="5" fillId="6" borderId="80" xfId="0" applyNumberFormat="1" applyFont="1" applyFill="1" applyBorder="1" applyAlignment="1">
      <alignment horizontal="right" vertical="center" wrapText="1"/>
    </xf>
    <xf numFmtId="0" fontId="5" fillId="0" borderId="83" xfId="0" applyFont="1" applyFill="1" applyBorder="1" applyAlignment="1">
      <alignment vertical="center"/>
    </xf>
    <xf numFmtId="2" fontId="5" fillId="0" borderId="81" xfId="0" applyNumberFormat="1" applyFont="1" applyFill="1" applyBorder="1" applyAlignment="1">
      <alignment horizontal="right"/>
    </xf>
    <xf numFmtId="165" fontId="5" fillId="0" borderId="28" xfId="0" applyNumberFormat="1" applyFont="1" applyFill="1" applyBorder="1" applyAlignment="1">
      <alignment horizontal="right" vertical="center"/>
    </xf>
    <xf numFmtId="0" fontId="6" fillId="8" borderId="37" xfId="2" applyNumberFormat="1" applyFont="1" applyFill="1" applyBorder="1" applyAlignment="1">
      <alignment horizontal="center" vertical="center" wrapText="1"/>
    </xf>
    <xf numFmtId="0" fontId="6" fillId="8" borderId="49" xfId="0" applyFont="1" applyFill="1" applyBorder="1" applyAlignment="1">
      <alignment horizontal="left" vertical="center"/>
    </xf>
    <xf numFmtId="0" fontId="6" fillId="8" borderId="38" xfId="0" applyFont="1" applyFill="1" applyBorder="1" applyAlignment="1">
      <alignment horizontal="center" vertical="center"/>
    </xf>
    <xf numFmtId="165" fontId="6" fillId="8" borderId="38" xfId="0" applyNumberFormat="1" applyFont="1" applyFill="1" applyBorder="1" applyAlignment="1">
      <alignment horizontal="left" vertical="center"/>
    </xf>
    <xf numFmtId="0" fontId="6" fillId="8" borderId="38" xfId="0" applyFont="1" applyFill="1" applyBorder="1" applyAlignment="1">
      <alignment horizontal="left" vertical="center"/>
    </xf>
    <xf numFmtId="4" fontId="6" fillId="8" borderId="38" xfId="0" applyNumberFormat="1" applyFont="1" applyFill="1" applyBorder="1" applyAlignment="1">
      <alignment horizontal="left" vertical="center"/>
    </xf>
    <xf numFmtId="0" fontId="6" fillId="8" borderId="36" xfId="0" applyFont="1" applyFill="1" applyBorder="1" applyAlignment="1">
      <alignment horizontal="left" vertical="center"/>
    </xf>
    <xf numFmtId="0" fontId="6" fillId="8" borderId="4" xfId="0" applyFont="1" applyFill="1" applyBorder="1" applyAlignment="1">
      <alignment horizontal="center" vertical="center"/>
    </xf>
    <xf numFmtId="165" fontId="6" fillId="8" borderId="4" xfId="0" applyNumberFormat="1" applyFont="1" applyFill="1" applyBorder="1" applyAlignment="1">
      <alignment horizontal="left" vertical="center"/>
    </xf>
    <xf numFmtId="0" fontId="6" fillId="8" borderId="4" xfId="0" applyFont="1" applyFill="1" applyBorder="1" applyAlignment="1">
      <alignment horizontal="left" vertical="center"/>
    </xf>
    <xf numFmtId="4" fontId="6" fillId="8" borderId="4" xfId="0" applyNumberFormat="1" applyFont="1" applyFill="1" applyBorder="1" applyAlignment="1">
      <alignment horizontal="left" vertical="center"/>
    </xf>
    <xf numFmtId="0" fontId="6" fillId="8" borderId="18" xfId="2" applyNumberFormat="1" applyFont="1" applyFill="1" applyBorder="1" applyAlignment="1">
      <alignment horizontal="center" vertical="center" wrapText="1"/>
    </xf>
    <xf numFmtId="0" fontId="6" fillId="8" borderId="42" xfId="0" applyFont="1" applyFill="1" applyBorder="1" applyAlignment="1">
      <alignment horizontal="left" vertical="center"/>
    </xf>
    <xf numFmtId="0" fontId="6" fillId="8" borderId="11" xfId="0" applyFont="1" applyFill="1" applyBorder="1" applyAlignment="1">
      <alignment horizontal="center" vertical="center"/>
    </xf>
    <xf numFmtId="165" fontId="6" fillId="8" borderId="11" xfId="0" applyNumberFormat="1" applyFont="1" applyFill="1" applyBorder="1" applyAlignment="1">
      <alignment horizontal="left" vertical="center"/>
    </xf>
    <xf numFmtId="0" fontId="6" fillId="8" borderId="11" xfId="0" applyFont="1" applyFill="1" applyBorder="1" applyAlignment="1">
      <alignment horizontal="left" vertical="center"/>
    </xf>
    <xf numFmtId="4" fontId="6" fillId="8" borderId="11" xfId="0" applyNumberFormat="1" applyFont="1" applyFill="1" applyBorder="1" applyAlignment="1">
      <alignment horizontal="left" vertical="center"/>
    </xf>
    <xf numFmtId="1" fontId="6" fillId="8" borderId="7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/>
    </xf>
    <xf numFmtId="165" fontId="5" fillId="8" borderId="4" xfId="0" applyNumberFormat="1" applyFont="1" applyFill="1" applyBorder="1"/>
    <xf numFmtId="0" fontId="5" fillId="8" borderId="4" xfId="0" applyFont="1" applyFill="1" applyBorder="1"/>
    <xf numFmtId="4" fontId="5" fillId="8" borderId="4" xfId="0" applyNumberFormat="1" applyFont="1" applyFill="1" applyBorder="1"/>
    <xf numFmtId="0" fontId="6" fillId="8" borderId="4" xfId="0" applyFont="1" applyFill="1" applyBorder="1" applyAlignment="1">
      <alignment horizontal="right" vertical="center"/>
    </xf>
    <xf numFmtId="2" fontId="23" fillId="8" borderId="4" xfId="0" applyNumberFormat="1" applyFont="1" applyFill="1" applyBorder="1" applyAlignment="1">
      <alignment horizontal="center" vertical="center"/>
    </xf>
    <xf numFmtId="2" fontId="21" fillId="8" borderId="4" xfId="0" applyNumberFormat="1" applyFont="1" applyFill="1" applyBorder="1" applyAlignment="1">
      <alignment horizontal="right" vertical="center"/>
    </xf>
    <xf numFmtId="0" fontId="6" fillId="8" borderId="7" xfId="2" applyFont="1" applyFill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left" vertical="center"/>
    </xf>
    <xf numFmtId="1" fontId="6" fillId="8" borderId="37" xfId="2" applyNumberFormat="1" applyFont="1" applyFill="1" applyBorder="1" applyAlignment="1">
      <alignment horizontal="center" vertical="center" wrapText="1"/>
    </xf>
    <xf numFmtId="0" fontId="21" fillId="8" borderId="38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1" fontId="5" fillId="0" borderId="16" xfId="2" applyNumberFormat="1" applyFont="1" applyFill="1" applyBorder="1" applyAlignment="1">
      <alignment horizontal="left" wrapText="1"/>
    </xf>
    <xf numFmtId="0" fontId="5" fillId="2" borderId="10" xfId="2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2" fontId="5" fillId="0" borderId="2" xfId="0" applyNumberFormat="1" applyFont="1" applyFill="1" applyBorder="1"/>
    <xf numFmtId="0" fontId="5" fillId="0" borderId="52" xfId="0" applyFont="1" applyFill="1" applyBorder="1" applyAlignment="1">
      <alignment vertical="center"/>
    </xf>
    <xf numFmtId="2" fontId="5" fillId="0" borderId="50" xfId="0" applyNumberFormat="1" applyFont="1" applyFill="1" applyBorder="1" applyAlignment="1">
      <alignment horizontal="right" vertical="center"/>
    </xf>
    <xf numFmtId="0" fontId="5" fillId="2" borderId="83" xfId="0" applyFont="1" applyFill="1" applyBorder="1"/>
    <xf numFmtId="2" fontId="5" fillId="2" borderId="81" xfId="0" applyNumberFormat="1" applyFont="1" applyFill="1" applyBorder="1" applyAlignment="1">
      <alignment horizontal="right"/>
    </xf>
    <xf numFmtId="0" fontId="5" fillId="0" borderId="52" xfId="0" applyFont="1" applyFill="1" applyBorder="1"/>
    <xf numFmtId="0" fontId="5" fillId="0" borderId="0" xfId="0" applyFont="1" applyBorder="1" applyAlignment="1">
      <alignment vertical="center" wrapText="1"/>
    </xf>
    <xf numFmtId="165" fontId="5" fillId="3" borderId="41" xfId="10" applyNumberFormat="1" applyFont="1" applyFill="1" applyBorder="1" applyAlignment="1">
      <alignment horizontal="right" vertical="center"/>
    </xf>
    <xf numFmtId="167" fontId="5" fillId="0" borderId="81" xfId="0" applyNumberFormat="1" applyFont="1" applyFill="1" applyBorder="1" applyAlignment="1">
      <alignment horizontal="right"/>
    </xf>
    <xf numFmtId="165" fontId="5" fillId="0" borderId="64" xfId="0" applyNumberFormat="1" applyFont="1" applyFill="1" applyBorder="1" applyAlignment="1">
      <alignment horizontal="right" vertical="center" wrapText="1"/>
    </xf>
    <xf numFmtId="4" fontId="5" fillId="3" borderId="78" xfId="10" applyNumberFormat="1" applyFont="1" applyFill="1" applyBorder="1" applyAlignment="1">
      <alignment horizontal="right" vertical="center"/>
    </xf>
    <xf numFmtId="1" fontId="5" fillId="0" borderId="5" xfId="2" applyNumberFormat="1" applyFont="1" applyFill="1" applyBorder="1" applyAlignment="1">
      <alignment horizontal="left" vertical="center" wrapText="1"/>
    </xf>
    <xf numFmtId="0" fontId="5" fillId="0" borderId="42" xfId="2" applyFont="1" applyFill="1" applyBorder="1" applyAlignment="1">
      <alignment vertical="center" wrapText="1"/>
    </xf>
    <xf numFmtId="0" fontId="5" fillId="2" borderId="45" xfId="2" applyFont="1" applyFill="1" applyBorder="1" applyAlignment="1">
      <alignment horizontal="center" vertical="center" wrapText="1"/>
    </xf>
    <xf numFmtId="165" fontId="5" fillId="0" borderId="11" xfId="2" applyNumberFormat="1" applyFont="1" applyFill="1" applyBorder="1" applyAlignment="1">
      <alignment horizontal="right" vertical="center" wrapText="1"/>
    </xf>
    <xf numFmtId="2" fontId="5" fillId="3" borderId="17" xfId="2" applyNumberFormat="1" applyFont="1" applyFill="1" applyBorder="1" applyAlignment="1">
      <alignment vertical="center" wrapText="1"/>
    </xf>
    <xf numFmtId="165" fontId="30" fillId="0" borderId="0" xfId="0" applyNumberFormat="1" applyFont="1"/>
    <xf numFmtId="1" fontId="5" fillId="3" borderId="52" xfId="10" applyNumberFormat="1" applyFont="1" applyFill="1" applyBorder="1" applyAlignment="1">
      <alignment horizontal="right" vertical="center"/>
    </xf>
    <xf numFmtId="1" fontId="5" fillId="3" borderId="57" xfId="10" applyNumberFormat="1" applyFont="1" applyFill="1" applyBorder="1" applyAlignment="1">
      <alignment horizontal="right" vertical="center"/>
    </xf>
    <xf numFmtId="1" fontId="5" fillId="3" borderId="32" xfId="10" applyNumberFormat="1" applyFont="1" applyFill="1" applyBorder="1" applyAlignment="1">
      <alignment horizontal="right" vertical="center"/>
    </xf>
    <xf numFmtId="1" fontId="5" fillId="3" borderId="31" xfId="10" applyNumberFormat="1" applyFont="1" applyFill="1" applyBorder="1" applyAlignment="1">
      <alignment horizontal="right" vertical="center"/>
    </xf>
    <xf numFmtId="1" fontId="5" fillId="3" borderId="34" xfId="10" applyNumberFormat="1" applyFont="1" applyFill="1" applyBorder="1" applyAlignment="1">
      <alignment horizontal="right" vertical="center"/>
    </xf>
    <xf numFmtId="1" fontId="5" fillId="3" borderId="18" xfId="10" applyNumberFormat="1" applyFont="1" applyFill="1" applyBorder="1" applyAlignment="1">
      <alignment horizontal="right" vertical="center"/>
    </xf>
    <xf numFmtId="1" fontId="0" fillId="4" borderId="0" xfId="0" applyNumberFormat="1" applyFill="1"/>
    <xf numFmtId="1" fontId="0" fillId="0" borderId="0" xfId="0" applyNumberFormat="1" applyAlignment="1">
      <alignment vertical="center"/>
    </xf>
    <xf numFmtId="1" fontId="18" fillId="0" borderId="0" xfId="0" applyNumberFormat="1" applyFont="1" applyAlignment="1">
      <alignment vertical="center"/>
    </xf>
    <xf numFmtId="1" fontId="8" fillId="3" borderId="7" xfId="2" applyNumberFormat="1" applyFont="1" applyFill="1" applyBorder="1" applyAlignment="1">
      <alignment horizontal="center" vertical="center" wrapText="1"/>
    </xf>
    <xf numFmtId="1" fontId="6" fillId="8" borderId="38" xfId="0" applyNumberFormat="1" applyFont="1" applyFill="1" applyBorder="1" applyAlignment="1">
      <alignment horizontal="left" vertical="center"/>
    </xf>
    <xf numFmtId="1" fontId="5" fillId="3" borderId="29" xfId="10" applyNumberFormat="1" applyFont="1" applyFill="1" applyBorder="1" applyAlignment="1">
      <alignment horizontal="right" vertical="center"/>
    </xf>
    <xf numFmtId="1" fontId="5" fillId="3" borderId="67" xfId="10" applyNumberFormat="1" applyFont="1" applyFill="1" applyBorder="1" applyAlignment="1">
      <alignment horizontal="right" vertical="center"/>
    </xf>
    <xf numFmtId="1" fontId="5" fillId="3" borderId="40" xfId="10" applyNumberFormat="1" applyFont="1" applyFill="1" applyBorder="1" applyAlignment="1">
      <alignment horizontal="right" vertical="center"/>
    </xf>
    <xf numFmtId="1" fontId="5" fillId="3" borderId="79" xfId="10" applyNumberFormat="1" applyFont="1" applyFill="1" applyBorder="1" applyAlignment="1">
      <alignment horizontal="right" vertical="center"/>
    </xf>
    <xf numFmtId="1" fontId="22" fillId="6" borderId="4" xfId="2" applyNumberFormat="1" applyFont="1" applyFill="1" applyBorder="1" applyAlignment="1">
      <alignment wrapText="1"/>
    </xf>
    <xf numFmtId="1" fontId="6" fillId="8" borderId="11" xfId="0" applyNumberFormat="1" applyFont="1" applyFill="1" applyBorder="1" applyAlignment="1">
      <alignment horizontal="left" vertical="center"/>
    </xf>
    <xf numFmtId="1" fontId="5" fillId="3" borderId="33" xfId="10" applyNumberFormat="1" applyFont="1" applyFill="1" applyBorder="1" applyAlignment="1">
      <alignment horizontal="right" vertical="center"/>
    </xf>
    <xf numFmtId="1" fontId="5" fillId="8" borderId="4" xfId="0" applyNumberFormat="1" applyFont="1" applyFill="1" applyBorder="1"/>
    <xf numFmtId="1" fontId="5" fillId="3" borderId="76" xfId="10" applyNumberFormat="1" applyFont="1" applyFill="1" applyBorder="1" applyAlignment="1">
      <alignment horizontal="right" vertical="center"/>
    </xf>
    <xf numFmtId="1" fontId="6" fillId="8" borderId="4" xfId="0" applyNumberFormat="1" applyFont="1" applyFill="1" applyBorder="1" applyAlignment="1">
      <alignment horizontal="left" vertical="center"/>
    </xf>
    <xf numFmtId="1" fontId="5" fillId="3" borderId="52" xfId="2" applyNumberFormat="1" applyFont="1" applyFill="1" applyBorder="1" applyAlignment="1">
      <alignment vertical="center" wrapText="1"/>
    </xf>
    <xf numFmtId="1" fontId="5" fillId="3" borderId="32" xfId="2" applyNumberFormat="1" applyFont="1" applyFill="1" applyBorder="1" applyAlignment="1">
      <alignment vertical="center" wrapText="1"/>
    </xf>
    <xf numFmtId="1" fontId="5" fillId="3" borderId="18" xfId="2" applyNumberFormat="1" applyFont="1" applyFill="1" applyBorder="1" applyAlignment="1">
      <alignment vertical="center" wrapText="1"/>
    </xf>
    <xf numFmtId="1" fontId="5" fillId="2" borderId="4" xfId="2" applyNumberFormat="1" applyFont="1" applyFill="1" applyBorder="1" applyAlignment="1">
      <alignment wrapText="1"/>
    </xf>
    <xf numFmtId="1" fontId="6" fillId="0" borderId="11" xfId="2" applyNumberFormat="1" applyFont="1" applyFill="1" applyBorder="1" applyAlignment="1">
      <alignment horizontal="right" vertical="center" wrapText="1"/>
    </xf>
    <xf numFmtId="1" fontId="12" fillId="0" borderId="0" xfId="0" applyNumberFormat="1" applyFont="1" applyAlignment="1">
      <alignment vertical="center"/>
    </xf>
    <xf numFmtId="4" fontId="21" fillId="2" borderId="0" xfId="2" applyNumberFormat="1" applyFont="1" applyFill="1" applyBorder="1" applyAlignment="1">
      <alignment wrapText="1"/>
    </xf>
    <xf numFmtId="165" fontId="16" fillId="8" borderId="4" xfId="0" applyNumberFormat="1" applyFont="1" applyFill="1" applyBorder="1" applyAlignment="1">
      <alignment horizontal="center" vertical="center"/>
    </xf>
    <xf numFmtId="1" fontId="5" fillId="0" borderId="37" xfId="2" applyNumberFormat="1" applyFont="1" applyFill="1" applyBorder="1" applyAlignment="1">
      <alignment wrapText="1"/>
    </xf>
    <xf numFmtId="1" fontId="22" fillId="6" borderId="38" xfId="2" applyNumberFormat="1" applyFont="1" applyFill="1" applyBorder="1" applyAlignment="1">
      <alignment wrapText="1"/>
    </xf>
    <xf numFmtId="165" fontId="23" fillId="8" borderId="35" xfId="0" applyNumberFormat="1" applyFont="1" applyFill="1" applyBorder="1" applyAlignment="1">
      <alignment horizontal="right" vertical="center"/>
    </xf>
    <xf numFmtId="165" fontId="5" fillId="0" borderId="68" xfId="0" applyNumberFormat="1" applyFont="1" applyFill="1" applyBorder="1" applyAlignment="1">
      <alignment horizontal="right"/>
    </xf>
    <xf numFmtId="165" fontId="5" fillId="0" borderId="41" xfId="0" applyNumberFormat="1" applyFont="1" applyFill="1" applyBorder="1" applyAlignment="1">
      <alignment horizontal="right"/>
    </xf>
    <xf numFmtId="165" fontId="5" fillId="0" borderId="15" xfId="0" applyNumberFormat="1" applyFont="1" applyFill="1" applyBorder="1" applyAlignment="1">
      <alignment horizontal="right"/>
    </xf>
    <xf numFmtId="165" fontId="5" fillId="0" borderId="14" xfId="0" applyNumberFormat="1" applyFont="1" applyFill="1" applyBorder="1" applyAlignment="1">
      <alignment horizontal="right"/>
    </xf>
    <xf numFmtId="0" fontId="5" fillId="0" borderId="23" xfId="0" applyNumberFormat="1" applyFont="1" applyFill="1" applyBorder="1" applyAlignment="1">
      <alignment horizontal="left" vertical="center"/>
    </xf>
    <xf numFmtId="1" fontId="5" fillId="3" borderId="23" xfId="10" applyNumberFormat="1" applyFont="1" applyFill="1" applyBorder="1" applyAlignment="1">
      <alignment horizontal="right" vertical="center"/>
    </xf>
    <xf numFmtId="165" fontId="5" fillId="3" borderId="20" xfId="10" applyNumberFormat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center"/>
    </xf>
    <xf numFmtId="2" fontId="5" fillId="0" borderId="84" xfId="0" applyNumberFormat="1" applyFont="1" applyFill="1" applyBorder="1" applyAlignment="1">
      <alignment horizontal="right"/>
    </xf>
    <xf numFmtId="165" fontId="5" fillId="0" borderId="17" xfId="0" applyNumberFormat="1" applyFont="1" applyFill="1" applyBorder="1" applyAlignment="1">
      <alignment horizontal="right"/>
    </xf>
    <xf numFmtId="0" fontId="5" fillId="0" borderId="63" xfId="2" applyNumberFormat="1" applyFont="1" applyFill="1" applyBorder="1" applyAlignment="1">
      <alignment horizontal="left" vertical="center" wrapText="1"/>
    </xf>
    <xf numFmtId="0" fontId="5" fillId="2" borderId="64" xfId="2" applyFont="1" applyFill="1" applyBorder="1" applyAlignment="1">
      <alignment horizontal="left" vertical="center" wrapText="1"/>
    </xf>
    <xf numFmtId="165" fontId="5" fillId="0" borderId="66" xfId="0" applyNumberFormat="1" applyFont="1" applyFill="1" applyBorder="1" applyAlignment="1">
      <alignment horizontal="right"/>
    </xf>
    <xf numFmtId="165" fontId="5" fillId="0" borderId="61" xfId="0" applyNumberFormat="1" applyFont="1" applyFill="1" applyBorder="1" applyAlignment="1">
      <alignment horizontal="right"/>
    </xf>
    <xf numFmtId="165" fontId="5" fillId="0" borderId="56" xfId="0" applyNumberFormat="1" applyFont="1" applyFill="1" applyBorder="1" applyAlignment="1">
      <alignment horizontal="right"/>
    </xf>
    <xf numFmtId="0" fontId="5" fillId="0" borderId="83" xfId="0" applyFont="1" applyFill="1" applyBorder="1"/>
    <xf numFmtId="165" fontId="5" fillId="0" borderId="78" xfId="0" applyNumberFormat="1" applyFont="1" applyFill="1" applyBorder="1" applyAlignment="1">
      <alignment horizontal="right"/>
    </xf>
    <xf numFmtId="1" fontId="5" fillId="0" borderId="70" xfId="0" applyNumberFormat="1" applyFont="1" applyFill="1" applyBorder="1" applyAlignment="1">
      <alignment horizontal="left" vertical="center"/>
    </xf>
    <xf numFmtId="165" fontId="5" fillId="0" borderId="51" xfId="0" applyNumberFormat="1" applyFont="1" applyFill="1" applyBorder="1" applyAlignment="1">
      <alignment horizontal="right"/>
    </xf>
    <xf numFmtId="2" fontId="5" fillId="0" borderId="64" xfId="0" applyNumberFormat="1" applyFont="1" applyFill="1" applyBorder="1" applyAlignment="1">
      <alignment horizontal="right"/>
    </xf>
    <xf numFmtId="4" fontId="31" fillId="0" borderId="0" xfId="0" applyNumberFormat="1" applyFont="1" applyAlignment="1">
      <alignment vertical="center"/>
    </xf>
    <xf numFmtId="0" fontId="5" fillId="0" borderId="6" xfId="0" applyFont="1" applyFill="1" applyBorder="1" applyAlignment="1">
      <alignment horizontal="center"/>
    </xf>
    <xf numFmtId="2" fontId="5" fillId="0" borderId="9" xfId="0" applyNumberFormat="1" applyFont="1" applyFill="1" applyBorder="1" applyAlignment="1">
      <alignment horizontal="right"/>
    </xf>
    <xf numFmtId="0" fontId="5" fillId="0" borderId="13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right" vertical="center" wrapText="1"/>
    </xf>
    <xf numFmtId="2" fontId="5" fillId="0" borderId="85" xfId="0" applyNumberFormat="1" applyFont="1" applyFill="1" applyBorder="1" applyAlignment="1">
      <alignment horizontal="right"/>
    </xf>
    <xf numFmtId="0" fontId="5" fillId="0" borderId="6" xfId="2" applyFont="1" applyFill="1" applyBorder="1" applyAlignment="1">
      <alignment horizontal="left" vertical="center" wrapText="1"/>
    </xf>
    <xf numFmtId="165" fontId="5" fillId="0" borderId="6" xfId="0" applyNumberFormat="1" applyFont="1" applyFill="1" applyBorder="1" applyAlignment="1">
      <alignment horizontal="right" vertical="center" wrapText="1"/>
    </xf>
    <xf numFmtId="165" fontId="5" fillId="0" borderId="80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6" fillId="2" borderId="48" xfId="2" applyFont="1" applyFill="1" applyBorder="1" applyAlignment="1">
      <alignment vertical="center" wrapText="1"/>
    </xf>
    <xf numFmtId="2" fontId="6" fillId="2" borderId="20" xfId="2" applyNumberFormat="1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  <xf numFmtId="0" fontId="5" fillId="8" borderId="35" xfId="0" applyFont="1" applyFill="1" applyBorder="1"/>
    <xf numFmtId="165" fontId="5" fillId="0" borderId="14" xfId="0" applyNumberFormat="1" applyFont="1" applyFill="1" applyBorder="1" applyAlignment="1">
      <alignment horizontal="right" vertical="center"/>
    </xf>
    <xf numFmtId="165" fontId="5" fillId="2" borderId="15" xfId="0" applyNumberFormat="1" applyFont="1" applyFill="1" applyBorder="1" applyAlignment="1">
      <alignment horizontal="right"/>
    </xf>
    <xf numFmtId="165" fontId="5" fillId="2" borderId="35" xfId="2" applyNumberFormat="1" applyFont="1" applyFill="1" applyBorder="1" applyAlignment="1">
      <alignment horizontal="center" wrapText="1"/>
    </xf>
    <xf numFmtId="165" fontId="5" fillId="2" borderId="46" xfId="2" applyNumberFormat="1" applyFont="1" applyFill="1" applyBorder="1" applyAlignment="1">
      <alignment horizontal="center" wrapText="1"/>
    </xf>
    <xf numFmtId="165" fontId="6" fillId="8" borderId="46" xfId="0" applyNumberFormat="1" applyFont="1" applyFill="1" applyBorder="1" applyAlignment="1">
      <alignment horizontal="left" vertical="center"/>
    </xf>
    <xf numFmtId="165" fontId="23" fillId="2" borderId="35" xfId="0" applyNumberFormat="1" applyFont="1" applyFill="1" applyBorder="1" applyAlignment="1">
      <alignment horizontal="right" vertical="center"/>
    </xf>
    <xf numFmtId="165" fontId="6" fillId="8" borderId="21" xfId="0" applyNumberFormat="1" applyFont="1" applyFill="1" applyBorder="1" applyAlignment="1">
      <alignment horizontal="left" vertical="center"/>
    </xf>
    <xf numFmtId="165" fontId="5" fillId="2" borderId="19" xfId="0" applyNumberFormat="1" applyFont="1" applyFill="1" applyBorder="1" applyAlignment="1">
      <alignment horizontal="right"/>
    </xf>
    <xf numFmtId="165" fontId="5" fillId="2" borderId="14" xfId="0" applyNumberFormat="1" applyFont="1" applyFill="1" applyBorder="1" applyAlignment="1">
      <alignment horizontal="right"/>
    </xf>
    <xf numFmtId="165" fontId="5" fillId="0" borderId="74" xfId="0" applyNumberFormat="1" applyFont="1" applyFill="1" applyBorder="1" applyAlignment="1">
      <alignment horizontal="right"/>
    </xf>
    <xf numFmtId="165" fontId="6" fillId="2" borderId="47" xfId="0" applyNumberFormat="1" applyFont="1" applyFill="1" applyBorder="1" applyAlignment="1">
      <alignment vertical="center" wrapText="1"/>
    </xf>
    <xf numFmtId="165" fontId="6" fillId="8" borderId="35" xfId="0" applyNumberFormat="1" applyFont="1" applyFill="1" applyBorder="1" applyAlignment="1">
      <alignment horizontal="left" vertical="center"/>
    </xf>
    <xf numFmtId="165" fontId="5" fillId="2" borderId="47" xfId="2" applyNumberFormat="1" applyFont="1" applyFill="1" applyBorder="1" applyAlignment="1">
      <alignment horizontal="center" wrapText="1"/>
    </xf>
    <xf numFmtId="165" fontId="5" fillId="0" borderId="61" xfId="0" applyNumberFormat="1" applyFont="1" applyFill="1" applyBorder="1" applyAlignment="1">
      <alignment horizontal="right" vertical="center"/>
    </xf>
    <xf numFmtId="165" fontId="5" fillId="0" borderId="51" xfId="0" applyNumberFormat="1" applyFont="1" applyFill="1" applyBorder="1" applyAlignment="1">
      <alignment horizontal="right" vertical="center"/>
    </xf>
    <xf numFmtId="1" fontId="5" fillId="2" borderId="11" xfId="2" applyNumberFormat="1" applyFont="1" applyFill="1" applyBorder="1" applyAlignment="1">
      <alignment wrapText="1"/>
    </xf>
    <xf numFmtId="1" fontId="5" fillId="0" borderId="18" xfId="2" applyNumberFormat="1" applyFont="1" applyFill="1" applyBorder="1" applyAlignment="1">
      <alignment wrapText="1"/>
    </xf>
    <xf numFmtId="0" fontId="5" fillId="2" borderId="11" xfId="2" applyFont="1" applyFill="1" applyBorder="1" applyAlignment="1">
      <alignment wrapText="1"/>
    </xf>
    <xf numFmtId="0" fontId="5" fillId="2" borderId="11" xfId="2" applyFont="1" applyFill="1" applyBorder="1" applyAlignment="1">
      <alignment horizontal="center" wrapText="1"/>
    </xf>
    <xf numFmtId="165" fontId="5" fillId="2" borderId="11" xfId="2" applyNumberFormat="1" applyFont="1" applyFill="1" applyBorder="1" applyAlignment="1">
      <alignment horizontal="right" wrapText="1"/>
    </xf>
    <xf numFmtId="4" fontId="5" fillId="2" borderId="11" xfId="2" applyNumberFormat="1" applyFont="1" applyFill="1" applyBorder="1" applyAlignment="1">
      <alignment wrapText="1"/>
    </xf>
    <xf numFmtId="0" fontId="5" fillId="0" borderId="7" xfId="2" applyNumberFormat="1" applyFont="1" applyFill="1" applyBorder="1" applyAlignment="1">
      <alignment horizontal="left" vertical="center" wrapText="1"/>
    </xf>
    <xf numFmtId="0" fontId="5" fillId="0" borderId="36" xfId="2" applyFont="1" applyFill="1" applyBorder="1" applyAlignment="1">
      <alignment vertical="center" wrapText="1"/>
    </xf>
    <xf numFmtId="0" fontId="5" fillId="2" borderId="8" xfId="2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right" vertical="center" wrapText="1"/>
    </xf>
    <xf numFmtId="1" fontId="5" fillId="3" borderId="3" xfId="10" applyNumberFormat="1" applyFont="1" applyFill="1" applyBorder="1" applyAlignment="1">
      <alignment horizontal="right" vertical="center"/>
    </xf>
    <xf numFmtId="165" fontId="5" fillId="3" borderId="12" xfId="1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right" vertical="center"/>
    </xf>
    <xf numFmtId="165" fontId="5" fillId="0" borderId="12" xfId="0" applyNumberFormat="1" applyFont="1" applyFill="1" applyBorder="1" applyAlignment="1">
      <alignment horizontal="right" vertical="center"/>
    </xf>
    <xf numFmtId="1" fontId="14" fillId="3" borderId="34" xfId="10" applyNumberFormat="1" applyFont="1" applyFill="1" applyBorder="1" applyAlignment="1">
      <alignment horizontal="center" vertical="center"/>
    </xf>
    <xf numFmtId="1" fontId="14" fillId="3" borderId="86" xfId="1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3" borderId="19" xfId="2" applyFont="1" applyFill="1" applyBorder="1" applyAlignment="1">
      <alignment horizontal="center" vertical="center" wrapText="1"/>
    </xf>
    <xf numFmtId="0" fontId="6" fillId="3" borderId="20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20" fillId="0" borderId="43" xfId="2" applyNumberFormat="1" applyFont="1" applyFill="1" applyBorder="1" applyAlignment="1">
      <alignment horizontal="center" vertical="center" wrapText="1"/>
    </xf>
    <xf numFmtId="1" fontId="20" fillId="0" borderId="5" xfId="2" applyNumberFormat="1" applyFont="1" applyFill="1" applyBorder="1" applyAlignment="1">
      <alignment horizontal="center" vertical="center" wrapText="1"/>
    </xf>
    <xf numFmtId="0" fontId="20" fillId="2" borderId="44" xfId="2" applyFont="1" applyFill="1" applyBorder="1" applyAlignment="1">
      <alignment horizontal="center" vertical="center" wrapText="1"/>
    </xf>
    <xf numFmtId="0" fontId="20" fillId="2" borderId="45" xfId="2" applyFont="1" applyFill="1" applyBorder="1" applyAlignment="1">
      <alignment horizontal="center" vertical="center" wrapText="1"/>
    </xf>
    <xf numFmtId="165" fontId="20" fillId="6" borderId="44" xfId="2" applyNumberFormat="1" applyFont="1" applyFill="1" applyBorder="1" applyAlignment="1">
      <alignment horizontal="center" vertical="center" wrapText="1"/>
    </xf>
    <xf numFmtId="165" fontId="20" fillId="6" borderId="45" xfId="2" applyNumberFormat="1" applyFont="1" applyFill="1" applyBorder="1" applyAlignment="1">
      <alignment horizontal="center" vertical="center" wrapText="1"/>
    </xf>
    <xf numFmtId="1" fontId="6" fillId="3" borderId="22" xfId="2" applyNumberFormat="1" applyFont="1" applyFill="1" applyBorder="1" applyAlignment="1">
      <alignment horizontal="center" vertical="center" wrapText="1"/>
    </xf>
    <xf numFmtId="1" fontId="6" fillId="3" borderId="23" xfId="2" applyNumberFormat="1" applyFont="1" applyFill="1" applyBorder="1" applyAlignment="1">
      <alignment horizontal="center" vertical="center" wrapText="1"/>
    </xf>
  </cellXfs>
  <cellStyles count="27">
    <cellStyle name="Звичайний" xfId="0" builtinId="0"/>
    <cellStyle name="Обычный 13" xfId="14" xr:uid="{00000000-0005-0000-0000-000001000000}"/>
    <cellStyle name="Обычный 2" xfId="1" xr:uid="{00000000-0005-0000-0000-000002000000}"/>
    <cellStyle name="Обычный 2 2" xfId="6" xr:uid="{00000000-0005-0000-0000-000003000000}"/>
    <cellStyle name="Обычный 2 2 2" xfId="11" xr:uid="{00000000-0005-0000-0000-000004000000}"/>
    <cellStyle name="Обычный 2 2 3" xfId="12" xr:uid="{00000000-0005-0000-0000-000005000000}"/>
    <cellStyle name="Обычный 2 3" xfId="15" xr:uid="{00000000-0005-0000-0000-000006000000}"/>
    <cellStyle name="Обычный 2 4" xfId="16" xr:uid="{00000000-0005-0000-0000-000007000000}"/>
    <cellStyle name="Обычный 2_Расчет перил по узлам РИМ на 10.03.2011_210311" xfId="17" xr:uid="{00000000-0005-0000-0000-000008000000}"/>
    <cellStyle name="Обычный 3" xfId="9" xr:uid="{00000000-0005-0000-0000-000009000000}"/>
    <cellStyle name="Обычный 3 2" xfId="18" xr:uid="{00000000-0005-0000-0000-00000A000000}"/>
    <cellStyle name="Обычный 3 3" xfId="19" xr:uid="{00000000-0005-0000-0000-00000B000000}"/>
    <cellStyle name="Обычный 4" xfId="5" xr:uid="{00000000-0005-0000-0000-00000C000000}"/>
    <cellStyle name="Обычный 5" xfId="4" xr:uid="{00000000-0005-0000-0000-00000D000000}"/>
    <cellStyle name="Обычный 6" xfId="20" xr:uid="{00000000-0005-0000-0000-00000E000000}"/>
    <cellStyle name="Обычный 7" xfId="21" xr:uid="{00000000-0005-0000-0000-00000F000000}"/>
    <cellStyle name="Обычный 7 2" xfId="22" xr:uid="{00000000-0005-0000-0000-000010000000}"/>
    <cellStyle name="Обычный 8" xfId="23" xr:uid="{00000000-0005-0000-0000-000011000000}"/>
    <cellStyle name="Обычный_Смета Cканрок 01-10-07" xfId="2" xr:uid="{00000000-0005-0000-0000-000012000000}"/>
    <cellStyle name="Процентный 2" xfId="24" xr:uid="{00000000-0005-0000-0000-000013000000}"/>
    <cellStyle name="Стиль 1" xfId="25" xr:uid="{00000000-0005-0000-0000-000014000000}"/>
    <cellStyle name="Финансовый 2" xfId="3" xr:uid="{00000000-0005-0000-0000-000015000000}"/>
    <cellStyle name="Финансовый 2 2" xfId="26" xr:uid="{00000000-0005-0000-0000-000016000000}"/>
    <cellStyle name="Финансовый 2 3" xfId="13" xr:uid="{00000000-0005-0000-0000-000017000000}"/>
    <cellStyle name="Финансовый 3" xfId="7" xr:uid="{00000000-0005-0000-0000-000018000000}"/>
    <cellStyle name="Финансовый 4" xfId="8" xr:uid="{00000000-0005-0000-0000-000019000000}"/>
    <cellStyle name="Финансовый 4 2" xfId="10" xr:uid="{00000000-0005-0000-0000-00001A000000}"/>
  </cellStyles>
  <dxfs count="0"/>
  <tableStyles count="0" defaultTableStyle="TableStyleMedium9" defaultPivotStyle="PivotStyleLight16"/>
  <colors>
    <mruColors>
      <color rgb="FFD67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&#1092;&#1080;&#1085;&#1072;&#1085;&#1089;&#1086;&#1074;&#1099;&#1081;%20&#1086;&#1090;&#1076;&#1077;&#1083;/2.%20&#1057;&#1045;&#1041;&#1045;&#1057;&#1058;&#1054;&#1048;&#1052;&#1054;&#1057;&#1058;&#1048;/&#1057;&#1090;&#1088;&#1091;&#1090;&#1080;&#1085;&#1089;&#1082;&#1086;&#1075;&#1086;/&#1040;&#1088;&#1093;&#1080;&#1074;/&#1057;&#1090;&#1088;&#1091;&#1090;&#1080;&#1085;&#1089;&#1082;&#1086;&#1075;&#1086;_&#1082;&#1083;&#1072;&#1076;&#1082;&#1072;_10.12.2012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ирпич120_М2_до 2,5"/>
      <sheetName val="Кирпич120_М2_ до 4"/>
      <sheetName val="Кирпич_М3_до 2.5"/>
      <sheetName val="Кирпич_М3_до 4"/>
      <sheetName val="Кирпич_М3_до 2.5 РАДИАЛЬНЫЙ"/>
      <sheetName val="Кирпич_М3_до 4 Радиальный"/>
      <sheetName val="Объемы5.8."/>
      <sheetName val="Проживание"/>
      <sheetName val="Расчет"/>
      <sheetName val="ИТР"/>
      <sheetName val="Подсобники"/>
      <sheetName val="Леса"/>
      <sheetName val="Площадки выносные"/>
      <sheetName val="Инструмент и расходники "/>
      <sheetName val="Механизация"/>
      <sheetName val="Кирпич120_М2_до_2,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outlinePr summaryBelow="0" summaryRight="0"/>
    <pageSetUpPr fitToPage="1"/>
  </sheetPr>
  <dimension ref="A1:L116"/>
  <sheetViews>
    <sheetView showZeros="0" tabSelected="1" topLeftCell="D1" zoomScaleNormal="100" workbookViewId="0" xr3:uid="{AEA406A1-0E4B-5B11-9CD5-51D6E497D94C}">
      <selection activeCell="B106" sqref="B106"/>
    </sheetView>
  </sheetViews>
  <sheetFormatPr defaultColWidth="9.14453125" defaultRowHeight="15" outlineLevelRow="1" outlineLevelCol="1"/>
  <cols>
    <col min="1" max="1" width="4.5703125" style="1" customWidth="1"/>
    <col min="2" max="2" width="42.23828125" style="1" bestFit="1" customWidth="1"/>
    <col min="3" max="3" width="5.24609375" style="5" customWidth="1"/>
    <col min="4" max="4" width="8.33984375" style="1" bestFit="1" customWidth="1"/>
    <col min="5" max="5" width="6.72265625" style="101" customWidth="1" outlineLevel="1"/>
    <col min="6" max="6" width="10.35546875" style="1" customWidth="1" outlineLevel="1"/>
    <col min="7" max="7" width="50.984375" style="1" customWidth="1" collapsed="1"/>
    <col min="8" max="8" width="5.51171875" style="5" customWidth="1"/>
    <col min="9" max="9" width="7.12890625" style="1" customWidth="1"/>
    <col min="10" max="16384" width="9.14453125" style="1"/>
  </cols>
  <sheetData>
    <row r="1" spans="1:12" ht="15.75" customHeight="1">
      <c r="A1" s="199"/>
      <c r="B1" s="199"/>
      <c r="C1" s="200"/>
      <c r="D1" s="199"/>
      <c r="E1" s="281"/>
      <c r="F1" s="199"/>
      <c r="G1" s="199"/>
      <c r="H1" s="200"/>
      <c r="I1" s="199"/>
      <c r="J1" s="199"/>
    </row>
    <row r="2" spans="1:12" ht="15.75" customHeight="1">
      <c r="A2" s="379" t="s">
        <v>23</v>
      </c>
      <c r="B2" s="379"/>
      <c r="C2" s="379"/>
      <c r="D2" s="379"/>
      <c r="E2" s="379"/>
      <c r="F2" s="379"/>
      <c r="G2" s="379"/>
      <c r="H2" s="379"/>
      <c r="I2" s="379"/>
      <c r="J2" s="379"/>
    </row>
    <row r="3" spans="1:12" ht="15.75" customHeight="1">
      <c r="A3" s="380" t="s">
        <v>41</v>
      </c>
      <c r="B3" s="380"/>
      <c r="C3" s="380"/>
      <c r="D3" s="380"/>
      <c r="E3" s="380"/>
      <c r="F3" s="380"/>
      <c r="G3" s="380"/>
      <c r="H3" s="380"/>
      <c r="I3" s="380"/>
      <c r="J3" s="380"/>
    </row>
    <row r="4" spans="1:12" ht="15.75" customHeight="1">
      <c r="A4" s="12"/>
      <c r="B4" s="4"/>
      <c r="C4" s="13"/>
      <c r="D4" s="3"/>
      <c r="E4" s="282"/>
      <c r="F4" s="14"/>
      <c r="G4" s="3"/>
      <c r="H4" s="13"/>
      <c r="I4" s="3"/>
      <c r="J4" s="3"/>
    </row>
    <row r="5" spans="1:12" ht="15.75" customHeight="1">
      <c r="A5" s="376" t="s">
        <v>92</v>
      </c>
      <c r="B5" s="376"/>
      <c r="C5" s="376"/>
      <c r="D5" s="376"/>
      <c r="E5" s="376"/>
      <c r="F5" s="376"/>
      <c r="G5" s="376"/>
      <c r="H5" s="376"/>
      <c r="I5" s="376"/>
      <c r="J5" s="376"/>
    </row>
    <row r="6" spans="1:12" ht="15.75" customHeight="1">
      <c r="A6" s="376" t="s">
        <v>62</v>
      </c>
      <c r="B6" s="376"/>
      <c r="C6" s="376"/>
      <c r="D6" s="376"/>
      <c r="E6" s="376"/>
      <c r="F6" s="376"/>
      <c r="G6" s="376"/>
      <c r="H6" s="376"/>
      <c r="I6" s="376"/>
      <c r="J6" s="376"/>
    </row>
    <row r="7" spans="1:12" ht="15.75" customHeight="1" thickBot="1">
      <c r="A7" s="15"/>
      <c r="B7" s="19"/>
      <c r="C7" s="16"/>
      <c r="D7" s="17"/>
      <c r="E7" s="283"/>
      <c r="F7" s="18"/>
      <c r="G7" s="17"/>
      <c r="H7" s="16"/>
      <c r="I7" s="17"/>
      <c r="J7" s="17"/>
    </row>
    <row r="8" spans="1:12" ht="15" customHeight="1">
      <c r="A8" s="381" t="s">
        <v>99</v>
      </c>
      <c r="B8" s="383" t="s">
        <v>9</v>
      </c>
      <c r="C8" s="383" t="s">
        <v>3</v>
      </c>
      <c r="D8" s="385" t="s">
        <v>5</v>
      </c>
      <c r="E8" s="387" t="s">
        <v>10</v>
      </c>
      <c r="F8" s="377" t="s">
        <v>6</v>
      </c>
      <c r="G8" s="20" t="s">
        <v>7</v>
      </c>
      <c r="H8" s="21"/>
      <c r="I8" s="22"/>
      <c r="J8" s="339"/>
    </row>
    <row r="9" spans="1:12" ht="36.75" customHeight="1" thickBot="1">
      <c r="A9" s="382"/>
      <c r="B9" s="384"/>
      <c r="C9" s="384"/>
      <c r="D9" s="386"/>
      <c r="E9" s="388"/>
      <c r="F9" s="378"/>
      <c r="G9" s="24" t="s">
        <v>4</v>
      </c>
      <c r="H9" s="25" t="s">
        <v>3</v>
      </c>
      <c r="I9" s="25" t="s">
        <v>11</v>
      </c>
      <c r="J9" s="340" t="s">
        <v>5</v>
      </c>
    </row>
    <row r="10" spans="1:12" ht="15.75" customHeight="1" thickBot="1">
      <c r="A10" s="111">
        <v>1</v>
      </c>
      <c r="B10" s="112">
        <v>2</v>
      </c>
      <c r="C10" s="112">
        <v>3</v>
      </c>
      <c r="D10" s="112">
        <v>4</v>
      </c>
      <c r="E10" s="284"/>
      <c r="F10" s="114"/>
      <c r="G10" s="113">
        <v>7</v>
      </c>
      <c r="H10" s="112">
        <v>8</v>
      </c>
      <c r="I10" s="112">
        <v>9</v>
      </c>
      <c r="J10" s="341">
        <v>10</v>
      </c>
    </row>
    <row r="11" spans="1:12" ht="15.75" customHeight="1" outlineLevel="1" thickBot="1">
      <c r="A11" s="242">
        <v>1</v>
      </c>
      <c r="B11" s="231" t="s">
        <v>58</v>
      </c>
      <c r="C11" s="232"/>
      <c r="D11" s="303"/>
      <c r="E11" s="295"/>
      <c r="F11" s="235"/>
      <c r="G11" s="234"/>
      <c r="H11" s="243"/>
      <c r="I11" s="245"/>
      <c r="J11" s="342"/>
    </row>
    <row r="12" spans="1:12" ht="15.75" customHeight="1" outlineLevel="1">
      <c r="A12" s="124">
        <v>1</v>
      </c>
      <c r="B12" s="38" t="s">
        <v>53</v>
      </c>
      <c r="C12" s="39" t="s">
        <v>1</v>
      </c>
      <c r="D12" s="194">
        <f>4*16+8*4.25+50*2+5.1*8*2.8+84*8</f>
        <v>984.24</v>
      </c>
      <c r="E12" s="275"/>
      <c r="F12" s="117"/>
      <c r="G12" s="40" t="s">
        <v>37</v>
      </c>
      <c r="H12" s="41" t="s">
        <v>8</v>
      </c>
      <c r="I12" s="42">
        <v>5</v>
      </c>
      <c r="J12" s="326">
        <f>ROUND(I12*D12,2)</f>
        <v>4921.2</v>
      </c>
      <c r="L12" s="338"/>
    </row>
    <row r="13" spans="1:12" ht="15.75" customHeight="1" outlineLevel="1">
      <c r="A13" s="204"/>
      <c r="B13" s="205"/>
      <c r="C13" s="97"/>
      <c r="D13" s="206"/>
      <c r="E13" s="276"/>
      <c r="F13" s="137"/>
      <c r="G13" s="96" t="s">
        <v>55</v>
      </c>
      <c r="H13" s="92" t="s">
        <v>1</v>
      </c>
      <c r="I13" s="138">
        <v>1.05</v>
      </c>
      <c r="J13" s="322">
        <f>ROUND(I13*D12,2)</f>
        <v>1033.45</v>
      </c>
    </row>
    <row r="14" spans="1:12" ht="15.75" customHeight="1" outlineLevel="1">
      <c r="A14" s="207"/>
      <c r="B14" s="33"/>
      <c r="C14" s="34"/>
      <c r="D14" s="208"/>
      <c r="E14" s="277"/>
      <c r="F14" s="116"/>
      <c r="G14" s="35" t="s">
        <v>56</v>
      </c>
      <c r="H14" s="36" t="s">
        <v>0</v>
      </c>
      <c r="I14" s="37">
        <v>6</v>
      </c>
      <c r="J14" s="320">
        <f>ROUNDUP(I14*D12,0)</f>
        <v>5906</v>
      </c>
    </row>
    <row r="15" spans="1:12" ht="15.75" customHeight="1" outlineLevel="1">
      <c r="A15" s="126">
        <v>6</v>
      </c>
      <c r="B15" s="46" t="s">
        <v>12</v>
      </c>
      <c r="C15" s="47" t="s">
        <v>1</v>
      </c>
      <c r="D15" s="127">
        <f>D12</f>
        <v>984.24</v>
      </c>
      <c r="E15" s="287"/>
      <c r="F15" s="118"/>
      <c r="G15" s="48" t="s">
        <v>33</v>
      </c>
      <c r="H15" s="49" t="s">
        <v>8</v>
      </c>
      <c r="I15" s="50">
        <v>5</v>
      </c>
      <c r="J15" s="307">
        <f>ROUND(I15*D15,2)</f>
        <v>4921.2</v>
      </c>
    </row>
    <row r="16" spans="1:12" ht="15.75" customHeight="1" outlineLevel="1">
      <c r="A16" s="128"/>
      <c r="B16" s="51"/>
      <c r="C16" s="52"/>
      <c r="D16" s="129"/>
      <c r="E16" s="277"/>
      <c r="F16" s="116"/>
      <c r="G16" s="35" t="s">
        <v>34</v>
      </c>
      <c r="H16" s="36" t="s">
        <v>1</v>
      </c>
      <c r="I16" s="37">
        <v>1.1499999999999999</v>
      </c>
      <c r="J16" s="320">
        <f>ROUND(I16*D15,2)</f>
        <v>1131.8800000000001</v>
      </c>
    </row>
    <row r="17" spans="1:10" ht="15.75" customHeight="1" outlineLevel="1">
      <c r="A17" s="189">
        <v>7</v>
      </c>
      <c r="B17" s="190" t="s">
        <v>15</v>
      </c>
      <c r="C17" s="26" t="s">
        <v>2</v>
      </c>
      <c r="D17" s="224">
        <f>9*3*8+6*4</f>
        <v>240</v>
      </c>
      <c r="E17" s="288"/>
      <c r="F17" s="152"/>
      <c r="G17" s="191" t="s">
        <v>14</v>
      </c>
      <c r="H17" s="26" t="s">
        <v>2</v>
      </c>
      <c r="I17" s="192">
        <v>1.1499999999999999</v>
      </c>
      <c r="J17" s="343">
        <f>D17*I17</f>
        <v>276</v>
      </c>
    </row>
    <row r="18" spans="1:10" ht="15.75" customHeight="1" outlineLevel="1">
      <c r="A18" s="130">
        <v>8</v>
      </c>
      <c r="B18" s="53" t="s">
        <v>18</v>
      </c>
      <c r="C18" s="54" t="s">
        <v>1</v>
      </c>
      <c r="D18" s="195">
        <f>D15</f>
        <v>984.24</v>
      </c>
      <c r="E18" s="279"/>
      <c r="F18" s="119"/>
      <c r="G18" s="55" t="s">
        <v>65</v>
      </c>
      <c r="H18" s="56" t="s">
        <v>8</v>
      </c>
      <c r="I18" s="57">
        <v>0.3</v>
      </c>
      <c r="J18" s="344">
        <f>ROUND(I18*D18,2)</f>
        <v>295.27</v>
      </c>
    </row>
    <row r="19" spans="1:10" ht="15.75" customHeight="1" outlineLevel="1">
      <c r="A19" s="130">
        <v>9</v>
      </c>
      <c r="B19" s="53" t="s">
        <v>19</v>
      </c>
      <c r="C19" s="54" t="s">
        <v>1</v>
      </c>
      <c r="D19" s="196">
        <f>D18</f>
        <v>984.24</v>
      </c>
      <c r="E19" s="279"/>
      <c r="F19" s="119"/>
      <c r="G19" s="84" t="s">
        <v>66</v>
      </c>
      <c r="H19" s="56" t="s">
        <v>8</v>
      </c>
      <c r="I19" s="57">
        <v>3</v>
      </c>
      <c r="J19" s="344">
        <f>ROUND(I19*D19,2)</f>
        <v>2952.72</v>
      </c>
    </row>
    <row r="20" spans="1:10" ht="15.75" customHeight="1" outlineLevel="1" thickBot="1">
      <c r="A20" s="212">
        <v>10</v>
      </c>
      <c r="B20" s="46" t="s">
        <v>64</v>
      </c>
      <c r="C20" s="47" t="s">
        <v>1</v>
      </c>
      <c r="D20" s="213">
        <f>D19</f>
        <v>984.24</v>
      </c>
      <c r="E20" s="287"/>
      <c r="F20" s="118"/>
      <c r="G20" s="214" t="s">
        <v>67</v>
      </c>
      <c r="H20" s="49" t="s">
        <v>8</v>
      </c>
      <c r="I20" s="50">
        <v>0.5</v>
      </c>
      <c r="J20" s="307">
        <f>ROUND(I20*D20,2)</f>
        <v>492.12</v>
      </c>
    </row>
    <row r="21" spans="1:10" ht="15.75" customHeight="1" outlineLevel="1" thickBot="1">
      <c r="A21" s="62"/>
      <c r="B21" s="63"/>
      <c r="C21" s="64"/>
      <c r="D21" s="132"/>
      <c r="E21" s="290"/>
      <c r="F21" s="65"/>
      <c r="G21" s="63"/>
      <c r="H21" s="64"/>
      <c r="I21" s="63"/>
      <c r="J21" s="345" t="s">
        <v>16</v>
      </c>
    </row>
    <row r="22" spans="1:10" ht="15.75" customHeight="1" outlineLevel="1" thickBot="1">
      <c r="A22" s="242">
        <v>2</v>
      </c>
      <c r="B22" s="231" t="s">
        <v>57</v>
      </c>
      <c r="C22" s="232"/>
      <c r="D22" s="303"/>
      <c r="E22" s="295"/>
      <c r="F22" s="235"/>
      <c r="G22" s="234"/>
      <c r="H22" s="243"/>
      <c r="I22" s="245"/>
      <c r="J22" s="342"/>
    </row>
    <row r="23" spans="1:10" ht="15.75" customHeight="1" outlineLevel="1">
      <c r="A23" s="124">
        <v>1</v>
      </c>
      <c r="B23" s="38" t="s">
        <v>53</v>
      </c>
      <c r="C23" s="39" t="s">
        <v>1</v>
      </c>
      <c r="D23" s="194">
        <f>4.2*8</f>
        <v>33.6</v>
      </c>
      <c r="E23" s="275"/>
      <c r="F23" s="117"/>
      <c r="G23" s="40" t="s">
        <v>37</v>
      </c>
      <c r="H23" s="41" t="s">
        <v>8</v>
      </c>
      <c r="I23" s="42">
        <v>5</v>
      </c>
      <c r="J23" s="326">
        <f>ROUND(I23*D23,2)</f>
        <v>168</v>
      </c>
    </row>
    <row r="24" spans="1:10" ht="15.75" customHeight="1" outlineLevel="1">
      <c r="A24" s="204"/>
      <c r="B24" s="205"/>
      <c r="C24" s="97"/>
      <c r="D24" s="206"/>
      <c r="E24" s="276"/>
      <c r="F24" s="137"/>
      <c r="G24" s="96" t="s">
        <v>55</v>
      </c>
      <c r="H24" s="92" t="s">
        <v>1</v>
      </c>
      <c r="I24" s="138">
        <v>1.05</v>
      </c>
      <c r="J24" s="322">
        <f>ROUND(I24*D23,2)</f>
        <v>35.28</v>
      </c>
    </row>
    <row r="25" spans="1:10" ht="15.75" customHeight="1" outlineLevel="1">
      <c r="A25" s="126">
        <v>2</v>
      </c>
      <c r="B25" s="46" t="s">
        <v>12</v>
      </c>
      <c r="C25" s="47" t="s">
        <v>1</v>
      </c>
      <c r="D25" s="127">
        <f>D23</f>
        <v>33.6</v>
      </c>
      <c r="E25" s="287"/>
      <c r="F25" s="118"/>
      <c r="G25" s="48" t="s">
        <v>33</v>
      </c>
      <c r="H25" s="49" t="s">
        <v>8</v>
      </c>
      <c r="I25" s="50">
        <v>5</v>
      </c>
      <c r="J25" s="307">
        <f>ROUND(I25*D25,2)</f>
        <v>168</v>
      </c>
    </row>
    <row r="26" spans="1:10" ht="15.75" customHeight="1" outlineLevel="1">
      <c r="A26" s="204"/>
      <c r="B26" s="205"/>
      <c r="C26" s="97"/>
      <c r="D26" s="206"/>
      <c r="E26" s="276"/>
      <c r="F26" s="137"/>
      <c r="G26" s="96" t="s">
        <v>59</v>
      </c>
      <c r="H26" s="92" t="s">
        <v>1</v>
      </c>
      <c r="I26" s="138">
        <v>1.2</v>
      </c>
      <c r="J26" s="322">
        <f>ROUND(I26*D25,2)</f>
        <v>40.32</v>
      </c>
    </row>
    <row r="27" spans="1:10" ht="15.75" customHeight="1" outlineLevel="1">
      <c r="A27" s="207"/>
      <c r="B27" s="33"/>
      <c r="C27" s="34"/>
      <c r="D27" s="208"/>
      <c r="E27" s="277"/>
      <c r="F27" s="116"/>
      <c r="G27" s="35" t="s">
        <v>56</v>
      </c>
      <c r="H27" s="36" t="s">
        <v>0</v>
      </c>
      <c r="I27" s="37">
        <v>8</v>
      </c>
      <c r="J27" s="320">
        <f>ROUNDUP(I27*D23,0)</f>
        <v>269</v>
      </c>
    </row>
    <row r="28" spans="1:10" ht="15.75" customHeight="1" outlineLevel="1">
      <c r="A28" s="126">
        <v>3</v>
      </c>
      <c r="B28" s="46" t="s">
        <v>54</v>
      </c>
      <c r="C28" s="47" t="s">
        <v>1</v>
      </c>
      <c r="D28" s="127">
        <f>D25</f>
        <v>33.6</v>
      </c>
      <c r="E28" s="287"/>
      <c r="F28" s="118"/>
      <c r="G28" s="48" t="s">
        <v>60</v>
      </c>
      <c r="H28" s="49" t="s">
        <v>8</v>
      </c>
      <c r="I28" s="50">
        <v>4.5</v>
      </c>
      <c r="J28" s="307">
        <f>ROUND(I28*D28,2)</f>
        <v>151.19999999999999</v>
      </c>
    </row>
    <row r="29" spans="1:10" ht="15.75" customHeight="1" outlineLevel="1">
      <c r="A29" s="204"/>
      <c r="B29" s="205"/>
      <c r="C29" s="97"/>
      <c r="D29" s="206"/>
      <c r="E29" s="276"/>
      <c r="F29" s="137"/>
      <c r="G29" s="96" t="s">
        <v>61</v>
      </c>
      <c r="H29" s="92" t="s">
        <v>1</v>
      </c>
      <c r="I29" s="138">
        <v>1.05</v>
      </c>
      <c r="J29" s="322">
        <f>ROUND(I29*D28,2)</f>
        <v>35.28</v>
      </c>
    </row>
    <row r="30" spans="1:10" ht="15.75" customHeight="1" outlineLevel="1" thickBot="1">
      <c r="A30" s="207"/>
      <c r="B30" s="33"/>
      <c r="C30" s="34"/>
      <c r="D30" s="208"/>
      <c r="E30" s="277"/>
      <c r="F30" s="116"/>
      <c r="G30" s="35" t="s">
        <v>70</v>
      </c>
      <c r="H30" s="36" t="s">
        <v>8</v>
      </c>
      <c r="I30" s="37">
        <v>0.5</v>
      </c>
      <c r="J30" s="320">
        <f>ROUND(I30*D30,2)</f>
        <v>0</v>
      </c>
    </row>
    <row r="31" spans="1:10" ht="15.75" customHeight="1" outlineLevel="1" thickBot="1">
      <c r="A31" s="304"/>
      <c r="B31" s="82"/>
      <c r="C31" s="80"/>
      <c r="D31" s="166"/>
      <c r="E31" s="305"/>
      <c r="F31" s="81"/>
      <c r="G31" s="82"/>
      <c r="H31" s="80"/>
      <c r="I31" s="82"/>
      <c r="J31" s="346"/>
    </row>
    <row r="32" spans="1:10" ht="15.75" customHeight="1" outlineLevel="1" thickBot="1">
      <c r="A32" s="225">
        <v>2</v>
      </c>
      <c r="B32" s="226" t="s">
        <v>27</v>
      </c>
      <c r="C32" s="227"/>
      <c r="D32" s="228"/>
      <c r="E32" s="285"/>
      <c r="F32" s="230"/>
      <c r="G32" s="229"/>
      <c r="H32" s="227"/>
      <c r="I32" s="229"/>
      <c r="J32" s="347"/>
    </row>
    <row r="33" spans="1:10" ht="15.75" customHeight="1" outlineLevel="1">
      <c r="A33" s="121">
        <v>1</v>
      </c>
      <c r="B33" s="28" t="s">
        <v>50</v>
      </c>
      <c r="C33" s="29" t="s">
        <v>1</v>
      </c>
      <c r="D33" s="193">
        <f>(38.4*4+1.4*16+0.7*4+(7.9+1.05)*2)*0.25</f>
        <v>49.18</v>
      </c>
      <c r="E33" s="286"/>
      <c r="F33" s="115"/>
      <c r="G33" s="30" t="s">
        <v>37</v>
      </c>
      <c r="H33" s="31" t="s">
        <v>8</v>
      </c>
      <c r="I33" s="32">
        <v>5</v>
      </c>
      <c r="J33" s="321">
        <f>ROUND(I33*D33,2)</f>
        <v>245.9</v>
      </c>
    </row>
    <row r="34" spans="1:10" ht="15.75" customHeight="1" outlineLevel="1">
      <c r="A34" s="122"/>
      <c r="B34" s="33"/>
      <c r="C34" s="34"/>
      <c r="D34" s="267"/>
      <c r="E34" s="277"/>
      <c r="F34" s="116"/>
      <c r="G34" s="35" t="s">
        <v>51</v>
      </c>
      <c r="H34" s="36" t="s">
        <v>1</v>
      </c>
      <c r="I34" s="37">
        <v>1.05</v>
      </c>
      <c r="J34" s="320">
        <f>ROUND(I34*D33,2)</f>
        <v>51.64</v>
      </c>
    </row>
    <row r="35" spans="1:10" ht="15.75" customHeight="1" outlineLevel="1">
      <c r="A35" s="126">
        <v>2</v>
      </c>
      <c r="B35" s="46" t="s">
        <v>12</v>
      </c>
      <c r="C35" s="47" t="s">
        <v>1</v>
      </c>
      <c r="D35" s="127">
        <f>D33</f>
        <v>49.18</v>
      </c>
      <c r="E35" s="287"/>
      <c r="F35" s="118"/>
      <c r="G35" s="48" t="s">
        <v>33</v>
      </c>
      <c r="H35" s="49" t="s">
        <v>8</v>
      </c>
      <c r="I35" s="50">
        <v>5</v>
      </c>
      <c r="J35" s="307">
        <f>ROUND(I35*D35,2)</f>
        <v>245.9</v>
      </c>
    </row>
    <row r="36" spans="1:10" ht="15.75" customHeight="1" outlineLevel="1">
      <c r="A36" s="128"/>
      <c r="B36" s="51"/>
      <c r="C36" s="52"/>
      <c r="D36" s="129"/>
      <c r="E36" s="277"/>
      <c r="F36" s="116"/>
      <c r="G36" s="35" t="s">
        <v>34</v>
      </c>
      <c r="H36" s="36" t="s">
        <v>1</v>
      </c>
      <c r="I36" s="37">
        <v>1.1499999999999999</v>
      </c>
      <c r="J36" s="320">
        <f>ROUND(I36*D35,2)</f>
        <v>56.56</v>
      </c>
    </row>
    <row r="37" spans="1:10" ht="15.75" customHeight="1" outlineLevel="1">
      <c r="A37" s="130">
        <v>3</v>
      </c>
      <c r="B37" s="53" t="s">
        <v>18</v>
      </c>
      <c r="C37" s="54" t="s">
        <v>1</v>
      </c>
      <c r="D37" s="195">
        <f>D35</f>
        <v>49.18</v>
      </c>
      <c r="E37" s="279"/>
      <c r="F37" s="119"/>
      <c r="G37" s="55" t="s">
        <v>65</v>
      </c>
      <c r="H37" s="56" t="s">
        <v>8</v>
      </c>
      <c r="I37" s="57">
        <v>0.3</v>
      </c>
      <c r="J37" s="344">
        <f>ROUND(I37*D37,2)</f>
        <v>14.75</v>
      </c>
    </row>
    <row r="38" spans="1:10" ht="15.75" customHeight="1" outlineLevel="1">
      <c r="A38" s="215">
        <v>4</v>
      </c>
      <c r="B38" s="205" t="s">
        <v>26</v>
      </c>
      <c r="C38" s="97" t="s">
        <v>1</v>
      </c>
      <c r="D38" s="216">
        <f>D37</f>
        <v>49.18</v>
      </c>
      <c r="E38" s="276"/>
      <c r="F38" s="137"/>
      <c r="G38" s="217" t="s">
        <v>63</v>
      </c>
      <c r="H38" s="92" t="s">
        <v>8</v>
      </c>
      <c r="I38" s="138">
        <v>5</v>
      </c>
      <c r="J38" s="322">
        <f>ROUND(I38*D38,2)</f>
        <v>245.9</v>
      </c>
    </row>
    <row r="39" spans="1:10" ht="15.75" customHeight="1" outlineLevel="1" thickBot="1">
      <c r="A39" s="218"/>
      <c r="B39" s="219"/>
      <c r="C39" s="220"/>
      <c r="D39" s="221"/>
      <c r="E39" s="289"/>
      <c r="F39" s="201"/>
      <c r="G39" s="222" t="s">
        <v>48</v>
      </c>
      <c r="H39" s="202" t="s">
        <v>49</v>
      </c>
      <c r="I39" s="266">
        <v>6.5000000000000002E-2</v>
      </c>
      <c r="J39" s="324">
        <f>ROUNDUP(I39*D38,0)</f>
        <v>4</v>
      </c>
    </row>
    <row r="40" spans="1:10" ht="15.75" customHeight="1" outlineLevel="1" thickBot="1">
      <c r="A40" s="159"/>
      <c r="B40" s="161"/>
      <c r="C40" s="27"/>
      <c r="D40" s="108"/>
      <c r="E40" s="290"/>
      <c r="F40" s="187"/>
      <c r="G40" s="143"/>
      <c r="H40" s="144"/>
      <c r="I40" s="145"/>
      <c r="J40" s="348"/>
    </row>
    <row r="41" spans="1:10" ht="15.75" customHeight="1" outlineLevel="1" thickBot="1">
      <c r="A41" s="236">
        <v>3</v>
      </c>
      <c r="B41" s="237" t="s">
        <v>76</v>
      </c>
      <c r="C41" s="238"/>
      <c r="D41" s="239"/>
      <c r="E41" s="291"/>
      <c r="F41" s="241"/>
      <c r="G41" s="240"/>
      <c r="H41" s="238"/>
      <c r="I41" s="240"/>
      <c r="J41" s="349"/>
    </row>
    <row r="42" spans="1:10" ht="15.75" customHeight="1" outlineLevel="1">
      <c r="A42" s="146">
        <v>1</v>
      </c>
      <c r="B42" s="99" t="s">
        <v>78</v>
      </c>
      <c r="C42" s="210" t="s">
        <v>1</v>
      </c>
      <c r="D42" s="211">
        <f>6.762*8</f>
        <v>54.1</v>
      </c>
      <c r="E42" s="292"/>
      <c r="F42" s="147"/>
      <c r="G42" s="148" t="s">
        <v>79</v>
      </c>
      <c r="H42" s="149" t="s">
        <v>1</v>
      </c>
      <c r="I42" s="334">
        <v>1.2</v>
      </c>
      <c r="J42" s="350">
        <f>ROUND(I42*D42,2)</f>
        <v>64.92</v>
      </c>
    </row>
    <row r="43" spans="1:10" ht="15.75" customHeight="1" outlineLevel="1">
      <c r="A43" s="331">
        <v>2</v>
      </c>
      <c r="B43" s="335" t="s">
        <v>80</v>
      </c>
      <c r="C43" s="26" t="s">
        <v>1</v>
      </c>
      <c r="D43" s="336">
        <f>D42</f>
        <v>54.1</v>
      </c>
      <c r="E43" s="288"/>
      <c r="F43" s="152"/>
      <c r="G43" s="191" t="s">
        <v>81</v>
      </c>
      <c r="H43" s="329" t="s">
        <v>1</v>
      </c>
      <c r="I43" s="330">
        <v>1.05</v>
      </c>
      <c r="J43" s="320">
        <f>ROUND(I43*D43,2)</f>
        <v>56.81</v>
      </c>
    </row>
    <row r="44" spans="1:10" ht="15.75" customHeight="1" outlineLevel="1">
      <c r="A44" s="331">
        <v>3</v>
      </c>
      <c r="B44" s="190" t="s">
        <v>83</v>
      </c>
      <c r="C44" s="332" t="s">
        <v>1</v>
      </c>
      <c r="D44" s="333">
        <f>D43</f>
        <v>54.1</v>
      </c>
      <c r="E44" s="374"/>
      <c r="F44" s="375"/>
      <c r="G44" s="191" t="s">
        <v>84</v>
      </c>
      <c r="H44" s="329" t="s">
        <v>82</v>
      </c>
      <c r="I44" s="330">
        <f>0.04</f>
        <v>0.04</v>
      </c>
      <c r="J44" s="351">
        <f>ROUND(I44*D44,2)</f>
        <v>2.16</v>
      </c>
    </row>
    <row r="45" spans="1:10" ht="15.75" customHeight="1" outlineLevel="1">
      <c r="A45" s="126">
        <v>4</v>
      </c>
      <c r="B45" s="46" t="s">
        <v>20</v>
      </c>
      <c r="C45" s="47" t="s">
        <v>1</v>
      </c>
      <c r="D45" s="127">
        <f>D44</f>
        <v>54.1</v>
      </c>
      <c r="E45" s="275"/>
      <c r="F45" s="117"/>
      <c r="G45" s="48" t="s">
        <v>77</v>
      </c>
      <c r="H45" s="49" t="s">
        <v>1</v>
      </c>
      <c r="I45" s="50">
        <v>1.1499999999999999</v>
      </c>
      <c r="J45" s="307">
        <f>ROUND(I45*D45,2)</f>
        <v>62.22</v>
      </c>
    </row>
    <row r="46" spans="1:10" ht="15.75" customHeight="1" outlineLevel="1">
      <c r="A46" s="133"/>
      <c r="B46" s="134"/>
      <c r="C46" s="135"/>
      <c r="D46" s="136"/>
      <c r="E46" s="276"/>
      <c r="F46" s="137"/>
      <c r="G46" s="96" t="s">
        <v>35</v>
      </c>
      <c r="H46" s="92" t="s">
        <v>8</v>
      </c>
      <c r="I46" s="138">
        <v>6</v>
      </c>
      <c r="J46" s="322">
        <f>ROUND(I46*D45,2)</f>
        <v>324.60000000000002</v>
      </c>
    </row>
    <row r="47" spans="1:10" ht="15.75" customHeight="1" outlineLevel="1" thickBot="1">
      <c r="A47" s="139"/>
      <c r="B47" s="140"/>
      <c r="C47" s="91"/>
      <c r="D47" s="141"/>
      <c r="E47" s="289"/>
      <c r="F47" s="268"/>
      <c r="G47" s="142" t="s">
        <v>36</v>
      </c>
      <c r="H47" s="44" t="s">
        <v>8</v>
      </c>
      <c r="I47" s="45">
        <v>0.75</v>
      </c>
      <c r="J47" s="352">
        <f>ROUND(I47*D45,2)</f>
        <v>40.58</v>
      </c>
    </row>
    <row r="48" spans="1:10" ht="15.75" customHeight="1" outlineLevel="1" thickBot="1">
      <c r="A48" s="159"/>
      <c r="B48" s="161"/>
      <c r="C48" s="27"/>
      <c r="D48" s="108"/>
      <c r="E48" s="305"/>
      <c r="F48" s="187"/>
      <c r="G48" s="143"/>
      <c r="H48" s="144"/>
      <c r="I48" s="145"/>
      <c r="J48" s="348"/>
    </row>
    <row r="49" spans="1:10" ht="15.75" customHeight="1" outlineLevel="1" thickBot="1">
      <c r="A49" s="242">
        <v>4</v>
      </c>
      <c r="B49" s="231" t="s">
        <v>91</v>
      </c>
      <c r="C49" s="243"/>
      <c r="D49" s="244"/>
      <c r="E49" s="293"/>
      <c r="F49" s="246"/>
      <c r="G49" s="247"/>
      <c r="H49" s="248"/>
      <c r="I49" s="249"/>
      <c r="J49" s="306"/>
    </row>
    <row r="50" spans="1:10" ht="15.75" customHeight="1" outlineLevel="1">
      <c r="A50" s="160">
        <v>1</v>
      </c>
      <c r="B50" s="28" t="s">
        <v>38</v>
      </c>
      <c r="C50" s="29" t="s">
        <v>2</v>
      </c>
      <c r="D50" s="106">
        <f>D53+D87</f>
        <v>544.34</v>
      </c>
      <c r="E50" s="286"/>
      <c r="F50" s="115"/>
      <c r="G50" s="30" t="s">
        <v>33</v>
      </c>
      <c r="H50" s="31" t="s">
        <v>8</v>
      </c>
      <c r="I50" s="32">
        <f>6*0.12</f>
        <v>0.72</v>
      </c>
      <c r="J50" s="321">
        <f>ROUND(I50*D50,2)</f>
        <v>391.92</v>
      </c>
    </row>
    <row r="51" spans="1:10" ht="15.75" customHeight="1" outlineLevel="1">
      <c r="A51" s="150"/>
      <c r="B51" s="58" t="s">
        <v>42</v>
      </c>
      <c r="C51" s="83"/>
      <c r="D51" s="151"/>
      <c r="E51" s="288"/>
      <c r="F51" s="152"/>
      <c r="G51" s="60" t="s">
        <v>14</v>
      </c>
      <c r="H51" s="61" t="s">
        <v>2</v>
      </c>
      <c r="I51" s="71">
        <v>1.1499999999999999</v>
      </c>
      <c r="J51" s="308">
        <f>ROUND(I51*D50,2)</f>
        <v>625.99</v>
      </c>
    </row>
    <row r="52" spans="1:10" ht="15.75" customHeight="1" outlineLevel="1">
      <c r="A52" s="153">
        <v>2</v>
      </c>
      <c r="B52" s="77" t="s">
        <v>39</v>
      </c>
      <c r="C52" s="54" t="s">
        <v>2</v>
      </c>
      <c r="D52" s="154">
        <f>D50</f>
        <v>544.34</v>
      </c>
      <c r="E52" s="288"/>
      <c r="F52" s="152"/>
      <c r="G52" s="55" t="s">
        <v>65</v>
      </c>
      <c r="H52" s="56" t="s">
        <v>8</v>
      </c>
      <c r="I52" s="72">
        <f>0.12*0.3</f>
        <v>0.04</v>
      </c>
      <c r="J52" s="309">
        <f>ROUND(I52*D52,2)</f>
        <v>21.77</v>
      </c>
    </row>
    <row r="53" spans="1:10" ht="15.75" customHeight="1" outlineLevel="1">
      <c r="A53" s="255">
        <v>3</v>
      </c>
      <c r="B53" s="256" t="s">
        <v>40</v>
      </c>
      <c r="C53" s="54" t="s">
        <v>2</v>
      </c>
      <c r="D53" s="198">
        <v>428.46</v>
      </c>
      <c r="E53" s="279"/>
      <c r="F53" s="119"/>
      <c r="G53" s="84" t="s">
        <v>68</v>
      </c>
      <c r="H53" s="257" t="s">
        <v>8</v>
      </c>
      <c r="I53" s="258">
        <f>3*0.12</f>
        <v>0.36</v>
      </c>
      <c r="J53" s="309">
        <f>ROUND(I53*D53,2)</f>
        <v>154.25</v>
      </c>
    </row>
    <row r="54" spans="1:10" ht="15.75" customHeight="1" outlineLevel="1">
      <c r="A54" s="155">
        <v>4</v>
      </c>
      <c r="B54" s="6" t="s">
        <v>69</v>
      </c>
      <c r="C54" s="59" t="s">
        <v>2</v>
      </c>
      <c r="D54" s="151">
        <f>D53</f>
        <v>428.46</v>
      </c>
      <c r="E54" s="288"/>
      <c r="F54" s="152"/>
      <c r="G54" s="93" t="s">
        <v>25</v>
      </c>
      <c r="H54" s="92" t="s">
        <v>24</v>
      </c>
      <c r="I54" s="138">
        <v>0.2</v>
      </c>
      <c r="J54" s="310">
        <f>ROUND(I54*D54,2)</f>
        <v>85.69</v>
      </c>
    </row>
    <row r="55" spans="1:10" ht="15.75" customHeight="1" outlineLevel="1" thickBot="1">
      <c r="A55" s="311">
        <v>5</v>
      </c>
      <c r="B55" s="209" t="s">
        <v>64</v>
      </c>
      <c r="C55" s="66" t="s">
        <v>2</v>
      </c>
      <c r="D55" s="157">
        <f>D54</f>
        <v>428.46</v>
      </c>
      <c r="E55" s="312"/>
      <c r="F55" s="313"/>
      <c r="G55" s="314" t="s">
        <v>67</v>
      </c>
      <c r="H55" s="315" t="s">
        <v>8</v>
      </c>
      <c r="I55" s="316">
        <f>0.5*0.12</f>
        <v>0.06</v>
      </c>
      <c r="J55" s="317">
        <f>ROUND(I55*D55,2)</f>
        <v>25.71</v>
      </c>
    </row>
    <row r="56" spans="1:10" ht="15.75" customHeight="1" outlineLevel="1" thickBot="1">
      <c r="A56" s="78"/>
      <c r="B56" s="79"/>
      <c r="C56" s="75"/>
      <c r="D56" s="109"/>
      <c r="E56" s="305"/>
      <c r="F56" s="23"/>
      <c r="G56" s="76"/>
      <c r="H56" s="85"/>
      <c r="I56" s="162"/>
      <c r="J56" s="353"/>
    </row>
    <row r="57" spans="1:10" ht="15.75" customHeight="1" outlineLevel="1" thickBot="1">
      <c r="A57" s="242">
        <v>5</v>
      </c>
      <c r="B57" s="231" t="s">
        <v>90</v>
      </c>
      <c r="C57" s="243"/>
      <c r="D57" s="244"/>
      <c r="E57" s="293"/>
      <c r="F57" s="246"/>
      <c r="G57" s="247"/>
      <c r="H57" s="248"/>
      <c r="I57" s="249"/>
      <c r="J57" s="306"/>
    </row>
    <row r="58" spans="1:10" ht="15.75" customHeight="1" outlineLevel="1">
      <c r="A58" s="160">
        <v>1</v>
      </c>
      <c r="B58" s="28" t="s">
        <v>86</v>
      </c>
      <c r="C58" s="29" t="s">
        <v>2</v>
      </c>
      <c r="D58" s="106">
        <f>(6*1.4+1*1.4)*8</f>
        <v>78.400000000000006</v>
      </c>
      <c r="E58" s="286"/>
      <c r="F58" s="115"/>
      <c r="G58" s="30" t="s">
        <v>33</v>
      </c>
      <c r="H58" s="31" t="s">
        <v>8</v>
      </c>
      <c r="I58" s="32">
        <f>6*0.12</f>
        <v>0.72</v>
      </c>
      <c r="J58" s="321">
        <f>ROUND(I58*D58,2)</f>
        <v>56.45</v>
      </c>
    </row>
    <row r="59" spans="1:10" ht="15.75" customHeight="1" outlineLevel="1">
      <c r="A59" s="318"/>
      <c r="B59" s="319"/>
      <c r="C59" s="34"/>
      <c r="D59" s="123"/>
      <c r="E59" s="277"/>
      <c r="F59" s="116"/>
      <c r="G59" s="35" t="s">
        <v>59</v>
      </c>
      <c r="H59" s="36" t="s">
        <v>1</v>
      </c>
      <c r="I59" s="327">
        <f>1.2*0.2</f>
        <v>0.24</v>
      </c>
      <c r="J59" s="320">
        <f>ROUND(I59*D58,2)</f>
        <v>18.82</v>
      </c>
    </row>
    <row r="60" spans="1:10" ht="15.75" customHeight="1" outlineLevel="1">
      <c r="A60" s="155">
        <v>2</v>
      </c>
      <c r="B60" s="6" t="s">
        <v>85</v>
      </c>
      <c r="C60" s="59" t="s">
        <v>2</v>
      </c>
      <c r="D60" s="151">
        <f>D58</f>
        <v>78.400000000000006</v>
      </c>
      <c r="E60" s="288"/>
      <c r="F60" s="152"/>
      <c r="G60" s="263" t="s">
        <v>25</v>
      </c>
      <c r="H60" s="41" t="s">
        <v>24</v>
      </c>
      <c r="I60" s="42">
        <v>0.2</v>
      </c>
      <c r="J60" s="310">
        <f>ROUND(I60*D60,2)</f>
        <v>15.68</v>
      </c>
    </row>
    <row r="61" spans="1:10" ht="15.75" customHeight="1" outlineLevel="1">
      <c r="A61" s="212">
        <v>3</v>
      </c>
      <c r="B61" s="46" t="s">
        <v>54</v>
      </c>
      <c r="C61" s="47" t="s">
        <v>2</v>
      </c>
      <c r="D61" s="110">
        <f>D60</f>
        <v>78.400000000000006</v>
      </c>
      <c r="E61" s="294"/>
      <c r="F61" s="118"/>
      <c r="G61" s="48" t="s">
        <v>60</v>
      </c>
      <c r="H61" s="49" t="s">
        <v>8</v>
      </c>
      <c r="I61" s="50">
        <f>4.5*0.2</f>
        <v>0.9</v>
      </c>
      <c r="J61" s="307">
        <f>ROUND(I61*D61,2)</f>
        <v>70.56</v>
      </c>
    </row>
    <row r="62" spans="1:10" ht="15.75" customHeight="1" outlineLevel="1">
      <c r="A62" s="325"/>
      <c r="B62" s="38"/>
      <c r="C62" s="39"/>
      <c r="D62" s="194"/>
      <c r="E62" s="275"/>
      <c r="F62" s="117"/>
      <c r="G62" s="96" t="s">
        <v>61</v>
      </c>
      <c r="H62" s="92" t="s">
        <v>1</v>
      </c>
      <c r="I62" s="138">
        <f>1.05*0.2</f>
        <v>0.21</v>
      </c>
      <c r="J62" s="326">
        <f>ROUND(I62*D61,2)</f>
        <v>16.46</v>
      </c>
    </row>
    <row r="63" spans="1:10" ht="15.75" customHeight="1" outlineLevel="1" thickBot="1">
      <c r="A63" s="218"/>
      <c r="B63" s="219"/>
      <c r="C63" s="220"/>
      <c r="D63" s="337"/>
      <c r="E63" s="289"/>
      <c r="F63" s="201"/>
      <c r="G63" s="323" t="s">
        <v>70</v>
      </c>
      <c r="H63" s="202" t="s">
        <v>8</v>
      </c>
      <c r="I63" s="223">
        <f>0.5*0.2</f>
        <v>0.1</v>
      </c>
      <c r="J63" s="324">
        <f>ROUND(I63*D63,2)</f>
        <v>0</v>
      </c>
    </row>
    <row r="64" spans="1:10" ht="15.75" customHeight="1" outlineLevel="1" thickBot="1">
      <c r="A64" s="78"/>
      <c r="B64" s="79"/>
      <c r="C64" s="75"/>
      <c r="D64" s="109"/>
      <c r="E64" s="305"/>
      <c r="F64" s="23"/>
      <c r="G64" s="76"/>
      <c r="H64" s="85"/>
      <c r="I64" s="162"/>
      <c r="J64" s="353"/>
    </row>
    <row r="65" spans="1:10" ht="15.75" customHeight="1" outlineLevel="1" thickBot="1">
      <c r="A65" s="250" t="s">
        <v>95</v>
      </c>
      <c r="B65" s="231" t="s">
        <v>47</v>
      </c>
      <c r="C65" s="232"/>
      <c r="D65" s="233"/>
      <c r="E65" s="295"/>
      <c r="F65" s="235"/>
      <c r="G65" s="234"/>
      <c r="H65" s="232"/>
      <c r="I65" s="251"/>
      <c r="J65" s="354"/>
    </row>
    <row r="66" spans="1:10" ht="15.75" customHeight="1" outlineLevel="1">
      <c r="A66" s="124">
        <v>1</v>
      </c>
      <c r="B66" s="38" t="s">
        <v>46</v>
      </c>
      <c r="C66" s="39" t="s">
        <v>1</v>
      </c>
      <c r="D66" s="194">
        <f>9.6*4</f>
        <v>38.4</v>
      </c>
      <c r="E66" s="275"/>
      <c r="F66" s="117"/>
      <c r="G66" s="40" t="s">
        <v>37</v>
      </c>
      <c r="H66" s="41" t="s">
        <v>8</v>
      </c>
      <c r="I66" s="42">
        <v>5</v>
      </c>
      <c r="J66" s="326">
        <f>ROUND(I66*D66,2)</f>
        <v>192</v>
      </c>
    </row>
    <row r="67" spans="1:10" ht="15.75" customHeight="1" outlineLevel="1">
      <c r="A67" s="204"/>
      <c r="B67" s="205"/>
      <c r="C67" s="97"/>
      <c r="D67" s="206"/>
      <c r="E67" s="276"/>
      <c r="F67" s="137"/>
      <c r="G67" s="96" t="s">
        <v>45</v>
      </c>
      <c r="H67" s="92" t="s">
        <v>1</v>
      </c>
      <c r="I67" s="138">
        <v>1.05</v>
      </c>
      <c r="J67" s="322">
        <f>ROUND(I67*D66,2)</f>
        <v>40.32</v>
      </c>
    </row>
    <row r="68" spans="1:10" ht="15.75" customHeight="1" outlineLevel="1">
      <c r="A68" s="207"/>
      <c r="B68" s="33"/>
      <c r="C68" s="34"/>
      <c r="D68" s="208"/>
      <c r="E68" s="277"/>
      <c r="F68" s="116"/>
      <c r="G68" s="35" t="s">
        <v>71</v>
      </c>
      <c r="H68" s="36" t="s">
        <v>0</v>
      </c>
      <c r="I68" s="37">
        <v>6</v>
      </c>
      <c r="J68" s="320">
        <f>ROUNDUP(I68*D66,0)</f>
        <v>231</v>
      </c>
    </row>
    <row r="69" spans="1:10" ht="15.75" customHeight="1" outlineLevel="1">
      <c r="A69" s="163">
        <v>2</v>
      </c>
      <c r="B69" s="88" t="s">
        <v>12</v>
      </c>
      <c r="C69" s="39" t="s">
        <v>1</v>
      </c>
      <c r="D69" s="125">
        <f>D66</f>
        <v>38.4</v>
      </c>
      <c r="E69" s="275"/>
      <c r="F69" s="117"/>
      <c r="G69" s="48" t="s">
        <v>33</v>
      </c>
      <c r="H69" s="41" t="s">
        <v>8</v>
      </c>
      <c r="I69" s="42">
        <v>6</v>
      </c>
      <c r="J69" s="326">
        <f>ROUND(I69*D69,2)</f>
        <v>230.4</v>
      </c>
    </row>
    <row r="70" spans="1:10" ht="15.75" customHeight="1" outlineLevel="1">
      <c r="A70" s="150"/>
      <c r="B70" s="264"/>
      <c r="C70" s="83"/>
      <c r="D70" s="151"/>
      <c r="E70" s="278"/>
      <c r="F70" s="265"/>
      <c r="G70" s="96" t="s">
        <v>14</v>
      </c>
      <c r="H70" s="92" t="s">
        <v>2</v>
      </c>
      <c r="I70" s="138">
        <f>J70/D69</f>
        <v>0.94</v>
      </c>
      <c r="J70" s="322">
        <v>36</v>
      </c>
    </row>
    <row r="71" spans="1:10" ht="15.75" customHeight="1" outlineLevel="1">
      <c r="A71" s="164"/>
      <c r="B71" s="197"/>
      <c r="C71" s="43"/>
      <c r="D71" s="107"/>
      <c r="E71" s="277"/>
      <c r="F71" s="116"/>
      <c r="G71" s="35" t="s">
        <v>34</v>
      </c>
      <c r="H71" s="61" t="s">
        <v>1</v>
      </c>
      <c r="I71" s="71">
        <v>1.2</v>
      </c>
      <c r="J71" s="308">
        <f>ROUND(I71*D69,2)</f>
        <v>46.08</v>
      </c>
    </row>
    <row r="72" spans="1:10" ht="15.75" customHeight="1" outlineLevel="1">
      <c r="A72" s="153">
        <v>3</v>
      </c>
      <c r="B72" s="89" t="s">
        <v>18</v>
      </c>
      <c r="C72" s="54" t="s">
        <v>1</v>
      </c>
      <c r="D72" s="131">
        <f>D69</f>
        <v>38.4</v>
      </c>
      <c r="E72" s="279"/>
      <c r="F72" s="119"/>
      <c r="G72" s="55" t="s">
        <v>65</v>
      </c>
      <c r="H72" s="56" t="s">
        <v>8</v>
      </c>
      <c r="I72" s="57">
        <v>0.3</v>
      </c>
      <c r="J72" s="344">
        <f>ROUND(I72*D72,2)</f>
        <v>11.52</v>
      </c>
    </row>
    <row r="73" spans="1:10" ht="15.75" customHeight="1" outlineLevel="1">
      <c r="A73" s="150">
        <v>4</v>
      </c>
      <c r="B73" s="90" t="s">
        <v>19</v>
      </c>
      <c r="C73" s="59" t="s">
        <v>1</v>
      </c>
      <c r="D73" s="165">
        <f>D72</f>
        <v>38.4</v>
      </c>
      <c r="E73" s="279"/>
      <c r="F73" s="119"/>
      <c r="G73" s="84" t="s">
        <v>68</v>
      </c>
      <c r="H73" s="56" t="s">
        <v>8</v>
      </c>
      <c r="I73" s="57">
        <v>3</v>
      </c>
      <c r="J73" s="344">
        <f>ROUND(I73*D73,2)</f>
        <v>115.2</v>
      </c>
    </row>
    <row r="74" spans="1:10" ht="15.75" customHeight="1" outlineLevel="1" thickBot="1">
      <c r="A74" s="156">
        <v>5</v>
      </c>
      <c r="B74" s="209" t="s">
        <v>32</v>
      </c>
      <c r="C74" s="66" t="s">
        <v>1</v>
      </c>
      <c r="D74" s="157">
        <f>D73</f>
        <v>38.4</v>
      </c>
      <c r="E74" s="280"/>
      <c r="F74" s="120"/>
      <c r="G74" s="314" t="s">
        <v>67</v>
      </c>
      <c r="H74" s="73" t="s">
        <v>8</v>
      </c>
      <c r="I74" s="74">
        <v>0.5</v>
      </c>
      <c r="J74" s="317">
        <f>ROUND(I74*D74,2)</f>
        <v>19.2</v>
      </c>
    </row>
    <row r="75" spans="1:10" ht="15.75" customHeight="1" outlineLevel="1" thickBot="1">
      <c r="A75" s="67"/>
      <c r="B75" s="68"/>
      <c r="C75" s="69"/>
      <c r="D75" s="177"/>
      <c r="E75" s="305"/>
      <c r="F75" s="302"/>
      <c r="G75" s="68"/>
      <c r="H75" s="69"/>
      <c r="I75" s="105"/>
      <c r="J75" s="355"/>
    </row>
    <row r="76" spans="1:10" ht="15.75" customHeight="1" outlineLevel="1" thickBot="1">
      <c r="A76" s="250">
        <v>7</v>
      </c>
      <c r="B76" s="231" t="s">
        <v>72</v>
      </c>
      <c r="C76" s="232"/>
      <c r="D76" s="233"/>
      <c r="E76" s="295"/>
      <c r="F76" s="235"/>
      <c r="G76" s="234"/>
      <c r="H76" s="232"/>
      <c r="I76" s="251"/>
      <c r="J76" s="354"/>
    </row>
    <row r="77" spans="1:10" ht="15.75" customHeight="1" outlineLevel="1">
      <c r="A77" s="124">
        <v>1</v>
      </c>
      <c r="B77" s="38" t="s">
        <v>73</v>
      </c>
      <c r="C77" s="39" t="s">
        <v>1</v>
      </c>
      <c r="D77" s="194">
        <f>2.35*3.5*8</f>
        <v>65.8</v>
      </c>
      <c r="E77" s="275"/>
      <c r="F77" s="117"/>
      <c r="G77" s="40" t="s">
        <v>37</v>
      </c>
      <c r="H77" s="41" t="s">
        <v>8</v>
      </c>
      <c r="I77" s="42">
        <v>5</v>
      </c>
      <c r="J77" s="326">
        <f>ROUND(I77*D77,2)</f>
        <v>329</v>
      </c>
    </row>
    <row r="78" spans="1:10" ht="15.75" customHeight="1" outlineLevel="1">
      <c r="A78" s="204"/>
      <c r="B78" s="205"/>
      <c r="C78" s="97"/>
      <c r="D78" s="206"/>
      <c r="E78" s="276"/>
      <c r="F78" s="137"/>
      <c r="G78" s="96" t="s">
        <v>74</v>
      </c>
      <c r="H78" s="92" t="s">
        <v>1</v>
      </c>
      <c r="I78" s="138">
        <v>1.05</v>
      </c>
      <c r="J78" s="322">
        <f>ROUND(I78*D77,2)</f>
        <v>69.09</v>
      </c>
    </row>
    <row r="79" spans="1:10" ht="15.75" customHeight="1" outlineLevel="1">
      <c r="A79" s="207"/>
      <c r="B79" s="33"/>
      <c r="C79" s="34"/>
      <c r="D79" s="208"/>
      <c r="E79" s="277"/>
      <c r="F79" s="116"/>
      <c r="G79" s="35" t="s">
        <v>31</v>
      </c>
      <c r="H79" s="36" t="s">
        <v>0</v>
      </c>
      <c r="I79" s="37">
        <v>7</v>
      </c>
      <c r="J79" s="320">
        <f>ROUNDUP(I79*D77,0)</f>
        <v>461</v>
      </c>
    </row>
    <row r="80" spans="1:10" ht="15.75" customHeight="1" outlineLevel="1">
      <c r="A80" s="163">
        <v>2</v>
      </c>
      <c r="B80" s="88" t="s">
        <v>13</v>
      </c>
      <c r="C80" s="39" t="s">
        <v>1</v>
      </c>
      <c r="D80" s="125">
        <f>D77</f>
        <v>65.8</v>
      </c>
      <c r="E80" s="275"/>
      <c r="F80" s="117"/>
      <c r="G80" s="48" t="s">
        <v>33</v>
      </c>
      <c r="H80" s="41" t="s">
        <v>8</v>
      </c>
      <c r="I80" s="42">
        <v>6</v>
      </c>
      <c r="J80" s="326">
        <f>ROUND(I80*D80,2)</f>
        <v>394.8</v>
      </c>
    </row>
    <row r="81" spans="1:10" ht="15.75" customHeight="1" outlineLevel="1">
      <c r="A81" s="164"/>
      <c r="B81" s="197"/>
      <c r="C81" s="43"/>
      <c r="D81" s="107"/>
      <c r="E81" s="277"/>
      <c r="F81" s="116"/>
      <c r="G81" s="35" t="s">
        <v>34</v>
      </c>
      <c r="H81" s="61" t="s">
        <v>1</v>
      </c>
      <c r="I81" s="71">
        <v>1.2</v>
      </c>
      <c r="J81" s="308">
        <f>ROUND(I81*D80,2)</f>
        <v>78.959999999999994</v>
      </c>
    </row>
    <row r="82" spans="1:10" ht="15.75" customHeight="1" outlineLevel="1">
      <c r="A82" s="153">
        <v>3</v>
      </c>
      <c r="B82" s="89" t="s">
        <v>21</v>
      </c>
      <c r="C82" s="54" t="s">
        <v>1</v>
      </c>
      <c r="D82" s="131">
        <f>D80</f>
        <v>65.8</v>
      </c>
      <c r="E82" s="279"/>
      <c r="F82" s="119"/>
      <c r="G82" s="55" t="s">
        <v>65</v>
      </c>
      <c r="H82" s="56" t="s">
        <v>8</v>
      </c>
      <c r="I82" s="57">
        <v>0.3</v>
      </c>
      <c r="J82" s="344">
        <f>ROUND(I82*D82,2)</f>
        <v>19.739999999999998</v>
      </c>
    </row>
    <row r="83" spans="1:10" ht="15.75" customHeight="1" outlineLevel="1">
      <c r="A83" s="150">
        <v>4</v>
      </c>
      <c r="B83" s="90" t="s">
        <v>22</v>
      </c>
      <c r="C83" s="59" t="s">
        <v>1</v>
      </c>
      <c r="D83" s="165">
        <f>D82</f>
        <v>65.8</v>
      </c>
      <c r="E83" s="279"/>
      <c r="F83" s="119"/>
      <c r="G83" s="84" t="s">
        <v>68</v>
      </c>
      <c r="H83" s="56" t="s">
        <v>8</v>
      </c>
      <c r="I83" s="57">
        <v>3</v>
      </c>
      <c r="J83" s="344">
        <f>ROUND(I83*D83,2)</f>
        <v>197.4</v>
      </c>
    </row>
    <row r="84" spans="1:10" ht="15.75" customHeight="1" outlineLevel="1" thickBot="1">
      <c r="A84" s="156">
        <v>5</v>
      </c>
      <c r="B84" s="209" t="s">
        <v>32</v>
      </c>
      <c r="C84" s="66" t="s">
        <v>1</v>
      </c>
      <c r="D84" s="157">
        <f>D83</f>
        <v>65.8</v>
      </c>
      <c r="E84" s="280"/>
      <c r="F84" s="120"/>
      <c r="G84" s="314" t="s">
        <v>67</v>
      </c>
      <c r="H84" s="73" t="s">
        <v>8</v>
      </c>
      <c r="I84" s="74">
        <v>0.47</v>
      </c>
      <c r="J84" s="317">
        <f>ROUND(I84*D84,2)</f>
        <v>30.93</v>
      </c>
    </row>
    <row r="85" spans="1:10" ht="15.75" customHeight="1" outlineLevel="1" thickBot="1">
      <c r="A85" s="67"/>
      <c r="B85" s="68"/>
      <c r="C85" s="69"/>
      <c r="D85" s="177"/>
      <c r="E85" s="305"/>
      <c r="F85" s="70"/>
      <c r="G85" s="68"/>
      <c r="H85" s="69"/>
      <c r="I85" s="105"/>
      <c r="J85" s="355"/>
    </row>
    <row r="86" spans="1:10" ht="15.75" customHeight="1" outlineLevel="1" thickBot="1">
      <c r="A86" s="252">
        <v>8</v>
      </c>
      <c r="B86" s="226" t="s">
        <v>43</v>
      </c>
      <c r="C86" s="227"/>
      <c r="D86" s="228"/>
      <c r="E86" s="285"/>
      <c r="F86" s="230"/>
      <c r="G86" s="229"/>
      <c r="H86" s="227"/>
      <c r="I86" s="253"/>
      <c r="J86" s="347"/>
    </row>
    <row r="87" spans="1:10" outlineLevel="1">
      <c r="A87" s="160">
        <v>1</v>
      </c>
      <c r="B87" s="167" t="s">
        <v>87</v>
      </c>
      <c r="C87" s="168" t="s">
        <v>2</v>
      </c>
      <c r="D87" s="169">
        <f>14.21*7+16.41</f>
        <v>115.88</v>
      </c>
      <c r="E87" s="286"/>
      <c r="F87" s="115"/>
      <c r="G87" s="170" t="s">
        <v>52</v>
      </c>
      <c r="H87" s="29" t="s">
        <v>28</v>
      </c>
      <c r="I87" s="171">
        <v>0.2</v>
      </c>
      <c r="J87" s="356">
        <f>D87*I87</f>
        <v>23.18</v>
      </c>
    </row>
    <row r="88" spans="1:10" ht="15" customHeight="1" outlineLevel="1">
      <c r="A88" s="172"/>
      <c r="B88" s="94"/>
      <c r="C88" s="95"/>
      <c r="D88" s="173"/>
      <c r="E88" s="296"/>
      <c r="F88" s="174"/>
      <c r="G88" s="93" t="s">
        <v>25</v>
      </c>
      <c r="H88" s="92" t="s">
        <v>24</v>
      </c>
      <c r="I88" s="138">
        <v>0.22</v>
      </c>
      <c r="J88" s="357">
        <f>ROUNDUP(D87*I88,0)</f>
        <v>26</v>
      </c>
    </row>
    <row r="89" spans="1:10" ht="15" customHeight="1" outlineLevel="1">
      <c r="A89" s="172"/>
      <c r="B89" s="94"/>
      <c r="C89" s="95"/>
      <c r="D89" s="173"/>
      <c r="E89" s="296"/>
      <c r="F89" s="174"/>
      <c r="G89" s="96" t="s">
        <v>29</v>
      </c>
      <c r="H89" s="97" t="s">
        <v>24</v>
      </c>
      <c r="I89" s="138">
        <v>0.15</v>
      </c>
      <c r="J89" s="357">
        <f>ROUNDUP(D87*I89,0)</f>
        <v>18</v>
      </c>
    </row>
    <row r="90" spans="1:10" ht="15" customHeight="1" outlineLevel="1">
      <c r="A90" s="128"/>
      <c r="B90" s="86"/>
      <c r="C90" s="98"/>
      <c r="D90" s="175"/>
      <c r="E90" s="297"/>
      <c r="F90" s="176"/>
      <c r="G90" s="87" t="s">
        <v>30</v>
      </c>
      <c r="H90" s="36" t="s">
        <v>24</v>
      </c>
      <c r="I90" s="37">
        <v>4</v>
      </c>
      <c r="J90" s="320">
        <f>ROUNDUP(D87*I90,0)</f>
        <v>464</v>
      </c>
    </row>
    <row r="91" spans="1:10" outlineLevel="1">
      <c r="A91" s="163">
        <v>2</v>
      </c>
      <c r="B91" s="94" t="s">
        <v>88</v>
      </c>
      <c r="C91" s="95" t="s">
        <v>2</v>
      </c>
      <c r="D91" s="173">
        <f>7.63*8</f>
        <v>61.04</v>
      </c>
      <c r="E91" s="275"/>
      <c r="F91" s="117"/>
      <c r="G91" s="259" t="s">
        <v>52</v>
      </c>
      <c r="H91" s="39" t="s">
        <v>28</v>
      </c>
      <c r="I91" s="260">
        <v>0.15</v>
      </c>
      <c r="J91" s="357">
        <f>D91*I91</f>
        <v>9.16</v>
      </c>
    </row>
    <row r="92" spans="1:10" outlineLevel="1">
      <c r="A92" s="163"/>
      <c r="B92" s="94"/>
      <c r="C92" s="95"/>
      <c r="D92" s="173"/>
      <c r="E92" s="275"/>
      <c r="F92" s="117"/>
      <c r="G92" s="259" t="s">
        <v>98</v>
      </c>
      <c r="H92" s="92" t="s">
        <v>24</v>
      </c>
      <c r="I92" s="138">
        <v>4</v>
      </c>
      <c r="J92" s="357">
        <f>ROUNDUP(D91*I92,0)</f>
        <v>245</v>
      </c>
    </row>
    <row r="93" spans="1:10" ht="15" customHeight="1" outlineLevel="1">
      <c r="A93" s="172"/>
      <c r="B93" s="94"/>
      <c r="C93" s="95"/>
      <c r="D93" s="173"/>
      <c r="E93" s="296"/>
      <c r="F93" s="174"/>
      <c r="G93" s="93" t="s">
        <v>25</v>
      </c>
      <c r="H93" s="92" t="s">
        <v>24</v>
      </c>
      <c r="I93" s="138">
        <v>0.22</v>
      </c>
      <c r="J93" s="357">
        <f>ROUNDUP(D91*I93,0)</f>
        <v>14</v>
      </c>
    </row>
    <row r="94" spans="1:10" ht="15" customHeight="1" outlineLevel="1">
      <c r="A94" s="128"/>
      <c r="B94" s="86"/>
      <c r="C94" s="98"/>
      <c r="D94" s="175"/>
      <c r="E94" s="297"/>
      <c r="F94" s="176"/>
      <c r="G94" s="87" t="s">
        <v>30</v>
      </c>
      <c r="H94" s="36" t="s">
        <v>24</v>
      </c>
      <c r="I94" s="37">
        <v>4</v>
      </c>
      <c r="J94" s="320">
        <f>ROUNDUP(D91*I94,0)</f>
        <v>245</v>
      </c>
    </row>
    <row r="95" spans="1:10" outlineLevel="1">
      <c r="A95" s="163">
        <v>3</v>
      </c>
      <c r="B95" s="94" t="s">
        <v>89</v>
      </c>
      <c r="C95" s="95" t="s">
        <v>0</v>
      </c>
      <c r="D95" s="173">
        <v>4</v>
      </c>
      <c r="E95" s="275"/>
      <c r="F95" s="117"/>
      <c r="G95" s="259" t="s">
        <v>75</v>
      </c>
      <c r="H95" s="39" t="s">
        <v>28</v>
      </c>
      <c r="I95" s="260">
        <v>3.2</v>
      </c>
      <c r="J95" s="357">
        <f>D95*I95</f>
        <v>12.8</v>
      </c>
    </row>
    <row r="96" spans="1:10" ht="15" customHeight="1" outlineLevel="1">
      <c r="A96" s="172"/>
      <c r="B96" s="94"/>
      <c r="C96" s="95"/>
      <c r="D96" s="173"/>
      <c r="E96" s="296"/>
      <c r="F96" s="174"/>
      <c r="G96" s="259" t="s">
        <v>44</v>
      </c>
      <c r="H96" s="39" t="s">
        <v>0</v>
      </c>
      <c r="I96" s="260">
        <v>10</v>
      </c>
      <c r="J96" s="322">
        <f>ROUNDUP(D95*I96,0)</f>
        <v>40</v>
      </c>
    </row>
    <row r="97" spans="1:10" ht="15.75" customHeight="1" outlineLevel="1" thickBot="1">
      <c r="A97" s="269"/>
      <c r="B97" s="270"/>
      <c r="C97" s="271"/>
      <c r="D97" s="272"/>
      <c r="E97" s="298"/>
      <c r="F97" s="273"/>
      <c r="G97" s="261" t="s">
        <v>25</v>
      </c>
      <c r="H97" s="202" t="s">
        <v>24</v>
      </c>
      <c r="I97" s="262">
        <v>0.5</v>
      </c>
      <c r="J97" s="324">
        <f>ROUNDUP(D95*I97,0)</f>
        <v>2</v>
      </c>
    </row>
    <row r="98" spans="1:10" ht="15.75" customHeight="1" outlineLevel="1" thickBot="1">
      <c r="A98" s="62"/>
      <c r="B98" s="63"/>
      <c r="C98" s="64"/>
      <c r="D98" s="132"/>
      <c r="E98" s="299"/>
      <c r="F98" s="65"/>
      <c r="H98" s="1"/>
    </row>
    <row r="99" spans="1:10" ht="15.75" customHeight="1" outlineLevel="1" thickBot="1">
      <c r="A99" s="252">
        <v>9</v>
      </c>
      <c r="B99" s="226" t="s">
        <v>43</v>
      </c>
      <c r="C99" s="227"/>
      <c r="D99" s="228"/>
      <c r="E99" s="285"/>
      <c r="F99" s="230"/>
      <c r="G99" s="229"/>
      <c r="H99" s="227"/>
      <c r="I99" s="253"/>
      <c r="J99" s="347"/>
    </row>
    <row r="100" spans="1:10" ht="15.75" outlineLevel="1" thickBot="1">
      <c r="A100" s="364">
        <v>1</v>
      </c>
      <c r="B100" s="365" t="s">
        <v>96</v>
      </c>
      <c r="C100" s="366"/>
      <c r="D100" s="367">
        <f>D84+D74+D55*0.2+D61*0.2+D45+D38+D28+D20+225</f>
        <v>1551.69</v>
      </c>
      <c r="E100" s="368"/>
      <c r="F100" s="369"/>
      <c r="G100" s="370"/>
      <c r="H100" s="371"/>
      <c r="I100" s="372"/>
      <c r="J100" s="373"/>
    </row>
    <row r="101" spans="1:10" ht="15.75" customHeight="1" outlineLevel="1" thickBot="1">
      <c r="A101" s="359"/>
      <c r="B101" s="360"/>
      <c r="C101" s="361"/>
      <c r="D101" s="362"/>
      <c r="E101" s="358"/>
      <c r="F101" s="363"/>
      <c r="H101" s="1"/>
    </row>
    <row r="102" spans="1:10" ht="15.75" customHeight="1" outlineLevel="1" thickBot="1">
      <c r="A102" s="158"/>
      <c r="B102" s="178" t="s">
        <v>17</v>
      </c>
      <c r="C102" s="179"/>
      <c r="D102" s="180"/>
      <c r="E102" s="300"/>
      <c r="F102" s="203"/>
      <c r="H102" s="1"/>
    </row>
    <row r="103" spans="1:10" ht="15" customHeight="1">
      <c r="A103" s="183"/>
      <c r="B103" s="2"/>
      <c r="C103" s="100"/>
      <c r="D103" s="2"/>
      <c r="F103" s="2"/>
      <c r="H103" s="1"/>
    </row>
    <row r="104" spans="1:10" s="3" customFormat="1" ht="21" customHeight="1">
      <c r="A104" s="184" t="s">
        <v>93</v>
      </c>
      <c r="B104" s="328"/>
      <c r="C104" s="185"/>
      <c r="E104" s="282"/>
      <c r="F104" s="14"/>
      <c r="G104" s="14"/>
      <c r="H104" s="185"/>
      <c r="I104" s="14"/>
      <c r="J104" s="14"/>
    </row>
    <row r="105" spans="1:10" s="3" customFormat="1" ht="21" customHeight="1">
      <c r="A105" s="184" t="s">
        <v>94</v>
      </c>
      <c r="B105" s="328"/>
      <c r="C105" s="185"/>
      <c r="D105" s="14"/>
      <c r="E105" s="282"/>
      <c r="F105" s="14"/>
      <c r="G105" s="14"/>
      <c r="H105" s="185"/>
      <c r="I105" s="14"/>
      <c r="J105" s="14"/>
    </row>
    <row r="106" spans="1:10" s="3" customFormat="1" ht="21" customHeight="1">
      <c r="A106" s="186" t="s">
        <v>97</v>
      </c>
      <c r="B106" s="328" t="s">
        <v>100</v>
      </c>
      <c r="C106" s="185"/>
      <c r="D106" s="14"/>
      <c r="E106" s="7"/>
      <c r="F106" s="14"/>
      <c r="G106" s="14"/>
      <c r="H106" s="185"/>
      <c r="I106" s="14"/>
      <c r="J106" s="14"/>
    </row>
    <row r="107" spans="1:10" s="3" customFormat="1" ht="21" customHeight="1">
      <c r="A107" s="184"/>
      <c r="B107" s="328"/>
      <c r="C107" s="185"/>
      <c r="D107" s="14"/>
      <c r="E107" s="282"/>
      <c r="F107" s="14"/>
      <c r="G107" s="14"/>
      <c r="H107" s="185"/>
      <c r="I107" s="14"/>
      <c r="J107" s="14"/>
    </row>
    <row r="108" spans="1:10" ht="15" customHeight="1">
      <c r="A108" s="101"/>
      <c r="B108" s="2"/>
      <c r="C108" s="100"/>
      <c r="D108" s="2"/>
      <c r="F108" s="2"/>
      <c r="G108" s="2"/>
      <c r="H108" s="100"/>
      <c r="I108" s="2"/>
      <c r="J108" s="2"/>
    </row>
    <row r="109" spans="1:10" s="8" customFormat="1" ht="15" customHeight="1">
      <c r="A109" s="9"/>
      <c r="B109" s="10"/>
      <c r="C109" s="181"/>
      <c r="D109" s="182"/>
      <c r="E109" s="301"/>
      <c r="F109" s="102"/>
      <c r="G109" s="10"/>
      <c r="H109" s="103"/>
      <c r="J109" s="104"/>
    </row>
    <row r="110" spans="1:10" s="8" customFormat="1" ht="15" customHeight="1">
      <c r="A110" s="9"/>
      <c r="B110" s="10"/>
      <c r="C110" s="181"/>
      <c r="D110" s="182"/>
      <c r="E110" s="301"/>
      <c r="F110" s="102"/>
      <c r="G110" s="10"/>
      <c r="H110" s="103"/>
      <c r="J110" s="104"/>
    </row>
    <row r="111" spans="1:10" ht="15" customHeight="1">
      <c r="A111" s="9"/>
      <c r="B111" s="254"/>
      <c r="C111" s="181"/>
      <c r="D111" s="182"/>
      <c r="E111" s="301"/>
      <c r="F111" s="102"/>
      <c r="G111" s="254"/>
      <c r="H111" s="103"/>
      <c r="I111" s="8"/>
      <c r="J111" s="104"/>
    </row>
    <row r="112" spans="1:10" ht="15" customHeight="1">
      <c r="A112" s="9"/>
      <c r="B112" s="10"/>
      <c r="C112" s="181"/>
      <c r="D112" s="328"/>
      <c r="E112" s="301"/>
      <c r="F112" s="102"/>
      <c r="G112" s="10"/>
      <c r="H112" s="103"/>
      <c r="I112" s="8"/>
      <c r="J112" s="104"/>
    </row>
    <row r="113" spans="1:10" ht="15" customHeight="1">
      <c r="A113" s="9"/>
      <c r="B113" s="8"/>
      <c r="C113" s="181"/>
      <c r="D113" s="182"/>
      <c r="E113" s="301"/>
      <c r="F113" s="102"/>
      <c r="G113" s="188"/>
      <c r="H113" s="103"/>
      <c r="I113" s="8"/>
      <c r="J113" s="104"/>
    </row>
    <row r="114" spans="1:10" ht="15" customHeight="1">
      <c r="A114" s="101"/>
      <c r="D114" s="11"/>
      <c r="H114" s="100"/>
      <c r="I114" s="2"/>
      <c r="J114" s="2"/>
    </row>
    <row r="115" spans="1:10" ht="15" customHeight="1">
      <c r="B115" s="10"/>
    </row>
    <row r="116" spans="1:10" ht="15" customHeight="1">
      <c r="F116" s="274"/>
    </row>
  </sheetData>
  <mergeCells count="11">
    <mergeCell ref="E44:F44"/>
    <mergeCell ref="A6:J6"/>
    <mergeCell ref="F8:F9"/>
    <mergeCell ref="A2:J2"/>
    <mergeCell ref="A3:J3"/>
    <mergeCell ref="A8:A9"/>
    <mergeCell ref="B8:B9"/>
    <mergeCell ref="C8:C9"/>
    <mergeCell ref="D8:D9"/>
    <mergeCell ref="E8:E9"/>
    <mergeCell ref="A5:J5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Смета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Vorobyev.A</dc:creator>
  <cp:lastModifiedBy>Пользователь Windows</cp:lastModifiedBy>
  <cp:lastPrinted>2019-05-03T08:58:03Z</cp:lastPrinted>
  <dcterms:created xsi:type="dcterms:W3CDTF">2011-01-17T16:38:55Z</dcterms:created>
  <dcterms:modified xsi:type="dcterms:W3CDTF">2019-05-21T17:51:48Z</dcterms:modified>
</cp:coreProperties>
</file>