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335"/>
  </bookViews>
  <sheets>
    <sheet name="Сводка" sheetId="3" r:id="rId1"/>
    <sheet name="1_этаж" sheetId="2" r:id="rId2"/>
    <sheet name="2_этаж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2" i="3"/>
  <c r="E4" i="2"/>
  <c r="D4" i="2"/>
  <c r="C4" i="2"/>
  <c r="F4" i="2" s="1"/>
  <c r="F7" i="2" s="1"/>
  <c r="E3" i="2"/>
  <c r="D3" i="2"/>
  <c r="C3" i="2"/>
  <c r="F3" i="2"/>
  <c r="D2" i="2"/>
  <c r="C2" i="2"/>
  <c r="C6" i="1"/>
  <c r="F6" i="1" s="1"/>
  <c r="F11" i="1" s="1"/>
  <c r="E2" i="2"/>
  <c r="F2" i="2" s="1"/>
  <c r="C8" i="1"/>
  <c r="E7" i="1"/>
  <c r="D7" i="1"/>
  <c r="C7" i="1"/>
  <c r="D6" i="1"/>
  <c r="E5" i="1"/>
  <c r="D5" i="1"/>
  <c r="D4" i="1"/>
  <c r="D3" i="1"/>
  <c r="C4" i="1"/>
  <c r="F4" i="1" s="1"/>
  <c r="C5" i="1"/>
  <c r="E4" i="1"/>
  <c r="F8" i="1"/>
  <c r="E3" i="1"/>
  <c r="F6" i="2" l="1"/>
  <c r="F5" i="1"/>
  <c r="F7" i="1"/>
  <c r="C3" i="1"/>
  <c r="F3" i="1" s="1"/>
  <c r="F10" i="1" l="1"/>
</calcChain>
</file>

<file path=xl/sharedStrings.xml><?xml version="1.0" encoding="utf-8"?>
<sst xmlns="http://schemas.openxmlformats.org/spreadsheetml/2006/main" count="44" uniqueCount="22">
  <si>
    <t>Cпальня</t>
  </si>
  <si>
    <t>Длина стен</t>
  </si>
  <si>
    <t>Двери</t>
  </si>
  <si>
    <t>Окно</t>
  </si>
  <si>
    <t>Площадь стен</t>
  </si>
  <si>
    <t>Гостинная спальня</t>
  </si>
  <si>
    <t>Гардеробная</t>
  </si>
  <si>
    <t>Душевая</t>
  </si>
  <si>
    <t>Детская</t>
  </si>
  <si>
    <t>Прихожая</t>
  </si>
  <si>
    <t>Высота потолка</t>
  </si>
  <si>
    <t>2 этаж</t>
  </si>
  <si>
    <t>Наимен.</t>
  </si>
  <si>
    <t>S, м.</t>
  </si>
  <si>
    <t>Холл</t>
  </si>
  <si>
    <t>Ванна</t>
  </si>
  <si>
    <t>мп75</t>
  </si>
  <si>
    <t>Материалы</t>
  </si>
  <si>
    <t>цем.-песч</t>
  </si>
  <si>
    <t>МП75</t>
  </si>
  <si>
    <t>Машинная штукатурка</t>
  </si>
  <si>
    <t>цем.песч.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</si>
</sst>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UAH]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3" xfId="0" applyFont="1" applyBorder="1"/>
    <xf numFmtId="0" fontId="0" fillId="0" borderId="5" xfId="0" applyBorder="1"/>
    <xf numFmtId="0" fontId="0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7" xfId="0" applyNumberFormat="1" applyFont="1" applyBorder="1"/>
    <xf numFmtId="0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15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G8" totalsRowShown="0" headerRowDxfId="1" headerRowBorderDxfId="2" tableBorderDxfId="3">
  <autoFilter ref="A1:G8"/>
  <tableColumns count="7">
    <tableColumn id="1" name="Наимен."/>
    <tableColumn id="2" name="Высота потолка"/>
    <tableColumn id="3" name="Длина стен"/>
    <tableColumn id="4" name="Двери"/>
    <tableColumn id="5" name="Окно"/>
    <tableColumn id="6" name="Площадь стен" dataDxfId="0">
      <calculatedColumnFormula>(Таблица1[[#This Row],[Высота потолка]]*Таблица1[[#This Row],[Длина стен]])-Таблица1[[#This Row],[Двери]]-Таблица1[[#This Row],[Окно]]</calculatedColumnFormula>
    </tableColumn>
    <tableColumn id="9" name="Материалы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G11" totalsRowShown="0" headerRowDxfId="14" headerRowBorderDxfId="13" tableBorderDxfId="12" totalsRowBorderDxfId="11">
  <autoFilter ref="A2:G11"/>
  <tableColumns count="7">
    <tableColumn id="1" name="Наимен." dataDxfId="10"/>
    <tableColumn id="2" name="Высота потолка" dataDxfId="9"/>
    <tableColumn id="3" name="Длина стен" dataDxfId="8"/>
    <tableColumn id="4" name="Двери" dataDxfId="7"/>
    <tableColumn id="5" name="Окно" dataDxfId="6"/>
    <tableColumn id="6" name="Площадь стен" dataDxfId="5">
      <calculatedColumnFormula>(Таблица2[[#This Row],[Высота потолка]]*Таблица2[[#This Row],[Длина стен]])-Таблица2[[#This Row],[Двери]]-Таблица2[[#This Row],[Окно]]</calculatedColumnFormula>
    </tableColumn>
    <tableColumn id="7" name="Материалы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"/>
  <sheetViews>
    <sheetView tabSelected="1" zoomScale="175" zoomScaleNormal="175" workbookViewId="0">
      <selection activeCell="C7" sqref="C7"/>
    </sheetView>
  </sheetViews>
  <sheetFormatPr defaultRowHeight="15" x14ac:dyDescent="0.25"/>
  <cols>
    <col min="1" max="1" width="22" bestFit="1" customWidth="1"/>
  </cols>
  <sheetData>
    <row r="1" spans="1:2" x14ac:dyDescent="0.25">
      <c r="A1" s="34" t="s">
        <v>20</v>
      </c>
    </row>
    <row r="2" spans="1:2" x14ac:dyDescent="0.25">
      <c r="A2" t="s">
        <v>19</v>
      </c>
      <c r="B2">
        <f>SUM('1_этаж'!F6,'2_этаж'!F10)</f>
        <v>270.04390000000001</v>
      </c>
    </row>
    <row r="3" spans="1:2" x14ac:dyDescent="0.25">
      <c r="A3" t="s">
        <v>21</v>
      </c>
      <c r="B3">
        <f>SUM('1_этаж'!F7,'2_этаж'!F11)</f>
        <v>50.232000000000006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160" zoomScaleNormal="160" workbookViewId="0">
      <selection activeCell="F6" sqref="F6"/>
    </sheetView>
  </sheetViews>
  <sheetFormatPr defaultRowHeight="15" x14ac:dyDescent="0.25"/>
  <cols>
    <col min="1" max="1" width="9.7109375" customWidth="1"/>
    <col min="2" max="2" width="15.85546875" customWidth="1"/>
    <col min="3" max="3" width="12" customWidth="1"/>
    <col min="6" max="6" width="14.42578125" customWidth="1"/>
    <col min="7" max="7" width="11.42578125" customWidth="1"/>
  </cols>
  <sheetData>
    <row r="1" spans="1:7" ht="30" x14ac:dyDescent="0.25">
      <c r="A1" s="20" t="s">
        <v>12</v>
      </c>
      <c r="B1" s="21" t="s">
        <v>10</v>
      </c>
      <c r="C1" s="21" t="s">
        <v>1</v>
      </c>
      <c r="D1" s="22" t="s">
        <v>2</v>
      </c>
      <c r="E1" s="22" t="s">
        <v>3</v>
      </c>
      <c r="F1" s="23" t="s">
        <v>4</v>
      </c>
      <c r="G1" s="21" t="s">
        <v>17</v>
      </c>
    </row>
    <row r="2" spans="1:7" x14ac:dyDescent="0.25">
      <c r="A2" s="17" t="s">
        <v>14</v>
      </c>
      <c r="B2" s="13">
        <v>2.85</v>
      </c>
      <c r="C2" s="14">
        <f>3.8+1.66+1.66+4+6+4+0.62+3.8+6</f>
        <v>31.540000000000003</v>
      </c>
      <c r="D2" s="13">
        <f>0.95*2.18+1.62*2.54</f>
        <v>6.1858000000000004</v>
      </c>
      <c r="E2" s="13">
        <f>1.39*1.5</f>
        <v>2.085</v>
      </c>
      <c r="F2" s="15">
        <f>(Таблица1[[#This Row],[Высота потолка]]*Таблица1[[#This Row],[Длина стен]])-Таблица1[[#This Row],[Двери]]-Таблица1[[#This Row],[Окно]]</f>
        <v>81.618200000000016</v>
      </c>
      <c r="G2" t="s">
        <v>19</v>
      </c>
    </row>
    <row r="3" spans="1:7" x14ac:dyDescent="0.25">
      <c r="A3" t="s">
        <v>9</v>
      </c>
      <c r="B3" s="13">
        <v>2.85</v>
      </c>
      <c r="C3">
        <f>2.6*2+3.42*2</f>
        <v>12.04</v>
      </c>
      <c r="D3">
        <f>1*2.19+0.95*2.18</f>
        <v>4.2610000000000001</v>
      </c>
      <c r="E3">
        <f>0.6*1.32</f>
        <v>0.79200000000000004</v>
      </c>
      <c r="F3">
        <f>(Таблица1[[#This Row],[Высота потолка]]*Таблица1[[#This Row],[Длина стен]])-Таблица1[[#This Row],[Двери]]-Таблица1[[#This Row],[Окно]]</f>
        <v>29.260999999999999</v>
      </c>
      <c r="G3" t="s">
        <v>19</v>
      </c>
    </row>
    <row r="4" spans="1:7" x14ac:dyDescent="0.25">
      <c r="A4" t="s">
        <v>15</v>
      </c>
      <c r="B4" s="13">
        <v>2.85</v>
      </c>
      <c r="C4">
        <f>2.48*2+2.6*2</f>
        <v>10.16</v>
      </c>
      <c r="D4">
        <f>0.88*2.58</f>
        <v>2.2704</v>
      </c>
      <c r="E4">
        <f>0.81*1.56</f>
        <v>1.2636000000000001</v>
      </c>
      <c r="F4">
        <f>(Таблица1[[#This Row],[Высота потолка]]*Таблица1[[#This Row],[Длина стен]])-Таблица1[[#This Row],[Двери]]-Таблица1[[#This Row],[Окно]]</f>
        <v>25.422000000000004</v>
      </c>
      <c r="G4" s="18" t="s">
        <v>18</v>
      </c>
    </row>
    <row r="6" spans="1:7" x14ac:dyDescent="0.25">
      <c r="E6" s="19" t="s">
        <v>13</v>
      </c>
      <c r="F6">
        <f>SUM(F2:F3)</f>
        <v>110.87920000000001</v>
      </c>
      <c r="G6" t="s">
        <v>19</v>
      </c>
    </row>
    <row r="7" spans="1:7" x14ac:dyDescent="0.25">
      <c r="E7" s="19" t="s">
        <v>13</v>
      </c>
      <c r="F7" s="33">
        <f>F4</f>
        <v>25.422000000000004</v>
      </c>
      <c r="G7" s="18" t="s">
        <v>18</v>
      </c>
    </row>
    <row r="8" spans="1:7" x14ac:dyDescent="0.25">
      <c r="E8" s="19"/>
      <c r="F8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opLeftCell="A4" zoomScale="175" zoomScaleNormal="175" workbookViewId="0">
      <selection activeCell="F11" sqref="F11"/>
    </sheetView>
  </sheetViews>
  <sheetFormatPr defaultRowHeight="15" x14ac:dyDescent="0.25"/>
  <cols>
    <col min="1" max="1" width="11.140625" customWidth="1"/>
    <col min="2" max="2" width="15.85546875" customWidth="1"/>
    <col min="3" max="3" width="14.140625" style="1" customWidth="1"/>
    <col min="4" max="4" width="10.7109375" customWidth="1"/>
    <col min="5" max="5" width="12.7109375" customWidth="1"/>
    <col min="6" max="6" width="15.42578125" customWidth="1"/>
    <col min="7" max="7" width="13.7109375" bestFit="1" customWidth="1"/>
  </cols>
  <sheetData>
    <row r="1" spans="1:7" x14ac:dyDescent="0.25">
      <c r="A1" s="12" t="s">
        <v>11</v>
      </c>
      <c r="B1" s="12"/>
      <c r="C1" s="12"/>
      <c r="D1" s="12"/>
      <c r="E1" s="12"/>
      <c r="F1" s="12"/>
    </row>
    <row r="2" spans="1:7" ht="30" x14ac:dyDescent="0.25">
      <c r="A2" s="8" t="s">
        <v>12</v>
      </c>
      <c r="B2" s="9" t="s">
        <v>10</v>
      </c>
      <c r="C2" s="9" t="s">
        <v>1</v>
      </c>
      <c r="D2" s="10" t="s">
        <v>2</v>
      </c>
      <c r="E2" s="10" t="s">
        <v>3</v>
      </c>
      <c r="F2" s="11" t="s">
        <v>4</v>
      </c>
      <c r="G2" s="9" t="s">
        <v>17</v>
      </c>
    </row>
    <row r="3" spans="1:7" x14ac:dyDescent="0.25">
      <c r="A3" s="5" t="s">
        <v>0</v>
      </c>
      <c r="B3" s="2">
        <v>2.7</v>
      </c>
      <c r="C3" s="3">
        <f>4.04*2+3.15*2</f>
        <v>14.379999999999999</v>
      </c>
      <c r="D3" s="2">
        <f>0.9*2.13+0.79*2.13</f>
        <v>3.5997000000000003</v>
      </c>
      <c r="E3" s="2">
        <f>1.39*1.5</f>
        <v>2.085</v>
      </c>
      <c r="F3" s="7">
        <f>(Таблица2[[#This Row],[Высота потолка]]*Таблица2[[#This Row],[Длина стен]])-Таблица2[[#This Row],[Двери]]-Таблица2[[#This Row],[Окно]]</f>
        <v>33.141300000000001</v>
      </c>
      <c r="G3" s="16" t="s">
        <v>16</v>
      </c>
    </row>
    <row r="4" spans="1:7" ht="30" x14ac:dyDescent="0.25">
      <c r="A4" s="6" t="s">
        <v>5</v>
      </c>
      <c r="B4" s="2">
        <v>2.7</v>
      </c>
      <c r="C4" s="3">
        <f>4.04*2+2.78*2</f>
        <v>13.64</v>
      </c>
      <c r="D4" s="2">
        <f>0.92*2.13</f>
        <v>1.9596</v>
      </c>
      <c r="E4" s="2">
        <f>1.65*2.3</f>
        <v>3.7949999999999995</v>
      </c>
      <c r="F4" s="7">
        <f>(Таблица2[[#This Row],[Высота потолка]]*Таблица2[[#This Row],[Длина стен]])-Таблица2[[#This Row],[Двери]]-Таблица2[[#This Row],[Окно]]</f>
        <v>31.073400000000003</v>
      </c>
      <c r="G4" s="16" t="s">
        <v>16</v>
      </c>
    </row>
    <row r="5" spans="1:7" x14ac:dyDescent="0.25">
      <c r="A5" s="4" t="s">
        <v>6</v>
      </c>
      <c r="B5" s="2">
        <v>2.7</v>
      </c>
      <c r="C5" s="3">
        <f>2.27*2+2.97*2</f>
        <v>10.48</v>
      </c>
      <c r="D5" s="2">
        <f>0.8*2.13</f>
        <v>1.704</v>
      </c>
      <c r="E5" s="2">
        <f>0.83*1.4+0.93*1.4</f>
        <v>2.464</v>
      </c>
      <c r="F5" s="7">
        <f>(Таблица2[[#This Row],[Высота потолка]]*Таблица2[[#This Row],[Длина стен]])-Таблица2[[#This Row],[Двери]]-Таблица2[[#This Row],[Окно]]</f>
        <v>24.128000000000004</v>
      </c>
      <c r="G5" s="16" t="s">
        <v>16</v>
      </c>
    </row>
    <row r="6" spans="1:7" x14ac:dyDescent="0.25">
      <c r="A6" s="25" t="s">
        <v>7</v>
      </c>
      <c r="B6" s="18">
        <v>2.7</v>
      </c>
      <c r="C6" s="26">
        <f>1.4*2+3.51*2</f>
        <v>9.82</v>
      </c>
      <c r="D6" s="18">
        <f>0.8*2.13</f>
        <v>1.704</v>
      </c>
      <c r="E6" s="18"/>
      <c r="F6" s="27">
        <f>(Таблица2[[#This Row],[Высота потолка]]*Таблица2[[#This Row],[Длина стен]])-Таблица2[[#This Row],[Двери]]-Таблица2[[#This Row],[Окно]]</f>
        <v>24.810000000000002</v>
      </c>
      <c r="G6" s="18" t="s">
        <v>18</v>
      </c>
    </row>
    <row r="7" spans="1:7" x14ac:dyDescent="0.25">
      <c r="A7" s="4" t="s">
        <v>8</v>
      </c>
      <c r="B7" s="2">
        <v>2.7</v>
      </c>
      <c r="C7" s="3">
        <f>6.06*2+3.39*2</f>
        <v>18.899999999999999</v>
      </c>
      <c r="D7" s="2">
        <f>0.9*2.12</f>
        <v>1.9080000000000001</v>
      </c>
      <c r="E7" s="2">
        <f>1.19*1.4+1.36*1.4+1.66*1.4</f>
        <v>5.8940000000000001</v>
      </c>
      <c r="F7" s="7">
        <f>(Таблица2[[#This Row],[Высота потолка]]*Таблица2[[#This Row],[Длина стен]])-Таблица2[[#This Row],[Двери]]-Таблица2[[#This Row],[Окно]]</f>
        <v>43.228000000000002</v>
      </c>
      <c r="G7" s="16" t="s">
        <v>16</v>
      </c>
    </row>
    <row r="8" spans="1:7" x14ac:dyDescent="0.25">
      <c r="A8" s="4" t="s">
        <v>9</v>
      </c>
      <c r="B8" s="2">
        <v>2.7</v>
      </c>
      <c r="C8" s="3">
        <f>1.74+3.8+1.65+0.38+2.27+0.38</f>
        <v>10.220000000000001</v>
      </c>
      <c r="D8" s="2"/>
      <c r="E8" s="2"/>
      <c r="F8" s="7">
        <f>(Таблица2[[#This Row],[Высота потолка]]*Таблица2[[#This Row],[Длина стен]])-Таблица2[[#This Row],[Двери]]-Таблица2[[#This Row],[Окно]]</f>
        <v>27.594000000000005</v>
      </c>
      <c r="G8" s="16" t="s">
        <v>16</v>
      </c>
    </row>
    <row r="9" spans="1:7" x14ac:dyDescent="0.25">
      <c r="A9" s="4"/>
      <c r="B9" s="2"/>
      <c r="C9" s="3"/>
      <c r="D9" s="2"/>
      <c r="E9" s="2"/>
      <c r="F9" s="7"/>
      <c r="G9" s="2"/>
    </row>
    <row r="10" spans="1:7" x14ac:dyDescent="0.25">
      <c r="A10" s="4"/>
      <c r="B10" s="2"/>
      <c r="C10" s="3"/>
      <c r="D10" s="2"/>
      <c r="E10" s="19" t="s">
        <v>13</v>
      </c>
      <c r="F10" s="18">
        <f>SUM(F3,F4,F5,F7,F8)</f>
        <v>159.16470000000001</v>
      </c>
      <c r="G10" s="18" t="s">
        <v>19</v>
      </c>
    </row>
    <row r="11" spans="1:7" x14ac:dyDescent="0.25">
      <c r="A11" s="4"/>
      <c r="B11" s="2"/>
      <c r="C11" s="3"/>
      <c r="D11" s="2"/>
      <c r="E11" s="19" t="s">
        <v>13</v>
      </c>
      <c r="F11" s="32">
        <f>F6</f>
        <v>24.810000000000002</v>
      </c>
      <c r="G11" s="18" t="s">
        <v>18</v>
      </c>
    </row>
    <row r="12" spans="1:7" x14ac:dyDescent="0.25">
      <c r="A12" s="28"/>
      <c r="B12" s="28"/>
      <c r="C12" s="29"/>
      <c r="D12" s="28"/>
      <c r="E12" s="30"/>
      <c r="F12" s="31"/>
      <c r="G12" s="28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2" fitToHeight="10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Сводка</vt:lpstr>
      <vt:lpstr>1_этаж</vt:lpstr>
      <vt:lpstr>2_этаж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2019-06-28T12:48:30Z</cp:lastPrinted>
  <dcterms:created xsi:type="dcterms:W3CDTF">2019-06-28T09:13:37Z</dcterms:created>
  <dcterms:modified xsi:type="dcterms:W3CDTF">2019-06-28T13:04:53Z</dcterms:modified>
</cp:coreProperties>
</file>