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425"/>
  </bookViews>
  <sheets>
    <sheet name="кошторис  " sheetId="1" r:id="rId1"/>
  </sheets>
  <calcPr calcId="145621"/>
</workbook>
</file>

<file path=xl/calcChain.xml><?xml version="1.0" encoding="utf-8"?>
<calcChain xmlns="http://schemas.openxmlformats.org/spreadsheetml/2006/main">
  <c r="F37" i="1" l="1"/>
  <c r="F40" i="1"/>
  <c r="F5" i="1"/>
  <c r="F6" i="1"/>
  <c r="F7" i="1"/>
  <c r="F13" i="1"/>
  <c r="F14" i="1"/>
  <c r="F16" i="1"/>
  <c r="F18" i="1"/>
  <c r="F19" i="1"/>
  <c r="F20" i="1"/>
  <c r="F21" i="1"/>
  <c r="F23" i="1"/>
  <c r="F24" i="1"/>
  <c r="F25" i="1"/>
  <c r="F27" i="1"/>
  <c r="F29" i="1"/>
  <c r="F31" i="1"/>
  <c r="F32" i="1"/>
  <c r="F35" i="1"/>
  <c r="F41" i="1"/>
  <c r="F44" i="1"/>
  <c r="F45" i="1"/>
  <c r="F46" i="1"/>
  <c r="F47" i="1"/>
  <c r="F48" i="1"/>
  <c r="F57" i="1"/>
  <c r="F58" i="1"/>
  <c r="F66" i="1"/>
  <c r="F67" i="1"/>
  <c r="F68" i="1"/>
  <c r="F70" i="1"/>
  <c r="F71" i="1"/>
  <c r="F72" i="1"/>
  <c r="F73" i="1"/>
  <c r="F75" i="1"/>
  <c r="F76" i="1"/>
  <c r="F77" i="1"/>
  <c r="F78" i="1"/>
  <c r="F79" i="1"/>
  <c r="F80" i="1"/>
  <c r="F81" i="1"/>
  <c r="F82" i="1"/>
  <c r="F85" i="1"/>
  <c r="F87" i="1"/>
  <c r="F88" i="1"/>
  <c r="F89" i="1"/>
  <c r="F91" i="1"/>
  <c r="F93" i="1"/>
  <c r="F94" i="1"/>
  <c r="F95" i="1"/>
  <c r="F9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D84" i="1" l="1"/>
  <c r="F84" i="1" s="1"/>
  <c r="D92" i="1" l="1"/>
  <c r="F92" i="1" s="1"/>
  <c r="D90" i="1"/>
  <c r="F90" i="1" s="1"/>
  <c r="D86" i="1"/>
  <c r="F86" i="1" s="1"/>
  <c r="D83" i="1"/>
  <c r="F83" i="1" s="1"/>
  <c r="D69" i="1" l="1"/>
  <c r="F69" i="1" s="1"/>
  <c r="D63" i="1"/>
  <c r="F63" i="1" s="1"/>
  <c r="D65" i="1"/>
  <c r="F65" i="1" s="1"/>
  <c r="D64" i="1"/>
  <c r="F64" i="1" s="1"/>
  <c r="D62" i="1"/>
  <c r="F62" i="1" s="1"/>
  <c r="D61" i="1"/>
  <c r="F61" i="1" s="1"/>
  <c r="D60" i="1" l="1"/>
  <c r="F60" i="1" s="1"/>
  <c r="D59" i="1"/>
  <c r="F59" i="1" s="1"/>
  <c r="D74" i="1"/>
  <c r="F74" i="1" s="1"/>
  <c r="D97" i="1"/>
  <c r="F97" i="1" s="1"/>
  <c r="D9" i="1"/>
  <c r="F9" i="1" s="1"/>
  <c r="D17" i="1"/>
  <c r="F17" i="1" s="1"/>
  <c r="D22" i="1"/>
  <c r="F22" i="1" s="1"/>
  <c r="D56" i="1" l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33" i="1"/>
  <c r="F33" i="1" s="1"/>
  <c r="D43" i="1"/>
  <c r="F43" i="1" s="1"/>
  <c r="D42" i="1"/>
  <c r="F42" i="1" s="1"/>
  <c r="D39" i="1"/>
  <c r="F39" i="1" s="1"/>
  <c r="D49" i="1"/>
  <c r="F49" i="1" s="1"/>
  <c r="D38" i="1"/>
  <c r="F38" i="1" s="1"/>
  <c r="D36" i="1"/>
  <c r="F36" i="1" s="1"/>
  <c r="D34" i="1"/>
  <c r="F34" i="1" s="1"/>
  <c r="D30" i="1" l="1"/>
  <c r="F30" i="1" s="1"/>
  <c r="D28" i="1"/>
  <c r="F28" i="1" s="1"/>
  <c r="D26" i="1"/>
  <c r="F26" i="1" s="1"/>
  <c r="D12" i="1"/>
  <c r="D11" i="1"/>
  <c r="F11" i="1" s="1"/>
  <c r="D10" i="1"/>
  <c r="F10" i="1" s="1"/>
  <c r="D8" i="1"/>
  <c r="F8" i="1" s="1"/>
  <c r="D15" i="1" l="1"/>
  <c r="F15" i="1" s="1"/>
  <c r="F12" i="1"/>
  <c r="F113" i="1"/>
  <c r="F114" i="1"/>
  <c r="F4" i="1"/>
  <c r="F115" i="1" l="1"/>
</calcChain>
</file>

<file path=xl/sharedStrings.xml><?xml version="1.0" encoding="utf-8"?>
<sst xmlns="http://schemas.openxmlformats.org/spreadsheetml/2006/main" count="207" uniqueCount="84">
  <si>
    <t>Разом</t>
  </si>
  <si>
    <t>№</t>
  </si>
  <si>
    <t>Найменування робіт</t>
  </si>
  <si>
    <t>Од.вим</t>
  </si>
  <si>
    <t>Кіл-ть</t>
  </si>
  <si>
    <t>Ціна,грн</t>
  </si>
  <si>
    <t>Сума,грн</t>
  </si>
  <si>
    <t>м/п</t>
  </si>
  <si>
    <t>шт.</t>
  </si>
  <si>
    <t>Вхідна зона</t>
  </si>
  <si>
    <t>Стіни</t>
  </si>
  <si>
    <t>Зароблення штраб електричних</t>
  </si>
  <si>
    <r>
      <t>м</t>
    </r>
    <r>
      <rPr>
        <sz val="10"/>
        <rFont val="Calibri"/>
        <family val="2"/>
        <charset val="204"/>
      </rPr>
      <t>²</t>
    </r>
  </si>
  <si>
    <t>Монтаж кутників перфорованих на зовнішні кути стін</t>
  </si>
  <si>
    <t>м²</t>
  </si>
  <si>
    <t>Мурування стін з газобетону</t>
  </si>
  <si>
    <t>Армування площин стін фасадними сітками</t>
  </si>
  <si>
    <t>Грунтування стін перед шпаклюванням</t>
  </si>
  <si>
    <t>Шпаклювання площин стін під фарбування</t>
  </si>
  <si>
    <t xml:space="preserve">Шпаклювання відкосів стін </t>
  </si>
  <si>
    <t>Грунтування стін під фарбування</t>
  </si>
  <si>
    <t>Фарбування стін</t>
  </si>
  <si>
    <t>Фарбування відкосів стін</t>
  </si>
  <si>
    <r>
      <t>м</t>
    </r>
    <r>
      <rPr>
        <sz val="10"/>
        <rFont val="Arial Cyr"/>
        <charset val="204"/>
      </rPr>
      <t>²</t>
    </r>
  </si>
  <si>
    <t>Влаштування отворів в плитці керамічній</t>
  </si>
  <si>
    <t>Герметизація примикань</t>
  </si>
  <si>
    <t>Вирівнювання стін гіпсом по маяках</t>
  </si>
  <si>
    <t>Влаштування 2х сторонніх коробів з г/к</t>
  </si>
  <si>
    <t>Підготовка площин під монтаж підвіконників</t>
  </si>
  <si>
    <t>Монтаж підвіконників</t>
  </si>
  <si>
    <t>Стелі</t>
  </si>
  <si>
    <t>Монтаж модульних стель типу "Армстронг"</t>
  </si>
  <si>
    <t>Підлоги</t>
  </si>
  <si>
    <t>Влаштування ізоляції плівкою</t>
  </si>
  <si>
    <t xml:space="preserve">Суха цементно-піщана підготовка </t>
  </si>
  <si>
    <t>Влаштування теплоізоляції пінопластом</t>
  </si>
  <si>
    <t>Грунтування стяжок</t>
  </si>
  <si>
    <t>Влаштування плитки керамічної на підлоги</t>
  </si>
  <si>
    <t>Влаштування плінтусу з плитки керамічної</t>
  </si>
  <si>
    <t>Захист підлог плівками та картоном</t>
  </si>
  <si>
    <t xml:space="preserve">Влаштування цементних стяжок висотою до 10см </t>
  </si>
  <si>
    <t>Армування стяжок сітками металевими</t>
  </si>
  <si>
    <t>Демонтаж існуючих цементних покриттів</t>
  </si>
  <si>
    <t>Демонтаж несучих металевих швелерів стін</t>
  </si>
  <si>
    <t>Підготовчі роботи до початку оздоблювальних робіт</t>
  </si>
  <si>
    <t>Армування стін сітками фасадними</t>
  </si>
  <si>
    <t>Мурування стін з газобетону (блок200мм стіна з сторони фасаду)</t>
  </si>
  <si>
    <t>Доливання залізобетонного перкриття (опалубка,армування,бетон.)</t>
  </si>
  <si>
    <t>Вирівнювання стін цементно-вапняним розчином по маяках</t>
  </si>
  <si>
    <t>Шумоізоляція стель фасадною ватою</t>
  </si>
  <si>
    <t>Нанесення контактного шару та тонкослійне вирівнювання стяжок</t>
  </si>
  <si>
    <t>оздоблювальні роботи (офіси)</t>
  </si>
  <si>
    <t>Оздоблення порталу ліфта камінцевою декоративною штукатуркою</t>
  </si>
  <si>
    <t>Шумоізоляція стель мінеральною ватою</t>
  </si>
  <si>
    <t>Влаштування багаторівневих г/к стель</t>
  </si>
  <si>
    <t>Грунтування стель під шпаклювання</t>
  </si>
  <si>
    <t>Фарбування стельових декоративних карнизів</t>
  </si>
  <si>
    <t>Монтаж стельових декоративних карнизів</t>
  </si>
  <si>
    <t>Монтаж стель армстронг</t>
  </si>
  <si>
    <t>Грунтування стін під викладання плитки керамічної</t>
  </si>
  <si>
    <t>Влаштування плитки керамічної на стіни</t>
  </si>
  <si>
    <t>Обшивання консольних с/т приладів г/к</t>
  </si>
  <si>
    <t>Оздоблення порталу ліфта плиткою керамічною</t>
  </si>
  <si>
    <t>Шпаклювання площин стін під наклеювання шпалер</t>
  </si>
  <si>
    <t>Грунтування стін під наклеювання шпалер</t>
  </si>
  <si>
    <t>Наклеювання шпалер на стіни</t>
  </si>
  <si>
    <t>Наклеювання шпалер на відкоси стін</t>
  </si>
  <si>
    <t>Шпаклювання багаторівневих стель під фарбування</t>
  </si>
  <si>
    <t>Шпаклювання відкосів стель</t>
  </si>
  <si>
    <t>Грунтування стель під фарбування</t>
  </si>
  <si>
    <t>Фарбування багаторівневих стель</t>
  </si>
  <si>
    <t>Фарбування відкосів стель</t>
  </si>
  <si>
    <t>Армування стель сітками фасадними</t>
  </si>
  <si>
    <t>Грунтування стін під армування сітками фасадними</t>
  </si>
  <si>
    <t>Влаштування дверних та віконних перемичок</t>
  </si>
  <si>
    <t>Влаштування отворів в зовнішніх залізобетонних стінах</t>
  </si>
  <si>
    <t>Демонтаж цегляної кладки (перегородки в пів цегли)</t>
  </si>
  <si>
    <t>Шумоізоляція стін перегородками з газобетону (100мм)</t>
  </si>
  <si>
    <t>Шумоізоляція стін фасадною мінеральною ватою (50мм)</t>
  </si>
  <si>
    <t>Мурування перегородок з газобетону (100мм)</t>
  </si>
  <si>
    <t>Влаштування плінтусу з плитки керамічної з порізкою</t>
  </si>
  <si>
    <t>оздоблювальні роботи (офіс директора покращений ремонт)</t>
  </si>
  <si>
    <t>Влаштування 3х сторонніх коробів з г/к (обшивання труб)</t>
  </si>
  <si>
    <t>Герметизація примикань (силіконення)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</si>
</sst>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0.0"/>
  </numFmts>
  <fonts count="1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6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7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right" vertical="center"/>
    </xf>
    <xf numFmtId="0" fontId="2" fillId="0" borderId="8" xfId="4" applyFont="1" applyFill="1" applyBorder="1" applyAlignment="1">
      <alignment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Alignment="1">
      <alignment horizontal="right" vertical="center"/>
    </xf>
    <xf numFmtId="2" fontId="5" fillId="0" borderId="16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7" applyFont="1" applyFill="1" applyBorder="1" applyAlignment="1">
      <alignment vertical="center"/>
    </xf>
    <xf numFmtId="0" fontId="5" fillId="0" borderId="8" xfId="13" applyNumberFormat="1" applyFont="1" applyBorder="1" applyAlignment="1">
      <alignment horizontal="center" vertical="center"/>
    </xf>
    <xf numFmtId="2" fontId="2" fillId="0" borderId="8" xfId="7" applyNumberFormat="1" applyFont="1" applyFill="1" applyBorder="1" applyAlignment="1">
      <alignment horizontal="center" vertical="center"/>
    </xf>
    <xf numFmtId="0" fontId="5" fillId="0" borderId="8" xfId="13" applyNumberFormat="1" applyFont="1" applyFill="1" applyBorder="1" applyAlignment="1">
      <alignment horizontal="left" vertical="center"/>
    </xf>
    <xf numFmtId="2" fontId="5" fillId="0" borderId="8" xfId="16" applyNumberFormat="1" applyFont="1" applyBorder="1" applyAlignment="1">
      <alignment horizontal="center" vertical="center"/>
    </xf>
    <xf numFmtId="0" fontId="2" fillId="0" borderId="8" xfId="4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8" xfId="17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2" fontId="2" fillId="0" borderId="8" xfId="18" applyNumberFormat="1" applyFont="1" applyFill="1" applyBorder="1" applyAlignment="1">
      <alignment horizontal="center" vertical="center"/>
    </xf>
    <xf numFmtId="2" fontId="5" fillId="0" borderId="8" xfId="13" applyNumberFormat="1" applyFont="1" applyBorder="1" applyAlignment="1">
      <alignment horizontal="right" vertical="center"/>
    </xf>
    <xf numFmtId="0" fontId="2" fillId="0" borderId="8" xfId="18" applyFont="1" applyFill="1" applyBorder="1" applyAlignment="1">
      <alignment horizontal="left" vertical="center"/>
    </xf>
    <xf numFmtId="0" fontId="2" fillId="0" borderId="8" xfId="18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2" fontId="5" fillId="0" borderId="16" xfId="13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5" xfId="4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/>
    </xf>
    <xf numFmtId="0" fontId="2" fillId="0" borderId="15" xfId="4" applyFont="1" applyFill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right" vertical="center"/>
    </xf>
    <xf numFmtId="2" fontId="5" fillId="0" borderId="16" xfId="0" applyNumberFormat="1" applyFont="1" applyFill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</cellXfs>
  <cellStyles count="19">
    <cellStyle name="Iau?iue" xfId="2"/>
    <cellStyle name="Звичайний 2" xfId="5"/>
    <cellStyle name="Звичайний_пропозиція_2008" xfId="6"/>
    <cellStyle name="Обычный" xfId="0" builtinId="0"/>
    <cellStyle name="Обычный 2" xfId="1"/>
    <cellStyle name="Обычный 2 2" xfId="7"/>
    <cellStyle name="Обычный 2 3" xfId="8"/>
    <cellStyle name="Обычный 2 3 2" xfId="9"/>
    <cellStyle name="Обычный 3" xfId="10"/>
    <cellStyle name="Обычный 3 2" xfId="18"/>
    <cellStyle name="Обычный 3 3" xfId="17"/>
    <cellStyle name="Обычный 4" xfId="11"/>
    <cellStyle name="Обычный 5" xfId="12"/>
    <cellStyle name="Обычный 6" xfId="13"/>
    <cellStyle name="Обычный_Некрасова" xfId="4"/>
    <cellStyle name="Стиль 1" xfId="3"/>
    <cellStyle name="Стиль 1 2" xfId="14"/>
    <cellStyle name="Стиль 1 3" xfId="15"/>
    <cellStyle name="Финансов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showZeros="0" tabSelected="1" zoomScaleNormal="100" workbookViewId="0">
      <selection activeCell="B91" sqref="B91"/>
    </sheetView>
  </sheetViews>
  <sheetFormatPr defaultColWidth="11.42578125" defaultRowHeight="12.6" customHeight="1" x14ac:dyDescent="0.2"/>
  <cols>
    <col min="1" max="1" width="3.85546875" style="2" customWidth="1"/>
    <col min="2" max="2" width="59.28515625" style="1" customWidth="1"/>
    <col min="3" max="3" width="5.7109375" style="2" customWidth="1"/>
    <col min="4" max="4" width="7.42578125" style="2" customWidth="1"/>
    <col min="5" max="5" width="9.85546875" style="42" customWidth="1"/>
    <col min="6" max="6" width="9.42578125" style="2" customWidth="1"/>
    <col min="7" max="7" width="11.42578125" style="1"/>
    <col min="8" max="8" width="14" style="1" bestFit="1" customWidth="1"/>
    <col min="9" max="16384" width="11.42578125" style="1"/>
  </cols>
  <sheetData>
    <row r="1" spans="1:6" ht="12.6" customHeight="1" thickBot="1" x14ac:dyDescent="0.25">
      <c r="B1" s="4"/>
      <c r="C1" s="6"/>
      <c r="D1" s="6"/>
      <c r="E1" s="6"/>
      <c r="F1" s="3"/>
    </row>
    <row r="2" spans="1:6" ht="12.6" customHeight="1" thickBot="1" x14ac:dyDescent="0.25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</row>
    <row r="3" spans="1:6" ht="12.6" customHeight="1" x14ac:dyDescent="0.2">
      <c r="A3" s="11"/>
      <c r="B3" s="12"/>
      <c r="C3" s="13"/>
      <c r="D3" s="14"/>
      <c r="E3" s="15"/>
      <c r="F3" s="16"/>
    </row>
    <row r="4" spans="1:6" ht="12.6" customHeight="1" x14ac:dyDescent="0.2">
      <c r="A4" s="17"/>
      <c r="B4" s="69" t="s">
        <v>9</v>
      </c>
      <c r="C4" s="18"/>
      <c r="D4" s="19"/>
      <c r="E4" s="20"/>
      <c r="F4" s="21">
        <f>D4*E4</f>
        <v>0</v>
      </c>
    </row>
    <row r="5" spans="1:6" ht="12.6" customHeight="1" x14ac:dyDescent="0.2">
      <c r="A5" s="17"/>
      <c r="B5" s="44" t="s">
        <v>10</v>
      </c>
      <c r="C5" s="45"/>
      <c r="D5" s="46"/>
      <c r="E5" s="47"/>
      <c r="F5" s="21">
        <f t="shared" ref="F5:F69" si="0">D5*E5</f>
        <v>0</v>
      </c>
    </row>
    <row r="6" spans="1:6" ht="12.6" customHeight="1" x14ac:dyDescent="0.2">
      <c r="A6" s="17"/>
      <c r="B6" s="48" t="s">
        <v>11</v>
      </c>
      <c r="C6" s="49" t="s">
        <v>7</v>
      </c>
      <c r="D6" s="50">
        <v>100</v>
      </c>
      <c r="E6" s="51"/>
      <c r="F6" s="21">
        <f t="shared" si="0"/>
        <v>0</v>
      </c>
    </row>
    <row r="7" spans="1:6" ht="12.6" customHeight="1" x14ac:dyDescent="0.2">
      <c r="A7" s="17"/>
      <c r="B7" s="48" t="s">
        <v>27</v>
      </c>
      <c r="C7" s="49" t="s">
        <v>7</v>
      </c>
      <c r="D7" s="50">
        <v>2</v>
      </c>
      <c r="E7" s="51"/>
      <c r="F7" s="21">
        <f t="shared" si="0"/>
        <v>0</v>
      </c>
    </row>
    <row r="8" spans="1:6" ht="12.6" customHeight="1" x14ac:dyDescent="0.2">
      <c r="A8" s="17"/>
      <c r="B8" s="48" t="s">
        <v>82</v>
      </c>
      <c r="C8" s="49" t="s">
        <v>7</v>
      </c>
      <c r="D8" s="50">
        <f>3+3</f>
        <v>6</v>
      </c>
      <c r="E8" s="51"/>
      <c r="F8" s="21">
        <f t="shared" si="0"/>
        <v>0</v>
      </c>
    </row>
    <row r="9" spans="1:6" ht="12.6" customHeight="1" x14ac:dyDescent="0.2">
      <c r="A9" s="17"/>
      <c r="B9" s="48" t="s">
        <v>13</v>
      </c>
      <c r="C9" s="49" t="s">
        <v>7</v>
      </c>
      <c r="D9" s="50">
        <f>6*3+5+6+5.2</f>
        <v>34.200000000000003</v>
      </c>
      <c r="E9" s="51"/>
      <c r="F9" s="21">
        <f t="shared" si="0"/>
        <v>0</v>
      </c>
    </row>
    <row r="10" spans="1:6" ht="12.6" customHeight="1" x14ac:dyDescent="0.2">
      <c r="A10" s="17"/>
      <c r="B10" s="55" t="s">
        <v>15</v>
      </c>
      <c r="C10" s="56" t="s">
        <v>14</v>
      </c>
      <c r="D10" s="57">
        <f>2+1.93*3</f>
        <v>7.79</v>
      </c>
      <c r="E10" s="41"/>
      <c r="F10" s="21">
        <f t="shared" si="0"/>
        <v>0</v>
      </c>
    </row>
    <row r="11" spans="1:6" ht="12.6" customHeight="1" x14ac:dyDescent="0.2">
      <c r="A11" s="17"/>
      <c r="B11" s="58" t="s">
        <v>16</v>
      </c>
      <c r="C11" s="56" t="s">
        <v>14</v>
      </c>
      <c r="D11" s="59">
        <f>7.8*2</f>
        <v>15.6</v>
      </c>
      <c r="E11" s="51"/>
      <c r="F11" s="21">
        <f t="shared" si="0"/>
        <v>0</v>
      </c>
    </row>
    <row r="12" spans="1:6" ht="12.6" customHeight="1" x14ac:dyDescent="0.2">
      <c r="A12" s="17"/>
      <c r="B12" s="55" t="s">
        <v>26</v>
      </c>
      <c r="C12" s="56" t="s">
        <v>14</v>
      </c>
      <c r="D12" s="57">
        <f>15.6+6+2.7*(6.2*2+1.5+3.47+3+2.23+2.87+1.5+1.65+0.77+1.27+0.37+0.97+3.32)</f>
        <v>116.964</v>
      </c>
      <c r="E12" s="41"/>
      <c r="F12" s="21">
        <f t="shared" si="0"/>
        <v>0</v>
      </c>
    </row>
    <row r="13" spans="1:6" ht="12.6" customHeight="1" x14ac:dyDescent="0.2">
      <c r="A13" s="17"/>
      <c r="B13" s="55" t="s">
        <v>28</v>
      </c>
      <c r="C13" s="56" t="s">
        <v>7</v>
      </c>
      <c r="D13" s="57">
        <v>2</v>
      </c>
      <c r="E13" s="41"/>
      <c r="F13" s="21">
        <f t="shared" si="0"/>
        <v>0</v>
      </c>
    </row>
    <row r="14" spans="1:6" ht="12.6" customHeight="1" x14ac:dyDescent="0.2">
      <c r="A14" s="17"/>
      <c r="B14" s="55" t="s">
        <v>29</v>
      </c>
      <c r="C14" s="56" t="s">
        <v>7</v>
      </c>
      <c r="D14" s="57">
        <v>2</v>
      </c>
      <c r="E14" s="41"/>
      <c r="F14" s="21">
        <f t="shared" si="0"/>
        <v>0</v>
      </c>
    </row>
    <row r="15" spans="1:6" ht="12.6" customHeight="1" x14ac:dyDescent="0.2">
      <c r="A15" s="17"/>
      <c r="B15" s="54" t="s">
        <v>17</v>
      </c>
      <c r="C15" s="18" t="s">
        <v>12</v>
      </c>
      <c r="D15" s="53">
        <f>D12+4+2.7*(3.6+1+0.34)</f>
        <v>134.30199999999999</v>
      </c>
      <c r="E15" s="20"/>
      <c r="F15" s="21">
        <f t="shared" si="0"/>
        <v>0</v>
      </c>
    </row>
    <row r="16" spans="1:6" ht="12.6" customHeight="1" x14ac:dyDescent="0.2">
      <c r="A16" s="17"/>
      <c r="B16" s="48" t="s">
        <v>18</v>
      </c>
      <c r="C16" s="49" t="s">
        <v>14</v>
      </c>
      <c r="D16" s="53">
        <v>134.30000000000001</v>
      </c>
      <c r="E16" s="51"/>
      <c r="F16" s="21">
        <f t="shared" si="0"/>
        <v>0</v>
      </c>
    </row>
    <row r="17" spans="1:6" ht="12.6" customHeight="1" x14ac:dyDescent="0.2">
      <c r="A17" s="17"/>
      <c r="B17" s="60" t="s">
        <v>19</v>
      </c>
      <c r="C17" s="61" t="s">
        <v>7</v>
      </c>
      <c r="D17" s="50">
        <f>3*6+5+2+5.2</f>
        <v>30.2</v>
      </c>
      <c r="E17" s="51"/>
      <c r="F17" s="21">
        <f t="shared" si="0"/>
        <v>0</v>
      </c>
    </row>
    <row r="18" spans="1:6" ht="12.6" customHeight="1" x14ac:dyDescent="0.2">
      <c r="A18" s="17"/>
      <c r="B18" s="54" t="s">
        <v>20</v>
      </c>
      <c r="C18" s="18" t="s">
        <v>12</v>
      </c>
      <c r="D18" s="53">
        <v>134.30000000000001</v>
      </c>
      <c r="E18" s="20"/>
      <c r="F18" s="21">
        <f t="shared" si="0"/>
        <v>0</v>
      </c>
    </row>
    <row r="19" spans="1:6" ht="12.6" customHeight="1" x14ac:dyDescent="0.2">
      <c r="A19" s="17"/>
      <c r="B19" s="55" t="s">
        <v>21</v>
      </c>
      <c r="C19" s="62" t="s">
        <v>14</v>
      </c>
      <c r="D19" s="57">
        <v>134.30000000000001</v>
      </c>
      <c r="E19" s="41"/>
      <c r="F19" s="21">
        <f t="shared" si="0"/>
        <v>0</v>
      </c>
    </row>
    <row r="20" spans="1:6" ht="12.6" customHeight="1" x14ac:dyDescent="0.2">
      <c r="A20" s="17"/>
      <c r="B20" s="55" t="s">
        <v>22</v>
      </c>
      <c r="C20" s="62" t="s">
        <v>7</v>
      </c>
      <c r="D20" s="57">
        <v>25</v>
      </c>
      <c r="E20" s="41"/>
      <c r="F20" s="21">
        <f t="shared" si="0"/>
        <v>0</v>
      </c>
    </row>
    <row r="21" spans="1:6" ht="12.6" customHeight="1" x14ac:dyDescent="0.2">
      <c r="A21" s="17"/>
      <c r="B21" s="60" t="s">
        <v>25</v>
      </c>
      <c r="C21" s="53" t="s">
        <v>7</v>
      </c>
      <c r="D21" s="19">
        <v>44.1</v>
      </c>
      <c r="E21" s="20"/>
      <c r="F21" s="21">
        <f t="shared" si="0"/>
        <v>0</v>
      </c>
    </row>
    <row r="22" spans="1:6" ht="12.6" customHeight="1" x14ac:dyDescent="0.2">
      <c r="A22" s="17"/>
      <c r="B22" s="75" t="s">
        <v>52</v>
      </c>
      <c r="C22" s="53" t="s">
        <v>7</v>
      </c>
      <c r="D22" s="76">
        <f>5.2*2</f>
        <v>10.4</v>
      </c>
      <c r="E22" s="71"/>
      <c r="F22" s="21">
        <f t="shared" si="0"/>
        <v>0</v>
      </c>
    </row>
    <row r="23" spans="1:6" ht="12.6" customHeight="1" x14ac:dyDescent="0.2">
      <c r="A23" s="17"/>
      <c r="B23" s="44" t="s">
        <v>30</v>
      </c>
      <c r="C23" s="45"/>
      <c r="D23" s="46"/>
      <c r="E23" s="47"/>
      <c r="F23" s="21">
        <f t="shared" si="0"/>
        <v>0</v>
      </c>
    </row>
    <row r="24" spans="1:6" ht="12.6" customHeight="1" x14ac:dyDescent="0.2">
      <c r="A24" s="17"/>
      <c r="B24" s="64" t="s">
        <v>31</v>
      </c>
      <c r="C24" s="18" t="s">
        <v>14</v>
      </c>
      <c r="D24" s="46">
        <v>182.69</v>
      </c>
      <c r="E24" s="47"/>
      <c r="F24" s="21">
        <f t="shared" si="0"/>
        <v>0</v>
      </c>
    </row>
    <row r="25" spans="1:6" ht="12.6" customHeight="1" x14ac:dyDescent="0.2">
      <c r="A25" s="17"/>
      <c r="B25" s="44" t="s">
        <v>32</v>
      </c>
      <c r="C25" s="45"/>
      <c r="D25" s="46"/>
      <c r="E25" s="47"/>
      <c r="F25" s="21">
        <f t="shared" si="0"/>
        <v>0</v>
      </c>
    </row>
    <row r="26" spans="1:6" ht="12.6" customHeight="1" x14ac:dyDescent="0.2">
      <c r="A26" s="17"/>
      <c r="B26" s="67" t="s">
        <v>36</v>
      </c>
      <c r="C26" s="68" t="s">
        <v>12</v>
      </c>
      <c r="D26" s="65">
        <f>1.5*2.87+0.77*1.2</f>
        <v>5.2289999999999992</v>
      </c>
      <c r="E26" s="66"/>
      <c r="F26" s="21">
        <f t="shared" si="0"/>
        <v>0</v>
      </c>
    </row>
    <row r="27" spans="1:6" ht="12.6" customHeight="1" x14ac:dyDescent="0.2">
      <c r="A27" s="17"/>
      <c r="B27" s="67" t="s">
        <v>37</v>
      </c>
      <c r="C27" s="68" t="s">
        <v>12</v>
      </c>
      <c r="D27" s="65">
        <v>5.23</v>
      </c>
      <c r="E27" s="66"/>
      <c r="F27" s="21">
        <f t="shared" si="0"/>
        <v>0</v>
      </c>
    </row>
    <row r="28" spans="1:6" ht="12.6" customHeight="1" x14ac:dyDescent="0.2">
      <c r="A28" s="17"/>
      <c r="B28" s="67" t="s">
        <v>38</v>
      </c>
      <c r="C28" s="68" t="s">
        <v>7</v>
      </c>
      <c r="D28" s="65">
        <f>6.2*2+1.5+3.47+3+2.23+2.87+1.5+1.65+0.77+1.27+0.37+0.97+3.32+1.92+3.6+1+0.34+1.92</f>
        <v>44.100000000000009</v>
      </c>
      <c r="E28" s="66"/>
      <c r="F28" s="21">
        <f t="shared" si="0"/>
        <v>0</v>
      </c>
    </row>
    <row r="29" spans="1:6" ht="12.6" customHeight="1" x14ac:dyDescent="0.2">
      <c r="A29" s="17"/>
      <c r="B29" s="60" t="s">
        <v>83</v>
      </c>
      <c r="C29" s="53" t="s">
        <v>7</v>
      </c>
      <c r="D29" s="19">
        <v>44.1</v>
      </c>
      <c r="E29" s="70"/>
      <c r="F29" s="21">
        <f t="shared" si="0"/>
        <v>0</v>
      </c>
    </row>
    <row r="30" spans="1:6" ht="12.6" customHeight="1" x14ac:dyDescent="0.2">
      <c r="A30" s="17"/>
      <c r="B30" s="64" t="s">
        <v>39</v>
      </c>
      <c r="C30" s="68" t="s">
        <v>12</v>
      </c>
      <c r="D30" s="46">
        <f>1.9*10.158+2.23*2.9+6.27*1.5</f>
        <v>35.172199999999997</v>
      </c>
      <c r="E30" s="47"/>
      <c r="F30" s="21">
        <f t="shared" si="0"/>
        <v>0</v>
      </c>
    </row>
    <row r="31" spans="1:6" ht="12.6" customHeight="1" x14ac:dyDescent="0.2">
      <c r="A31" s="17"/>
      <c r="B31" s="69" t="s">
        <v>44</v>
      </c>
      <c r="C31" s="18"/>
      <c r="D31" s="19"/>
      <c r="E31" s="20"/>
      <c r="F31" s="21">
        <f t="shared" si="0"/>
        <v>0</v>
      </c>
    </row>
    <row r="32" spans="1:6" ht="12.6" customHeight="1" x14ac:dyDescent="0.2">
      <c r="A32" s="17"/>
      <c r="B32" s="44" t="s">
        <v>10</v>
      </c>
      <c r="C32" s="45"/>
      <c r="D32" s="46"/>
      <c r="E32" s="20"/>
      <c r="F32" s="21">
        <f t="shared" si="0"/>
        <v>0</v>
      </c>
    </row>
    <row r="33" spans="1:6" ht="12.6" customHeight="1" x14ac:dyDescent="0.2">
      <c r="A33" s="17"/>
      <c r="B33" s="72" t="s">
        <v>75</v>
      </c>
      <c r="C33" s="56" t="s">
        <v>14</v>
      </c>
      <c r="D33" s="46">
        <f>2.5*3+8*(1.5*1.1)+2.1*0.9</f>
        <v>22.590000000000003</v>
      </c>
      <c r="E33" s="77"/>
      <c r="F33" s="21">
        <f t="shared" si="0"/>
        <v>0</v>
      </c>
    </row>
    <row r="34" spans="1:6" ht="12.6" customHeight="1" x14ac:dyDescent="0.2">
      <c r="A34" s="17"/>
      <c r="B34" s="55" t="s">
        <v>76</v>
      </c>
      <c r="C34" s="56" t="s">
        <v>14</v>
      </c>
      <c r="D34" s="46">
        <f>5.75*(2.32+5.375+4.785+1+0.773+2.05+1.02+5.507+0.56)</f>
        <v>134.49249999999998</v>
      </c>
      <c r="E34" s="20"/>
      <c r="F34" s="21">
        <f t="shared" si="0"/>
        <v>0</v>
      </c>
    </row>
    <row r="35" spans="1:6" ht="12.6" customHeight="1" x14ac:dyDescent="0.2">
      <c r="A35" s="17"/>
      <c r="B35" s="55" t="s">
        <v>43</v>
      </c>
      <c r="C35" s="56" t="s">
        <v>8</v>
      </c>
      <c r="D35" s="46">
        <v>8</v>
      </c>
      <c r="E35" s="20"/>
      <c r="F35" s="21">
        <f t="shared" si="0"/>
        <v>0</v>
      </c>
    </row>
    <row r="36" spans="1:6" ht="12.6" customHeight="1" x14ac:dyDescent="0.2">
      <c r="A36" s="17"/>
      <c r="B36" s="48" t="s">
        <v>78</v>
      </c>
      <c r="C36" s="56" t="s">
        <v>14</v>
      </c>
      <c r="D36" s="50">
        <f>5.75*(1.17+0.5+13.515+2.4+4.456+9.8+1.445+4.36+0.51+4.69+0.51+2)</f>
        <v>260.79699999999997</v>
      </c>
      <c r="E36" s="20"/>
      <c r="F36" s="21">
        <f t="shared" si="0"/>
        <v>0</v>
      </c>
    </row>
    <row r="37" spans="1:6" ht="12.6" customHeight="1" x14ac:dyDescent="0.2">
      <c r="A37" s="17"/>
      <c r="B37" s="48" t="s">
        <v>77</v>
      </c>
      <c r="C37" s="56" t="s">
        <v>14</v>
      </c>
      <c r="D37" s="50">
        <v>260.8</v>
      </c>
      <c r="E37" s="20"/>
      <c r="F37" s="21">
        <f t="shared" si="0"/>
        <v>0</v>
      </c>
    </row>
    <row r="38" spans="1:6" ht="12.6" customHeight="1" x14ac:dyDescent="0.2">
      <c r="A38" s="17"/>
      <c r="B38" s="48" t="s">
        <v>46</v>
      </c>
      <c r="C38" s="56" t="s">
        <v>14</v>
      </c>
      <c r="D38" s="50">
        <f>5.755*(4.785+5.545+0.51+2.351+7.973+7)</f>
        <v>162.08381999999997</v>
      </c>
      <c r="E38" s="20"/>
      <c r="F38" s="21">
        <f t="shared" si="0"/>
        <v>0</v>
      </c>
    </row>
    <row r="39" spans="1:6" ht="12.6" customHeight="1" x14ac:dyDescent="0.2">
      <c r="A39" s="17"/>
      <c r="B39" s="48" t="s">
        <v>79</v>
      </c>
      <c r="C39" s="56" t="s">
        <v>14</v>
      </c>
      <c r="D39" s="50">
        <f>2.7*(3.3+1+1.6+2.5+1+1+2.5)+2.6*(3.3+3.77+8.44+3.7+2.7)</f>
        <v>91.796000000000006</v>
      </c>
      <c r="E39" s="20"/>
      <c r="F39" s="21">
        <f t="shared" si="0"/>
        <v>0</v>
      </c>
    </row>
    <row r="40" spans="1:6" ht="12.6" customHeight="1" x14ac:dyDescent="0.2">
      <c r="A40" s="17"/>
      <c r="B40" s="48" t="s">
        <v>74</v>
      </c>
      <c r="C40" s="56" t="s">
        <v>8</v>
      </c>
      <c r="D40" s="50">
        <v>16</v>
      </c>
      <c r="E40" s="20"/>
      <c r="F40" s="21">
        <f t="shared" si="0"/>
        <v>0</v>
      </c>
    </row>
    <row r="41" spans="1:6" ht="12.6" customHeight="1" x14ac:dyDescent="0.2">
      <c r="A41" s="17"/>
      <c r="B41" s="48" t="s">
        <v>73</v>
      </c>
      <c r="C41" s="56" t="s">
        <v>14</v>
      </c>
      <c r="D41" s="50">
        <v>867.27</v>
      </c>
      <c r="E41" s="20"/>
      <c r="F41" s="21">
        <f t="shared" si="0"/>
        <v>0</v>
      </c>
    </row>
    <row r="42" spans="1:6" ht="12.6" customHeight="1" x14ac:dyDescent="0.2">
      <c r="A42" s="17"/>
      <c r="B42" s="48" t="s">
        <v>45</v>
      </c>
      <c r="C42" s="56" t="s">
        <v>14</v>
      </c>
      <c r="D42" s="50">
        <f>5.75*(1.17+0.5+13.515+2.4+4.456+9.8+1.445+4.36+0.51+4.69+0.51+2)*2+162.08+91.8*2</f>
        <v>867.274</v>
      </c>
      <c r="E42" s="20"/>
      <c r="F42" s="21">
        <f t="shared" si="0"/>
        <v>0</v>
      </c>
    </row>
    <row r="43" spans="1:6" ht="12.6" customHeight="1" x14ac:dyDescent="0.2">
      <c r="A43" s="17"/>
      <c r="B43" s="48" t="s">
        <v>26</v>
      </c>
      <c r="C43" s="56" t="s">
        <v>14</v>
      </c>
      <c r="D43" s="50">
        <f>260.8+162.08+91.8-23.6</f>
        <v>491.07999999999993</v>
      </c>
      <c r="E43" s="20"/>
      <c r="F43" s="21">
        <f t="shared" si="0"/>
        <v>0</v>
      </c>
    </row>
    <row r="44" spans="1:6" ht="12.6" customHeight="1" x14ac:dyDescent="0.2">
      <c r="A44" s="17"/>
      <c r="B44" s="73" t="s">
        <v>48</v>
      </c>
      <c r="C44" s="56" t="s">
        <v>14</v>
      </c>
      <c r="D44" s="52">
        <v>144.77000000000001</v>
      </c>
      <c r="E44" s="20"/>
      <c r="F44" s="21">
        <f t="shared" si="0"/>
        <v>0</v>
      </c>
    </row>
    <row r="45" spans="1:6" ht="12.6" customHeight="1" x14ac:dyDescent="0.2">
      <c r="A45" s="17"/>
      <c r="B45" s="44" t="s">
        <v>30</v>
      </c>
      <c r="C45" s="63"/>
      <c r="D45" s="46"/>
      <c r="E45" s="20"/>
      <c r="F45" s="21">
        <f t="shared" si="0"/>
        <v>0</v>
      </c>
    </row>
    <row r="46" spans="1:6" ht="12.6" customHeight="1" x14ac:dyDescent="0.2">
      <c r="A46" s="17"/>
      <c r="B46" s="22" t="s">
        <v>49</v>
      </c>
      <c r="C46" s="63" t="s">
        <v>23</v>
      </c>
      <c r="D46" s="46">
        <v>66.819999999999993</v>
      </c>
      <c r="E46" s="20"/>
      <c r="F46" s="21">
        <f t="shared" si="0"/>
        <v>0</v>
      </c>
    </row>
    <row r="47" spans="1:6" ht="12.6" customHeight="1" x14ac:dyDescent="0.2">
      <c r="A47" s="17"/>
      <c r="B47" s="74" t="s">
        <v>72</v>
      </c>
      <c r="C47" s="63" t="s">
        <v>23</v>
      </c>
      <c r="D47" s="46">
        <v>66.819999999999993</v>
      </c>
      <c r="E47" s="20"/>
      <c r="F47" s="21">
        <f t="shared" si="0"/>
        <v>0</v>
      </c>
    </row>
    <row r="48" spans="1:6" ht="12.6" customHeight="1" x14ac:dyDescent="0.2">
      <c r="A48" s="17"/>
      <c r="B48" s="44" t="s">
        <v>32</v>
      </c>
      <c r="C48" s="45"/>
      <c r="D48" s="46"/>
      <c r="E48" s="20"/>
      <c r="F48" s="21">
        <f t="shared" si="0"/>
        <v>0</v>
      </c>
    </row>
    <row r="49" spans="1:6" ht="12.6" customHeight="1" x14ac:dyDescent="0.2">
      <c r="A49" s="17"/>
      <c r="B49" s="72" t="s">
        <v>47</v>
      </c>
      <c r="C49" s="63" t="s">
        <v>23</v>
      </c>
      <c r="D49" s="46">
        <f>1.5+2.8</f>
        <v>4.3</v>
      </c>
      <c r="E49" s="78"/>
      <c r="F49" s="21">
        <f t="shared" si="0"/>
        <v>0</v>
      </c>
    </row>
    <row r="50" spans="1:6" ht="12.6" customHeight="1" x14ac:dyDescent="0.2">
      <c r="A50" s="17"/>
      <c r="B50" s="22" t="s">
        <v>42</v>
      </c>
      <c r="C50" s="63" t="s">
        <v>23</v>
      </c>
      <c r="D50" s="46">
        <f>29.88+65.8</f>
        <v>95.679999999999993</v>
      </c>
      <c r="E50" s="71"/>
      <c r="F50" s="21">
        <f t="shared" si="0"/>
        <v>0</v>
      </c>
    </row>
    <row r="51" spans="1:6" ht="12.6" customHeight="1" x14ac:dyDescent="0.2">
      <c r="A51" s="17"/>
      <c r="B51" s="22" t="s">
        <v>33</v>
      </c>
      <c r="C51" s="63" t="s">
        <v>23</v>
      </c>
      <c r="D51" s="46">
        <f>90.41+17.42+31.84+9.61+4.4+1.25</f>
        <v>154.92999999999998</v>
      </c>
      <c r="E51" s="71"/>
      <c r="F51" s="21">
        <f t="shared" si="0"/>
        <v>0</v>
      </c>
    </row>
    <row r="52" spans="1:6" ht="12.6" customHeight="1" x14ac:dyDescent="0.2">
      <c r="A52" s="17"/>
      <c r="B52" s="54" t="s">
        <v>34</v>
      </c>
      <c r="C52" s="18" t="s">
        <v>23</v>
      </c>
      <c r="D52" s="46">
        <f>90.41+17.42+31.84+9.61+4.4+1.25</f>
        <v>154.92999999999998</v>
      </c>
      <c r="E52" s="71"/>
      <c r="F52" s="21">
        <f t="shared" si="0"/>
        <v>0</v>
      </c>
    </row>
    <row r="53" spans="1:6" ht="12.6" customHeight="1" x14ac:dyDescent="0.2">
      <c r="A53" s="17"/>
      <c r="B53" s="22" t="s">
        <v>35</v>
      </c>
      <c r="C53" s="63" t="s">
        <v>23</v>
      </c>
      <c r="D53" s="46">
        <f>90.41+17.42+31.84+9.61+4.4+1.25</f>
        <v>154.92999999999998</v>
      </c>
      <c r="E53" s="71"/>
      <c r="F53" s="21">
        <f t="shared" si="0"/>
        <v>0</v>
      </c>
    </row>
    <row r="54" spans="1:6" ht="12.6" customHeight="1" x14ac:dyDescent="0.2">
      <c r="A54" s="17"/>
      <c r="B54" s="22" t="s">
        <v>40</v>
      </c>
      <c r="C54" s="63" t="s">
        <v>23</v>
      </c>
      <c r="D54" s="46">
        <f>90.41+17.42+31.84+9.61+4.4+1.25</f>
        <v>154.92999999999998</v>
      </c>
      <c r="E54" s="71"/>
      <c r="F54" s="21">
        <f t="shared" si="0"/>
        <v>0</v>
      </c>
    </row>
    <row r="55" spans="1:6" ht="12.6" customHeight="1" x14ac:dyDescent="0.2">
      <c r="A55" s="17"/>
      <c r="B55" s="22" t="s">
        <v>41</v>
      </c>
      <c r="C55" s="63" t="s">
        <v>23</v>
      </c>
      <c r="D55" s="46">
        <f>90.41+17.42+31.84+9.61+4.4+1.25</f>
        <v>154.92999999999998</v>
      </c>
      <c r="E55" s="71"/>
      <c r="F55" s="21">
        <f t="shared" si="0"/>
        <v>0</v>
      </c>
    </row>
    <row r="56" spans="1:6" ht="12.6" customHeight="1" x14ac:dyDescent="0.2">
      <c r="A56" s="17"/>
      <c r="B56" s="74" t="s">
        <v>50</v>
      </c>
      <c r="C56" s="63" t="s">
        <v>23</v>
      </c>
      <c r="D56" s="46">
        <f>42.16+13.23+4.41+4.2</f>
        <v>64</v>
      </c>
      <c r="E56" s="71"/>
      <c r="F56" s="21">
        <f t="shared" si="0"/>
        <v>0</v>
      </c>
    </row>
    <row r="57" spans="1:6" ht="12.6" customHeight="1" x14ac:dyDescent="0.2">
      <c r="A57" s="17"/>
      <c r="B57" s="69" t="s">
        <v>51</v>
      </c>
      <c r="C57" s="63"/>
      <c r="D57" s="46"/>
      <c r="E57" s="71"/>
      <c r="F57" s="21">
        <f t="shared" si="0"/>
        <v>0</v>
      </c>
    </row>
    <row r="58" spans="1:6" ht="12.6" customHeight="1" x14ac:dyDescent="0.2">
      <c r="A58" s="17"/>
      <c r="B58" s="44" t="s">
        <v>10</v>
      </c>
      <c r="C58" s="63"/>
      <c r="D58" s="46"/>
      <c r="E58" s="71"/>
      <c r="F58" s="21">
        <f t="shared" si="0"/>
        <v>0</v>
      </c>
    </row>
    <row r="59" spans="1:6" ht="12.6" customHeight="1" x14ac:dyDescent="0.2">
      <c r="A59" s="17"/>
      <c r="B59" s="55" t="s">
        <v>28</v>
      </c>
      <c r="C59" s="56" t="s">
        <v>7</v>
      </c>
      <c r="D59" s="57">
        <f>1.2*8</f>
        <v>9.6</v>
      </c>
      <c r="E59" s="71"/>
      <c r="F59" s="21">
        <f t="shared" si="0"/>
        <v>0</v>
      </c>
    </row>
    <row r="60" spans="1:6" ht="12.6" customHeight="1" x14ac:dyDescent="0.2">
      <c r="A60" s="17"/>
      <c r="B60" s="55" t="s">
        <v>29</v>
      </c>
      <c r="C60" s="56" t="s">
        <v>7</v>
      </c>
      <c r="D60" s="57">
        <f>9.6</f>
        <v>9.6</v>
      </c>
      <c r="E60" s="71"/>
      <c r="F60" s="21">
        <f t="shared" si="0"/>
        <v>0</v>
      </c>
    </row>
    <row r="61" spans="1:6" ht="12.6" customHeight="1" x14ac:dyDescent="0.2">
      <c r="A61" s="17"/>
      <c r="B61" s="54" t="s">
        <v>17</v>
      </c>
      <c r="C61" s="18" t="s">
        <v>12</v>
      </c>
      <c r="D61" s="53">
        <f>140*2.7</f>
        <v>378</v>
      </c>
      <c r="E61" s="71"/>
      <c r="F61" s="21">
        <f t="shared" si="0"/>
        <v>0</v>
      </c>
    </row>
    <row r="62" spans="1:6" ht="12.6" customHeight="1" x14ac:dyDescent="0.2">
      <c r="A62" s="17"/>
      <c r="B62" s="48" t="s">
        <v>18</v>
      </c>
      <c r="C62" s="49" t="s">
        <v>14</v>
      </c>
      <c r="D62" s="53">
        <f>140*2.7</f>
        <v>378</v>
      </c>
      <c r="E62" s="71"/>
      <c r="F62" s="21">
        <f t="shared" si="0"/>
        <v>0</v>
      </c>
    </row>
    <row r="63" spans="1:6" ht="12.6" customHeight="1" x14ac:dyDescent="0.2">
      <c r="A63" s="17"/>
      <c r="B63" s="60" t="s">
        <v>19</v>
      </c>
      <c r="C63" s="61" t="s">
        <v>7</v>
      </c>
      <c r="D63" s="50">
        <f>6.5+4*4.1+2.7*8</f>
        <v>44.5</v>
      </c>
      <c r="E63" s="71"/>
      <c r="F63" s="21">
        <f t="shared" si="0"/>
        <v>0</v>
      </c>
    </row>
    <row r="64" spans="1:6" ht="12.6" customHeight="1" x14ac:dyDescent="0.2">
      <c r="A64" s="17"/>
      <c r="B64" s="54" t="s">
        <v>20</v>
      </c>
      <c r="C64" s="18" t="s">
        <v>12</v>
      </c>
      <c r="D64" s="53">
        <f>140*2.7</f>
        <v>378</v>
      </c>
      <c r="E64" s="71"/>
      <c r="F64" s="21">
        <f t="shared" si="0"/>
        <v>0</v>
      </c>
    </row>
    <row r="65" spans="1:6" ht="12.6" customHeight="1" x14ac:dyDescent="0.2">
      <c r="A65" s="17"/>
      <c r="B65" s="55" t="s">
        <v>21</v>
      </c>
      <c r="C65" s="62" t="s">
        <v>14</v>
      </c>
      <c r="D65" s="53">
        <f>140*2.7</f>
        <v>378</v>
      </c>
      <c r="E65" s="71"/>
      <c r="F65" s="21">
        <f t="shared" si="0"/>
        <v>0</v>
      </c>
    </row>
    <row r="66" spans="1:6" ht="12.6" customHeight="1" x14ac:dyDescent="0.2">
      <c r="A66" s="17"/>
      <c r="B66" s="55" t="s">
        <v>22</v>
      </c>
      <c r="C66" s="62" t="s">
        <v>7</v>
      </c>
      <c r="D66" s="57">
        <v>44.5</v>
      </c>
      <c r="E66" s="71"/>
      <c r="F66" s="21">
        <f t="shared" si="0"/>
        <v>0</v>
      </c>
    </row>
    <row r="67" spans="1:6" ht="12.6" customHeight="1" x14ac:dyDescent="0.2">
      <c r="A67" s="17"/>
      <c r="B67" s="60" t="s">
        <v>83</v>
      </c>
      <c r="C67" s="53" t="s">
        <v>7</v>
      </c>
      <c r="D67" s="19">
        <v>140</v>
      </c>
      <c r="E67" s="71"/>
      <c r="F67" s="21">
        <f t="shared" si="0"/>
        <v>0</v>
      </c>
    </row>
    <row r="68" spans="1:6" ht="12.6" customHeight="1" x14ac:dyDescent="0.2">
      <c r="A68" s="17"/>
      <c r="B68" s="60" t="s">
        <v>61</v>
      </c>
      <c r="C68" s="53" t="s">
        <v>8</v>
      </c>
      <c r="D68" s="76">
        <v>1</v>
      </c>
      <c r="E68" s="71"/>
      <c r="F68" s="21">
        <f t="shared" si="0"/>
        <v>0</v>
      </c>
    </row>
    <row r="69" spans="1:6" ht="12.6" customHeight="1" x14ac:dyDescent="0.2">
      <c r="A69" s="17"/>
      <c r="B69" s="22" t="s">
        <v>59</v>
      </c>
      <c r="C69" s="62" t="s">
        <v>14</v>
      </c>
      <c r="D69" s="46">
        <f>4.67*2.7+8.9*2.7</f>
        <v>36.639000000000003</v>
      </c>
      <c r="E69" s="71"/>
      <c r="F69" s="21">
        <f t="shared" si="0"/>
        <v>0</v>
      </c>
    </row>
    <row r="70" spans="1:6" ht="12.6" customHeight="1" x14ac:dyDescent="0.2">
      <c r="A70" s="17"/>
      <c r="B70" s="22" t="s">
        <v>60</v>
      </c>
      <c r="C70" s="62" t="s">
        <v>14</v>
      </c>
      <c r="D70" s="46">
        <v>36.64</v>
      </c>
      <c r="E70" s="71"/>
      <c r="F70" s="21">
        <f t="shared" ref="F70:F112" si="1">D70*E70</f>
        <v>0</v>
      </c>
    </row>
    <row r="71" spans="1:6" ht="12.6" customHeight="1" x14ac:dyDescent="0.2">
      <c r="A71" s="17"/>
      <c r="B71" s="22" t="s">
        <v>24</v>
      </c>
      <c r="C71" s="18" t="s">
        <v>8</v>
      </c>
      <c r="D71" s="46">
        <v>16</v>
      </c>
      <c r="E71" s="71"/>
      <c r="F71" s="21">
        <f t="shared" si="1"/>
        <v>0</v>
      </c>
    </row>
    <row r="72" spans="1:6" ht="12.6" customHeight="1" x14ac:dyDescent="0.2">
      <c r="A72" s="17"/>
      <c r="B72" s="74" t="s">
        <v>62</v>
      </c>
      <c r="C72" s="18" t="s">
        <v>7</v>
      </c>
      <c r="D72" s="46">
        <v>10.4</v>
      </c>
      <c r="E72" s="71"/>
      <c r="F72" s="21">
        <f t="shared" si="1"/>
        <v>0</v>
      </c>
    </row>
    <row r="73" spans="1:6" ht="12.6" customHeight="1" x14ac:dyDescent="0.2">
      <c r="A73" s="17"/>
      <c r="B73" s="44" t="s">
        <v>30</v>
      </c>
      <c r="C73" s="63"/>
      <c r="D73" s="46"/>
      <c r="E73" s="20"/>
      <c r="F73" s="21">
        <f t="shared" si="1"/>
        <v>0</v>
      </c>
    </row>
    <row r="74" spans="1:6" ht="12.6" customHeight="1" x14ac:dyDescent="0.2">
      <c r="A74" s="17"/>
      <c r="B74" s="22" t="s">
        <v>58</v>
      </c>
      <c r="C74" s="63" t="s">
        <v>23</v>
      </c>
      <c r="D74" s="46">
        <f>13.23+42.16+4.41+4.2+90.41+17.42+1.25+9.61</f>
        <v>182.69</v>
      </c>
      <c r="E74" s="71"/>
      <c r="F74" s="21">
        <f t="shared" si="1"/>
        <v>0</v>
      </c>
    </row>
    <row r="75" spans="1:6" ht="12.6" customHeight="1" x14ac:dyDescent="0.2">
      <c r="A75" s="17"/>
      <c r="B75" s="44" t="s">
        <v>32</v>
      </c>
      <c r="C75" s="63"/>
      <c r="D75" s="46"/>
      <c r="E75" s="71"/>
      <c r="F75" s="21">
        <f t="shared" si="1"/>
        <v>0</v>
      </c>
    </row>
    <row r="76" spans="1:6" ht="12.6" customHeight="1" x14ac:dyDescent="0.2">
      <c r="A76" s="17"/>
      <c r="B76" s="67" t="s">
        <v>36</v>
      </c>
      <c r="C76" s="68" t="s">
        <v>12</v>
      </c>
      <c r="D76" s="65">
        <v>182.69</v>
      </c>
      <c r="E76" s="20"/>
      <c r="F76" s="21">
        <f t="shared" si="1"/>
        <v>0</v>
      </c>
    </row>
    <row r="77" spans="1:6" ht="12.6" customHeight="1" x14ac:dyDescent="0.2">
      <c r="A77" s="17"/>
      <c r="B77" s="67" t="s">
        <v>37</v>
      </c>
      <c r="C77" s="68" t="s">
        <v>12</v>
      </c>
      <c r="D77" s="65">
        <v>182.69</v>
      </c>
      <c r="E77" s="20"/>
      <c r="F77" s="21">
        <f t="shared" si="1"/>
        <v>0</v>
      </c>
    </row>
    <row r="78" spans="1:6" ht="12.6" customHeight="1" x14ac:dyDescent="0.2">
      <c r="A78" s="17"/>
      <c r="B78" s="67" t="s">
        <v>38</v>
      </c>
      <c r="C78" s="68" t="s">
        <v>7</v>
      </c>
      <c r="D78" s="65">
        <v>140</v>
      </c>
      <c r="E78" s="20"/>
      <c r="F78" s="21">
        <f t="shared" si="1"/>
        <v>0</v>
      </c>
    </row>
    <row r="79" spans="1:6" ht="12.6" customHeight="1" x14ac:dyDescent="0.2">
      <c r="A79" s="17"/>
      <c r="B79" s="60" t="s">
        <v>83</v>
      </c>
      <c r="C79" s="53" t="s">
        <v>7</v>
      </c>
      <c r="D79" s="19">
        <v>140</v>
      </c>
      <c r="E79" s="20"/>
      <c r="F79" s="21">
        <f t="shared" si="1"/>
        <v>0</v>
      </c>
    </row>
    <row r="80" spans="1:6" ht="12.6" customHeight="1" x14ac:dyDescent="0.2">
      <c r="A80" s="17"/>
      <c r="B80" s="64" t="s">
        <v>39</v>
      </c>
      <c r="C80" s="68" t="s">
        <v>12</v>
      </c>
      <c r="D80" s="46">
        <v>182.69</v>
      </c>
      <c r="E80" s="20"/>
      <c r="F80" s="21">
        <f t="shared" si="1"/>
        <v>0</v>
      </c>
    </row>
    <row r="81" spans="1:6" ht="12.6" customHeight="1" x14ac:dyDescent="0.2">
      <c r="A81" s="17"/>
      <c r="B81" s="69" t="s">
        <v>81</v>
      </c>
      <c r="C81" s="18"/>
      <c r="D81" s="19"/>
      <c r="E81" s="20"/>
      <c r="F81" s="21">
        <f t="shared" si="1"/>
        <v>0</v>
      </c>
    </row>
    <row r="82" spans="1:6" ht="12.6" customHeight="1" x14ac:dyDescent="0.2">
      <c r="A82" s="17"/>
      <c r="B82" s="44" t="s">
        <v>10</v>
      </c>
      <c r="C82" s="18"/>
      <c r="D82" s="19"/>
      <c r="E82" s="20"/>
      <c r="F82" s="21">
        <f t="shared" si="1"/>
        <v>0</v>
      </c>
    </row>
    <row r="83" spans="1:6" ht="12.6" customHeight="1" x14ac:dyDescent="0.2">
      <c r="A83" s="17"/>
      <c r="B83" s="54" t="s">
        <v>17</v>
      </c>
      <c r="C83" s="18" t="s">
        <v>12</v>
      </c>
      <c r="D83" s="53">
        <f>34.3*2.7</f>
        <v>92.61</v>
      </c>
      <c r="E83" s="20"/>
      <c r="F83" s="21">
        <f t="shared" si="1"/>
        <v>0</v>
      </c>
    </row>
    <row r="84" spans="1:6" ht="12.6" customHeight="1" x14ac:dyDescent="0.2">
      <c r="A84" s="17"/>
      <c r="B84" s="48" t="s">
        <v>13</v>
      </c>
      <c r="C84" s="49" t="s">
        <v>7</v>
      </c>
      <c r="D84" s="50">
        <f>2.7*7+5</f>
        <v>23.900000000000002</v>
      </c>
      <c r="E84" s="20"/>
      <c r="F84" s="21">
        <f t="shared" si="1"/>
        <v>0</v>
      </c>
    </row>
    <row r="85" spans="1:6" ht="12.6" customHeight="1" x14ac:dyDescent="0.2">
      <c r="A85" s="17"/>
      <c r="B85" s="48" t="s">
        <v>63</v>
      </c>
      <c r="C85" s="49" t="s">
        <v>14</v>
      </c>
      <c r="D85" s="53">
        <v>92.61</v>
      </c>
      <c r="E85" s="20"/>
      <c r="F85" s="21">
        <f t="shared" si="1"/>
        <v>0</v>
      </c>
    </row>
    <row r="86" spans="1:6" ht="12.6" customHeight="1" x14ac:dyDescent="0.2">
      <c r="A86" s="17"/>
      <c r="B86" s="60" t="s">
        <v>19</v>
      </c>
      <c r="C86" s="61" t="s">
        <v>7</v>
      </c>
      <c r="D86" s="50">
        <f>8.5+2.7*6</f>
        <v>24.700000000000003</v>
      </c>
      <c r="E86" s="20"/>
      <c r="F86" s="21">
        <f t="shared" si="1"/>
        <v>0</v>
      </c>
    </row>
    <row r="87" spans="1:6" ht="12.6" customHeight="1" x14ac:dyDescent="0.2">
      <c r="A87" s="17"/>
      <c r="B87" s="54" t="s">
        <v>64</v>
      </c>
      <c r="C87" s="18" t="s">
        <v>12</v>
      </c>
      <c r="D87" s="53">
        <v>92.61</v>
      </c>
      <c r="E87" s="20"/>
      <c r="F87" s="21">
        <f t="shared" si="1"/>
        <v>0</v>
      </c>
    </row>
    <row r="88" spans="1:6" ht="12.6" customHeight="1" x14ac:dyDescent="0.2">
      <c r="A88" s="17"/>
      <c r="B88" s="55" t="s">
        <v>65</v>
      </c>
      <c r="C88" s="62" t="s">
        <v>14</v>
      </c>
      <c r="D88" s="53">
        <v>92.61</v>
      </c>
      <c r="E88" s="20"/>
      <c r="F88" s="21">
        <f t="shared" si="1"/>
        <v>0</v>
      </c>
    </row>
    <row r="89" spans="1:6" ht="12.6" customHeight="1" x14ac:dyDescent="0.2">
      <c r="A89" s="17"/>
      <c r="B89" s="55" t="s">
        <v>66</v>
      </c>
      <c r="C89" s="62" t="s">
        <v>7</v>
      </c>
      <c r="D89" s="57">
        <v>24.7</v>
      </c>
      <c r="E89" s="20"/>
      <c r="F89" s="21">
        <f t="shared" si="1"/>
        <v>0</v>
      </c>
    </row>
    <row r="90" spans="1:6" ht="12.6" customHeight="1" x14ac:dyDescent="0.2">
      <c r="A90" s="17"/>
      <c r="B90" s="60" t="s">
        <v>83</v>
      </c>
      <c r="C90" s="53" t="s">
        <v>7</v>
      </c>
      <c r="D90" s="19">
        <f>34.5</f>
        <v>34.5</v>
      </c>
      <c r="E90" s="20"/>
      <c r="F90" s="21">
        <f t="shared" si="1"/>
        <v>0</v>
      </c>
    </row>
    <row r="91" spans="1:6" ht="12.6" customHeight="1" x14ac:dyDescent="0.2">
      <c r="A91" s="17"/>
      <c r="B91" s="60" t="s">
        <v>61</v>
      </c>
      <c r="C91" s="53" t="s">
        <v>8</v>
      </c>
      <c r="D91" s="76">
        <v>1</v>
      </c>
      <c r="E91" s="20"/>
      <c r="F91" s="21">
        <f t="shared" si="1"/>
        <v>0</v>
      </c>
    </row>
    <row r="92" spans="1:6" ht="12.6" customHeight="1" x14ac:dyDescent="0.2">
      <c r="A92" s="17"/>
      <c r="B92" s="22" t="s">
        <v>59</v>
      </c>
      <c r="C92" s="62" t="s">
        <v>14</v>
      </c>
      <c r="D92" s="46">
        <f>9.87*2.7</f>
        <v>26.649000000000001</v>
      </c>
      <c r="E92" s="20"/>
      <c r="F92" s="21">
        <f t="shared" si="1"/>
        <v>0</v>
      </c>
    </row>
    <row r="93" spans="1:6" ht="12.6" customHeight="1" x14ac:dyDescent="0.2">
      <c r="A93" s="17"/>
      <c r="B93" s="22" t="s">
        <v>60</v>
      </c>
      <c r="C93" s="62" t="s">
        <v>14</v>
      </c>
      <c r="D93" s="46">
        <v>26.65</v>
      </c>
      <c r="E93" s="20"/>
      <c r="F93" s="21">
        <f t="shared" si="1"/>
        <v>0</v>
      </c>
    </row>
    <row r="94" spans="1:6" ht="12.6" customHeight="1" x14ac:dyDescent="0.2">
      <c r="A94" s="17"/>
      <c r="B94" s="22" t="s">
        <v>24</v>
      </c>
      <c r="C94" s="18" t="s">
        <v>8</v>
      </c>
      <c r="D94" s="46">
        <v>20</v>
      </c>
      <c r="E94" s="20"/>
      <c r="F94" s="21">
        <f t="shared" si="1"/>
        <v>0</v>
      </c>
    </row>
    <row r="95" spans="1:6" ht="12.6" customHeight="1" x14ac:dyDescent="0.2">
      <c r="A95" s="17"/>
      <c r="B95" s="44" t="s">
        <v>30</v>
      </c>
      <c r="C95" s="63"/>
      <c r="D95" s="46"/>
      <c r="E95" s="20"/>
      <c r="F95" s="21">
        <f t="shared" si="1"/>
        <v>0</v>
      </c>
    </row>
    <row r="96" spans="1:6" ht="12.6" customHeight="1" x14ac:dyDescent="0.2">
      <c r="A96" s="17"/>
      <c r="B96" s="22" t="s">
        <v>53</v>
      </c>
      <c r="C96" s="63" t="s">
        <v>23</v>
      </c>
      <c r="D96" s="46">
        <v>66.819999999999993</v>
      </c>
      <c r="E96" s="20"/>
      <c r="F96" s="21">
        <f t="shared" si="1"/>
        <v>0</v>
      </c>
    </row>
    <row r="97" spans="1:10" ht="12.6" customHeight="1" x14ac:dyDescent="0.2">
      <c r="A97" s="17"/>
      <c r="B97" s="22" t="s">
        <v>54</v>
      </c>
      <c r="C97" s="63" t="s">
        <v>23</v>
      </c>
      <c r="D97" s="46">
        <f>66.8-9.61</f>
        <v>57.19</v>
      </c>
      <c r="E97" s="71"/>
      <c r="F97" s="21">
        <f t="shared" si="1"/>
        <v>0</v>
      </c>
    </row>
    <row r="98" spans="1:10" ht="12.6" customHeight="1" x14ac:dyDescent="0.2">
      <c r="A98" s="17"/>
      <c r="B98" s="64" t="s">
        <v>55</v>
      </c>
      <c r="C98" s="18" t="s">
        <v>14</v>
      </c>
      <c r="D98" s="46">
        <v>55</v>
      </c>
      <c r="E98" s="47"/>
      <c r="F98" s="21">
        <f t="shared" si="1"/>
        <v>0</v>
      </c>
    </row>
    <row r="99" spans="1:10" ht="12.6" customHeight="1" x14ac:dyDescent="0.2">
      <c r="A99" s="17"/>
      <c r="B99" s="22" t="s">
        <v>67</v>
      </c>
      <c r="C99" s="18" t="s">
        <v>14</v>
      </c>
      <c r="D99" s="19">
        <v>66.819999999999993</v>
      </c>
      <c r="E99" s="20"/>
      <c r="F99" s="21">
        <f t="shared" si="1"/>
        <v>0</v>
      </c>
    </row>
    <row r="100" spans="1:10" ht="12.6" customHeight="1" x14ac:dyDescent="0.2">
      <c r="A100" s="17"/>
      <c r="B100" s="22" t="s">
        <v>68</v>
      </c>
      <c r="C100" s="18" t="s">
        <v>7</v>
      </c>
      <c r="D100" s="19">
        <v>100</v>
      </c>
      <c r="E100" s="20"/>
      <c r="F100" s="21">
        <f t="shared" si="1"/>
        <v>0</v>
      </c>
    </row>
    <row r="101" spans="1:10" ht="12.6" customHeight="1" x14ac:dyDescent="0.2">
      <c r="A101" s="17"/>
      <c r="B101" s="22" t="s">
        <v>69</v>
      </c>
      <c r="C101" s="18" t="s">
        <v>14</v>
      </c>
      <c r="D101" s="19">
        <v>66.819999999999993</v>
      </c>
      <c r="E101" s="20"/>
      <c r="F101" s="21">
        <f t="shared" si="1"/>
        <v>0</v>
      </c>
    </row>
    <row r="102" spans="1:10" ht="12.6" customHeight="1" x14ac:dyDescent="0.2">
      <c r="A102" s="17"/>
      <c r="B102" s="22" t="s">
        <v>57</v>
      </c>
      <c r="C102" s="18" t="s">
        <v>7</v>
      </c>
      <c r="D102" s="19">
        <v>100</v>
      </c>
      <c r="E102" s="20"/>
      <c r="F102" s="21">
        <f t="shared" si="1"/>
        <v>0</v>
      </c>
    </row>
    <row r="103" spans="1:10" ht="12.6" customHeight="1" x14ac:dyDescent="0.2">
      <c r="A103" s="17"/>
      <c r="B103" s="22" t="s">
        <v>70</v>
      </c>
      <c r="C103" s="18" t="s">
        <v>14</v>
      </c>
      <c r="D103" s="19">
        <v>66.819999999999993</v>
      </c>
      <c r="E103" s="20"/>
      <c r="F103" s="21">
        <f t="shared" si="1"/>
        <v>0</v>
      </c>
    </row>
    <row r="104" spans="1:10" ht="12.6" customHeight="1" x14ac:dyDescent="0.2">
      <c r="A104" s="17"/>
      <c r="B104" s="22" t="s">
        <v>71</v>
      </c>
      <c r="C104" s="18" t="s">
        <v>7</v>
      </c>
      <c r="D104" s="19">
        <v>66.819999999999993</v>
      </c>
      <c r="E104" s="20"/>
      <c r="F104" s="21">
        <f t="shared" si="1"/>
        <v>0</v>
      </c>
    </row>
    <row r="105" spans="1:10" ht="12.6" customHeight="1" x14ac:dyDescent="0.2">
      <c r="A105" s="17"/>
      <c r="B105" s="22" t="s">
        <v>56</v>
      </c>
      <c r="C105" s="18" t="s">
        <v>7</v>
      </c>
      <c r="D105" s="19">
        <v>100</v>
      </c>
      <c r="E105" s="20"/>
      <c r="F105" s="21">
        <f t="shared" si="1"/>
        <v>0</v>
      </c>
    </row>
    <row r="106" spans="1:10" ht="12.6" customHeight="1" x14ac:dyDescent="0.2">
      <c r="A106" s="17"/>
      <c r="B106" s="44" t="s">
        <v>32</v>
      </c>
      <c r="C106" s="63"/>
      <c r="D106" s="46"/>
      <c r="E106" s="20"/>
      <c r="F106" s="21">
        <f t="shared" si="1"/>
        <v>0</v>
      </c>
    </row>
    <row r="107" spans="1:10" ht="12.6" customHeight="1" x14ac:dyDescent="0.2">
      <c r="A107" s="17"/>
      <c r="B107" s="67" t="s">
        <v>36</v>
      </c>
      <c r="C107" s="68" t="s">
        <v>12</v>
      </c>
      <c r="D107" s="65">
        <v>31.81</v>
      </c>
      <c r="E107" s="20"/>
      <c r="F107" s="21">
        <f t="shared" si="1"/>
        <v>0</v>
      </c>
    </row>
    <row r="108" spans="1:10" ht="12.6" customHeight="1" x14ac:dyDescent="0.2">
      <c r="A108" s="17"/>
      <c r="B108" s="67" t="s">
        <v>37</v>
      </c>
      <c r="C108" s="68" t="s">
        <v>12</v>
      </c>
      <c r="D108" s="65">
        <v>31.81</v>
      </c>
      <c r="E108" s="20"/>
      <c r="F108" s="21">
        <f t="shared" si="1"/>
        <v>0</v>
      </c>
    </row>
    <row r="109" spans="1:10" ht="12.6" customHeight="1" x14ac:dyDescent="0.2">
      <c r="A109" s="17"/>
      <c r="B109" s="67" t="s">
        <v>80</v>
      </c>
      <c r="C109" s="68" t="s">
        <v>7</v>
      </c>
      <c r="D109" s="65">
        <v>34.5</v>
      </c>
      <c r="E109" s="20"/>
      <c r="F109" s="21">
        <f t="shared" si="1"/>
        <v>0</v>
      </c>
    </row>
    <row r="110" spans="1:10" ht="12.6" customHeight="1" x14ac:dyDescent="0.2">
      <c r="A110" s="17"/>
      <c r="B110" s="60" t="s">
        <v>25</v>
      </c>
      <c r="C110" s="53" t="s">
        <v>7</v>
      </c>
      <c r="D110" s="19">
        <v>34.5</v>
      </c>
      <c r="E110" s="20"/>
      <c r="F110" s="21">
        <f t="shared" si="1"/>
        <v>0</v>
      </c>
    </row>
    <row r="111" spans="1:10" ht="12.6" customHeight="1" x14ac:dyDescent="0.2">
      <c r="A111" s="17"/>
      <c r="B111" s="64" t="s">
        <v>39</v>
      </c>
      <c r="C111" s="68" t="s">
        <v>12</v>
      </c>
      <c r="D111" s="46">
        <v>31.81</v>
      </c>
      <c r="E111" s="20"/>
      <c r="F111" s="21">
        <f t="shared" si="1"/>
        <v>0</v>
      </c>
    </row>
    <row r="112" spans="1:10" ht="12.6" customHeight="1" x14ac:dyDescent="0.2">
      <c r="A112" s="17"/>
      <c r="B112" s="23"/>
      <c r="C112" s="24"/>
      <c r="D112" s="25"/>
      <c r="E112" s="20"/>
      <c r="F112" s="21">
        <f t="shared" si="1"/>
        <v>0</v>
      </c>
      <c r="I112" s="5"/>
      <c r="J112" s="43"/>
    </row>
    <row r="113" spans="1:9" ht="12.6" customHeight="1" x14ac:dyDescent="0.2">
      <c r="A113" s="17"/>
      <c r="B113" s="23"/>
      <c r="C113" s="24"/>
      <c r="D113" s="25"/>
      <c r="E113" s="26"/>
      <c r="F113" s="21">
        <f t="shared" ref="F113:F114" si="2">D113*E113</f>
        <v>0</v>
      </c>
      <c r="I113" s="5"/>
    </row>
    <row r="114" spans="1:9" ht="12.6" customHeight="1" thickBot="1" x14ac:dyDescent="0.25">
      <c r="A114" s="27"/>
      <c r="B114" s="28"/>
      <c r="C114" s="29"/>
      <c r="D114" s="30"/>
      <c r="E114" s="31"/>
      <c r="F114" s="79">
        <f t="shared" si="2"/>
        <v>0</v>
      </c>
    </row>
    <row r="115" spans="1:9" ht="12.6" customHeight="1" thickBot="1" x14ac:dyDescent="0.25">
      <c r="A115" s="32"/>
      <c r="B115" s="33"/>
      <c r="C115" s="32"/>
      <c r="D115" s="34"/>
      <c r="E115" s="35" t="s">
        <v>0</v>
      </c>
      <c r="F115" s="80">
        <f>SUM(F3:F114)</f>
        <v>0</v>
      </c>
    </row>
    <row r="116" spans="1:9" ht="12.6" customHeight="1" x14ac:dyDescent="0.2">
      <c r="A116" s="32"/>
      <c r="B116" s="33"/>
      <c r="C116" s="32"/>
      <c r="D116" s="34"/>
      <c r="E116" s="36"/>
      <c r="F116" s="37"/>
    </row>
    <row r="117" spans="1:9" ht="12.6" customHeight="1" x14ac:dyDescent="0.2">
      <c r="A117" s="38"/>
      <c r="B117" s="38"/>
      <c r="C117" s="38"/>
      <c r="D117" s="39"/>
      <c r="E117" s="40"/>
      <c r="F117" s="38"/>
    </row>
  </sheetData>
  <pageMargins left="0" right="0" top="0" bottom="0" header="0" footer="0.11811023622047245"/>
  <pageSetup paperSize="9" scale="38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</dc:creator>
  <cp:lastModifiedBy>Roman</cp:lastModifiedBy>
  <cp:lastPrinted>2019-07-17T13:49:10Z</cp:lastPrinted>
  <dcterms:created xsi:type="dcterms:W3CDTF">2019-02-20T13:21:46Z</dcterms:created>
  <dcterms:modified xsi:type="dcterms:W3CDTF">2019-07-23T14:31:51Z</dcterms:modified>
</cp:coreProperties>
</file>