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4_Личная\0000Хата\Требухов\"/>
    </mc:Choice>
  </mc:AlternateContent>
  <bookViews>
    <workbookView xWindow="0" yWindow="0" windowWidth="19200" windowHeight="7050" firstSheet="1" activeTab="1"/>
  </bookViews>
  <sheets>
    <sheet name="Сборно-монолитный 0.3м+3хФБС" sheetId="1" r:id="rId1"/>
    <sheet name="01_Фундамент-Работы" sheetId="3" r:id="rId2"/>
  </sheets>
  <definedNames>
    <definedName name="_xlnm.Print_Area" localSheetId="1">'01_Фундамент-Работы'!$A$1:$D$23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11" i="3"/>
  <c r="D6" i="3"/>
  <c r="D5" i="3"/>
  <c r="D10" i="3"/>
  <c r="D28" i="1" l="1"/>
  <c r="G36" i="1"/>
  <c r="I36" i="1" s="1"/>
  <c r="D20" i="1"/>
  <c r="D11" i="1"/>
  <c r="D12" i="1" s="1"/>
  <c r="D29" i="1" l="1"/>
  <c r="D34" i="1"/>
  <c r="G34" i="1" s="1"/>
  <c r="I34" i="1" s="1"/>
  <c r="D33" i="1"/>
  <c r="D32" i="1"/>
  <c r="H32" i="1" s="1"/>
  <c r="D38" i="1"/>
  <c r="G38" i="1" s="1"/>
  <c r="D37" i="1"/>
  <c r="G37" i="1" s="1"/>
  <c r="I37" i="1" s="1"/>
  <c r="D18" i="1"/>
  <c r="D23" i="1" s="1"/>
  <c r="D43" i="1"/>
  <c r="D44" i="1" s="1"/>
  <c r="H38" i="1" l="1"/>
  <c r="I38" i="1" s="1"/>
  <c r="H33" i="1"/>
  <c r="G33" i="1"/>
  <c r="D35" i="1"/>
  <c r="G35" i="1" s="1"/>
  <c r="I35" i="1" s="1"/>
  <c r="G32" i="1"/>
  <c r="I32" i="1" s="1"/>
  <c r="I33" i="1" l="1"/>
  <c r="I39" i="1" s="1"/>
  <c r="I45" i="1" l="1"/>
  <c r="I47" i="1"/>
  <c r="I46" i="1"/>
  <c r="I44" i="1" l="1"/>
</calcChain>
</file>

<file path=xl/sharedStrings.xml><?xml version="1.0" encoding="utf-8"?>
<sst xmlns="http://schemas.openxmlformats.org/spreadsheetml/2006/main" count="122" uniqueCount="79">
  <si>
    <t>м3</t>
  </si>
  <si>
    <t>м</t>
  </si>
  <si>
    <t>м2</t>
  </si>
  <si>
    <t>ед</t>
  </si>
  <si>
    <t>Длина верикальных прутьев армокркаса (м)</t>
  </si>
  <si>
    <t>Количество верикальных прутьев армокркаса (ед)</t>
  </si>
  <si>
    <t>Ширина подошвы фундамента (м)</t>
  </si>
  <si>
    <t>Заглубленный сборно-монолитный фундамент:</t>
  </si>
  <si>
    <t>Высота цоколя над отметкой '0'  (сборный) из ФСБ  (м)</t>
  </si>
  <si>
    <t>Общая длина фундаментной ленты (м)</t>
  </si>
  <si>
    <t>Высота заглубленной части фундамента (сборный) из ФСБ / до отметки '0' (м)</t>
  </si>
  <si>
    <t>Площадь фундаментной ленты дома (м2)</t>
  </si>
  <si>
    <t>Высота армированного монолитного ЖБ-пояса под стены (м)</t>
  </si>
  <si>
    <t>1.1.</t>
  </si>
  <si>
    <t>1.</t>
  </si>
  <si>
    <t>1.2.</t>
  </si>
  <si>
    <t>Фундамент под подвал</t>
  </si>
  <si>
    <t>Цена за ед.</t>
  </si>
  <si>
    <t>Сума всего</t>
  </si>
  <si>
    <t>Ед.</t>
  </si>
  <si>
    <t>Доставка</t>
  </si>
  <si>
    <t>ИТОГО</t>
  </si>
  <si>
    <t>Щебневое уплотнение грунта</t>
  </si>
  <si>
    <t>Высота щебневого уплотнения под фундамент (м)</t>
  </si>
  <si>
    <t>Ширина щебневого уплотнения под фундамент (м)</t>
  </si>
  <si>
    <t>Монолитная армированная подушка</t>
  </si>
  <si>
    <t>Фракция щебня (мм)</t>
  </si>
  <si>
    <t>мм</t>
  </si>
  <si>
    <t>20х40</t>
  </si>
  <si>
    <t xml:space="preserve">Фундамент </t>
  </si>
  <si>
    <t>Высота армированной монолитной подушки (м)</t>
  </si>
  <si>
    <t>Сборная часть фундамента</t>
  </si>
  <si>
    <t>Толщина нижнего и боковых защитных слоев арматуры (м)</t>
  </si>
  <si>
    <t>Длина горизонтальных поперечных прутьев армокркаса (м)</t>
  </si>
  <si>
    <t>Количество горизонтальных продольных прутьев 12мм армокркаса (ед)</t>
  </si>
  <si>
    <t>Количество горизонтальных слоев арматуры 12мм (ед.)</t>
  </si>
  <si>
    <t>Основной шаг для горизонтальной поперечной арматуры 6мм (м)</t>
  </si>
  <si>
    <t>Количество основной горизонтальной поперечной арматуры 6мм (ед)</t>
  </si>
  <si>
    <t>Количество дополнительной горизонтальной поперечной арматуры 6мм - усиление углов (ед)</t>
  </si>
  <si>
    <t>Шаг для горизонтальной поперечной арматуры на углах 6мм (м)</t>
  </si>
  <si>
    <t>Вязальная проволока, круги отрезные, расходники</t>
  </si>
  <si>
    <t>комплект</t>
  </si>
  <si>
    <t>ед.</t>
  </si>
  <si>
    <t>Щебень гранитный для уплотнения грунта 20х40 (м3)</t>
  </si>
  <si>
    <t>Бетон для монолитной армированной подушки П3-В25(М300) (м3)</t>
  </si>
  <si>
    <t>Фундамент КОЛИЧЕСТВО МАТЕРИАЛОВ:</t>
  </si>
  <si>
    <t>Арматура 12мм (м)</t>
  </si>
  <si>
    <t>Арматура 6мм (м)</t>
  </si>
  <si>
    <t>Доска для опалубки 25х100х2700/4000/4500</t>
  </si>
  <si>
    <t>Фундаментные блоки ФБС 2.4-6-4</t>
  </si>
  <si>
    <t>Число рядов ФБС 2.4-6-4 (ед)</t>
  </si>
  <si>
    <t>Высота цоколя над отметкой '0'  (сборный) из ФБС  (м)</t>
  </si>
  <si>
    <t>Высота заглубленной части фундамента (сборный) из ФБС / до отметки '0' (м)</t>
  </si>
  <si>
    <t>Объем одного блока ФБС 2.4-6-4 (м3)</t>
  </si>
  <si>
    <t>Объем сборной части фундамента ФБС 2.4-6-4</t>
  </si>
  <si>
    <t>шт</t>
  </si>
  <si>
    <t>Чистовая доработка траншеи под фундамент вручную в ходе и после копки экскаватором</t>
  </si>
  <si>
    <t xml:space="preserve">Изготовление стяжки черного пола 50мм </t>
  </si>
  <si>
    <t>м.пог.</t>
  </si>
  <si>
    <t>куб.м.</t>
  </si>
  <si>
    <t>Изготовление опалубки для монолитного основания фундамента Ш-40см/В-30см</t>
  </si>
  <si>
    <t>Монтаж опалубки для монолитного основания фундамента Ш-40см/В-30см</t>
  </si>
  <si>
    <t>Укладка бетона монолитного основания фундамента Ш-40см/В-30см</t>
  </si>
  <si>
    <t>Укладка фундаментных блоков ФБС 2.4-6-4 с монтажем закладных гильз под коммуникации</t>
  </si>
  <si>
    <t xml:space="preserve">Изготовление арматурного каркаса для верхнего жб-пояса фундамента Ш-40см/В-15см (4 продольных арматуры 10мм, поперечная 6мм) </t>
  </si>
  <si>
    <t xml:space="preserve">Изготовление арматурного каркаса для монолитного основания фундамента Ш-40см/В-30см (4 продольных арматуры 12мм, поперечная 8мм) </t>
  </si>
  <si>
    <t>Изготовление опалубки для верхнего жб-пояса фундамента Ш-40см/В-15см</t>
  </si>
  <si>
    <t>Монтаж опалубки для верхнего жб-пояса фундамента Ш-40см/В-15см</t>
  </si>
  <si>
    <t>Укладка бетона верхнего жб-пояса фундамента Ш-40см/В-15см</t>
  </si>
  <si>
    <t>Обратная засыпка траншей фундамента с уплотнением виброплитой и выравневание под щебень</t>
  </si>
  <si>
    <t>кв.м.</t>
  </si>
  <si>
    <t>Изготовление подушки из щебня (В-10см) с уплотнением виброплитой под черный пол</t>
  </si>
  <si>
    <t>Устройстов щебневой подушки (Ш-70см/ В-10см) под фундамент с уплотнением виброплитой (!ваш иструмент/аренда)</t>
  </si>
  <si>
    <t>Изготовление цементно-песчаного раствора для кладки ФБС  (!ваша мешалка/аренда)</t>
  </si>
  <si>
    <t>РАСЧЕТ С УЧЕТОМ:</t>
  </si>
  <si>
    <t xml:space="preserve">УСЛОВИЯХ, ОБЕСПЕЧЕНИИ ТЕХНИКОЙ, МАТЕРИАЛАМИ </t>
  </si>
  <si>
    <t xml:space="preserve"> - РУЧНОЙ ИНСТРУМЕНТ - ВАШ</t>
  </si>
  <si>
    <t xml:space="preserve"> - С УКАЗАНИЕМ ОРИЕНТИРОВОЧНОГО СРОКА ВЫПОЛНЕНИЯ ПРИ ОПТИМАЛЬНЫХ</t>
  </si>
  <si>
    <t xml:space="preserve"> - БЕЗ СТОИМОСТИ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</si>
</sst>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2" fontId="2" fillId="0" borderId="0" xfId="0" applyNumberFormat="1" applyFont="1"/>
    <xf numFmtId="1" fontId="1" fillId="0" borderId="0" xfId="0" applyNumberFormat="1" applyFont="1"/>
    <xf numFmtId="0" fontId="3" fillId="0" borderId="0" xfId="0" applyFont="1"/>
    <xf numFmtId="2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topLeftCell="C24" zoomScale="85" zoomScaleNormal="85" workbookViewId="0">
      <selection activeCell="C63" sqref="C63"/>
    </sheetView>
  </sheetViews>
  <sheetFormatPr defaultRowHeight="14" x14ac:dyDescent="0.3"/>
  <cols>
    <col min="1" max="2" width="8.7265625" style="1"/>
    <col min="3" max="3" width="96.90625" style="1" customWidth="1"/>
    <col min="4" max="4" width="18.90625" style="3" customWidth="1"/>
    <col min="5" max="5" width="8.7265625" style="1"/>
    <col min="6" max="7" width="14.36328125" style="1" customWidth="1"/>
    <col min="8" max="8" width="13.54296875" style="1" customWidth="1"/>
    <col min="9" max="9" width="10.90625" style="1" bestFit="1" customWidth="1"/>
    <col min="10" max="16384" width="8.7265625" style="1"/>
  </cols>
  <sheetData>
    <row r="1" spans="2:8" x14ac:dyDescent="0.3">
      <c r="H1" s="4"/>
    </row>
    <row r="2" spans="2:8" x14ac:dyDescent="0.3">
      <c r="H2" s="4"/>
    </row>
    <row r="3" spans="2:8" ht="20" x14ac:dyDescent="0.4">
      <c r="B3" s="1" t="s">
        <v>14</v>
      </c>
      <c r="C3" s="10" t="s">
        <v>7</v>
      </c>
      <c r="H3" s="4"/>
    </row>
    <row r="4" spans="2:8" ht="15.5" x14ac:dyDescent="0.35">
      <c r="B4" s="1" t="s">
        <v>13</v>
      </c>
      <c r="C4" s="11" t="s">
        <v>29</v>
      </c>
      <c r="H4" s="4"/>
    </row>
    <row r="5" spans="2:8" s="8" customFormat="1" ht="14.5" x14ac:dyDescent="0.35">
      <c r="C5" s="6" t="s">
        <v>22</v>
      </c>
      <c r="D5" s="7"/>
      <c r="H5" s="9"/>
    </row>
    <row r="6" spans="2:8" x14ac:dyDescent="0.3">
      <c r="C6" s="1" t="s">
        <v>26</v>
      </c>
      <c r="D6" s="14" t="s">
        <v>28</v>
      </c>
      <c r="E6" s="1" t="s">
        <v>27</v>
      </c>
      <c r="H6" s="4"/>
    </row>
    <row r="7" spans="2:8" x14ac:dyDescent="0.3">
      <c r="C7" s="1" t="s">
        <v>23</v>
      </c>
      <c r="D7" s="3">
        <v>0.1</v>
      </c>
      <c r="E7" s="1" t="s">
        <v>1</v>
      </c>
      <c r="H7" s="4"/>
    </row>
    <row r="8" spans="2:8" x14ac:dyDescent="0.3">
      <c r="C8" s="1" t="s">
        <v>24</v>
      </c>
      <c r="D8" s="3">
        <v>0.7</v>
      </c>
      <c r="E8" s="1" t="s">
        <v>1</v>
      </c>
      <c r="H8" s="4"/>
    </row>
    <row r="9" spans="2:8" s="8" customFormat="1" ht="14.5" x14ac:dyDescent="0.35">
      <c r="C9" s="6" t="s">
        <v>25</v>
      </c>
      <c r="D9" s="7"/>
      <c r="H9" s="9"/>
    </row>
    <row r="10" spans="2:8" x14ac:dyDescent="0.3">
      <c r="C10" s="1" t="s">
        <v>6</v>
      </c>
      <c r="D10" s="3">
        <v>0.4</v>
      </c>
      <c r="E10" s="1" t="s">
        <v>1</v>
      </c>
      <c r="H10" s="4"/>
    </row>
    <row r="11" spans="2:8" x14ac:dyDescent="0.3">
      <c r="C11" s="1" t="s">
        <v>9</v>
      </c>
      <c r="D11" s="3">
        <f>13.4*2+13.25*2+9.9+10.25+5.15+2.75-D10</f>
        <v>80.949999999999989</v>
      </c>
      <c r="E11" s="1" t="s">
        <v>1</v>
      </c>
      <c r="H11" s="4"/>
    </row>
    <row r="12" spans="2:8" x14ac:dyDescent="0.3">
      <c r="C12" s="1" t="s">
        <v>11</v>
      </c>
      <c r="D12" s="3">
        <f>D11*D10</f>
        <v>32.379999999999995</v>
      </c>
      <c r="E12" s="1" t="s">
        <v>2</v>
      </c>
      <c r="H12" s="4"/>
    </row>
    <row r="13" spans="2:8" x14ac:dyDescent="0.3">
      <c r="C13" s="1" t="s">
        <v>30</v>
      </c>
      <c r="D13" s="3">
        <v>0.3</v>
      </c>
      <c r="E13" s="1" t="s">
        <v>1</v>
      </c>
      <c r="H13" s="4"/>
    </row>
    <row r="14" spans="2:8" x14ac:dyDescent="0.3">
      <c r="C14" s="1" t="s">
        <v>32</v>
      </c>
      <c r="D14" s="3">
        <v>7.0000000000000007E-2</v>
      </c>
      <c r="E14" s="1" t="s">
        <v>1</v>
      </c>
      <c r="H14" s="4"/>
    </row>
    <row r="15" spans="2:8" x14ac:dyDescent="0.3">
      <c r="C15" s="1" t="s">
        <v>34</v>
      </c>
      <c r="D15" s="5">
        <v>2</v>
      </c>
      <c r="E15" s="1" t="s">
        <v>3</v>
      </c>
      <c r="H15" s="4"/>
    </row>
    <row r="16" spans="2:8" x14ac:dyDescent="0.3">
      <c r="C16" s="1" t="s">
        <v>35</v>
      </c>
      <c r="D16" s="5">
        <v>2</v>
      </c>
      <c r="E16" s="1" t="s">
        <v>3</v>
      </c>
      <c r="H16" s="4"/>
    </row>
    <row r="17" spans="3:9" x14ac:dyDescent="0.3">
      <c r="C17" s="1" t="s">
        <v>36</v>
      </c>
      <c r="D17" s="3">
        <v>0.5</v>
      </c>
      <c r="E17" s="1" t="s">
        <v>1</v>
      </c>
      <c r="H17" s="4"/>
    </row>
    <row r="18" spans="3:9" x14ac:dyDescent="0.3">
      <c r="C18" s="1" t="s">
        <v>37</v>
      </c>
      <c r="D18" s="5">
        <f>D11/D17</f>
        <v>161.89999999999998</v>
      </c>
      <c r="E18" s="1" t="s">
        <v>3</v>
      </c>
      <c r="H18" s="4"/>
    </row>
    <row r="19" spans="3:9" x14ac:dyDescent="0.3">
      <c r="C19" s="1" t="s">
        <v>39</v>
      </c>
      <c r="D19" s="3">
        <v>0.25</v>
      </c>
      <c r="E19" s="1" t="s">
        <v>1</v>
      </c>
      <c r="H19" s="4"/>
    </row>
    <row r="20" spans="3:9" x14ac:dyDescent="0.3">
      <c r="C20" s="1" t="s">
        <v>38</v>
      </c>
      <c r="D20" s="5">
        <f>(7*2+4*3)/D17</f>
        <v>52</v>
      </c>
      <c r="E20" s="1" t="s">
        <v>3</v>
      </c>
      <c r="H20" s="4"/>
    </row>
    <row r="21" spans="3:9" x14ac:dyDescent="0.3">
      <c r="C21" s="1" t="s">
        <v>33</v>
      </c>
      <c r="D21" s="3">
        <v>0.3</v>
      </c>
      <c r="E21" s="1" t="s">
        <v>1</v>
      </c>
      <c r="H21" s="4"/>
    </row>
    <row r="22" spans="3:9" x14ac:dyDescent="0.3">
      <c r="C22" s="1" t="s">
        <v>4</v>
      </c>
      <c r="D22" s="3">
        <v>0.2</v>
      </c>
      <c r="E22" s="1" t="s">
        <v>1</v>
      </c>
      <c r="H22" s="4"/>
    </row>
    <row r="23" spans="3:9" x14ac:dyDescent="0.3">
      <c r="C23" s="1" t="s">
        <v>5</v>
      </c>
      <c r="D23" s="3">
        <f>(D18+D20)*2</f>
        <v>427.79999999999995</v>
      </c>
      <c r="E23" s="1" t="s">
        <v>3</v>
      </c>
      <c r="H23" s="4"/>
    </row>
    <row r="24" spans="3:9" s="8" customFormat="1" ht="14.5" x14ac:dyDescent="0.35">
      <c r="C24" s="6" t="s">
        <v>31</v>
      </c>
      <c r="D24" s="7"/>
      <c r="H24" s="9"/>
    </row>
    <row r="25" spans="3:9" x14ac:dyDescent="0.3">
      <c r="C25" s="1" t="s">
        <v>52</v>
      </c>
      <c r="D25" s="3">
        <v>1.2</v>
      </c>
      <c r="E25" s="1" t="s">
        <v>1</v>
      </c>
      <c r="H25" s="4"/>
    </row>
    <row r="26" spans="3:9" x14ac:dyDescent="0.3">
      <c r="C26" s="1" t="s">
        <v>51</v>
      </c>
      <c r="D26" s="3">
        <v>0.6</v>
      </c>
      <c r="E26" s="1" t="s">
        <v>1</v>
      </c>
      <c r="H26" s="4"/>
    </row>
    <row r="27" spans="3:9" x14ac:dyDescent="0.3">
      <c r="C27" s="1" t="s">
        <v>50</v>
      </c>
      <c r="D27" s="5">
        <v>3</v>
      </c>
      <c r="E27" s="1" t="s">
        <v>42</v>
      </c>
      <c r="H27" s="4"/>
    </row>
    <row r="28" spans="3:9" x14ac:dyDescent="0.3">
      <c r="C28" s="1" t="s">
        <v>53</v>
      </c>
      <c r="D28" s="3">
        <f>2.4*0.6*0.4</f>
        <v>0.57599999999999996</v>
      </c>
      <c r="E28" s="1" t="s">
        <v>0</v>
      </c>
      <c r="H28" s="4"/>
    </row>
    <row r="29" spans="3:9" x14ac:dyDescent="0.3">
      <c r="C29" s="1" t="s">
        <v>54</v>
      </c>
      <c r="D29" s="3">
        <f>D11*(D25+D26)*0.4</f>
        <v>58.283999999999985</v>
      </c>
      <c r="E29" s="1" t="s">
        <v>0</v>
      </c>
    </row>
    <row r="30" spans="3:9" x14ac:dyDescent="0.3">
      <c r="D30" s="5"/>
      <c r="H30" s="4"/>
    </row>
    <row r="31" spans="3:9" x14ac:dyDescent="0.3">
      <c r="C31" s="2" t="s">
        <v>45</v>
      </c>
      <c r="E31" s="1" t="s">
        <v>19</v>
      </c>
      <c r="F31" s="12" t="s">
        <v>17</v>
      </c>
      <c r="G31" s="13" t="s">
        <v>18</v>
      </c>
      <c r="H31" s="12" t="s">
        <v>20</v>
      </c>
      <c r="I31" s="12" t="s">
        <v>21</v>
      </c>
    </row>
    <row r="32" spans="3:9" x14ac:dyDescent="0.3">
      <c r="C32" s="1" t="s">
        <v>43</v>
      </c>
      <c r="D32" s="3">
        <f>ROUNDUP(D11*D7*D8,-1)</f>
        <v>10</v>
      </c>
      <c r="E32" s="1" t="s">
        <v>0</v>
      </c>
      <c r="F32" s="4">
        <v>395</v>
      </c>
      <c r="G32" s="4">
        <f>ROUNDUP(F32*D32,-1)</f>
        <v>3950</v>
      </c>
      <c r="H32" s="4">
        <f>ROUNDUP(180*D32,-1)</f>
        <v>1800</v>
      </c>
      <c r="I32" s="4">
        <f>G32+H32</f>
        <v>5750</v>
      </c>
    </row>
    <row r="33" spans="2:9" x14ac:dyDescent="0.3">
      <c r="C33" s="1" t="s">
        <v>44</v>
      </c>
      <c r="D33" s="3">
        <f>ROUNDUP(D10*D13*D11,-1)</f>
        <v>10</v>
      </c>
      <c r="E33" s="1" t="s">
        <v>0</v>
      </c>
      <c r="F33" s="4">
        <v>1680</v>
      </c>
      <c r="G33" s="4">
        <f>ROUNDUP(F33*D33,-1)</f>
        <v>16800</v>
      </c>
      <c r="H33" s="4">
        <f>ROUNDUP(180*D33,-1)</f>
        <v>1800</v>
      </c>
      <c r="I33" s="4">
        <f>G33+H33</f>
        <v>18600</v>
      </c>
    </row>
    <row r="34" spans="2:9" x14ac:dyDescent="0.3">
      <c r="C34" s="1" t="s">
        <v>46</v>
      </c>
      <c r="D34" s="3">
        <f>ROUNDUP(D11*D15*D16*1.1,-1)</f>
        <v>360</v>
      </c>
      <c r="E34" s="1" t="s">
        <v>1</v>
      </c>
      <c r="F34" s="4">
        <v>14</v>
      </c>
      <c r="G34" s="4">
        <f t="shared" ref="G34:G36" si="0">ROUNDUP(F34*D34,-1)</f>
        <v>5040</v>
      </c>
      <c r="H34" s="4">
        <v>1500</v>
      </c>
      <c r="I34" s="4">
        <f>G34+H34</f>
        <v>6540</v>
      </c>
    </row>
    <row r="35" spans="2:9" x14ac:dyDescent="0.3">
      <c r="C35" s="1" t="s">
        <v>47</v>
      </c>
      <c r="D35" s="3">
        <f>ROUNDUP(((D18+D20)*D21+D23*D22)*1.1,-1)</f>
        <v>170</v>
      </c>
      <c r="E35" s="1" t="s">
        <v>1</v>
      </c>
      <c r="F35" s="4">
        <v>9</v>
      </c>
      <c r="G35" s="4">
        <f t="shared" si="0"/>
        <v>1530</v>
      </c>
      <c r="H35" s="4">
        <v>0</v>
      </c>
      <c r="I35" s="4">
        <f t="shared" ref="I35:I36" si="1">G35+H35</f>
        <v>1530</v>
      </c>
    </row>
    <row r="36" spans="2:9" x14ac:dyDescent="0.3">
      <c r="C36" s="1" t="s">
        <v>40</v>
      </c>
      <c r="D36" s="3">
        <v>1</v>
      </c>
      <c r="E36" s="1" t="s">
        <v>41</v>
      </c>
      <c r="F36" s="4">
        <v>1800</v>
      </c>
      <c r="G36" s="4">
        <f t="shared" si="0"/>
        <v>1800</v>
      </c>
      <c r="H36" s="4">
        <v>0</v>
      </c>
      <c r="I36" s="4">
        <f t="shared" si="1"/>
        <v>1800</v>
      </c>
    </row>
    <row r="37" spans="2:9" x14ac:dyDescent="0.3">
      <c r="C37" s="1" t="s">
        <v>48</v>
      </c>
      <c r="D37" s="3">
        <f>ROUNDUP(0.025*0.1*4*D11*2,0)</f>
        <v>2</v>
      </c>
      <c r="E37" s="1" t="s">
        <v>0</v>
      </c>
      <c r="F37" s="4">
        <v>2700</v>
      </c>
      <c r="G37" s="4">
        <f t="shared" ref="G37" si="2">ROUNDUP(F37*D37,-1)</f>
        <v>5400</v>
      </c>
      <c r="H37" s="4">
        <v>0</v>
      </c>
      <c r="I37" s="4">
        <f t="shared" ref="I37:I38" si="3">G37+H37</f>
        <v>5400</v>
      </c>
    </row>
    <row r="38" spans="2:9" x14ac:dyDescent="0.3">
      <c r="C38" s="1" t="s">
        <v>49</v>
      </c>
      <c r="D38" s="3">
        <f>ROUNDUP(D29/D28,0)</f>
        <v>102</v>
      </c>
      <c r="E38" s="1" t="s">
        <v>55</v>
      </c>
      <c r="F38" s="4">
        <v>700</v>
      </c>
      <c r="G38" s="4">
        <f>ROUNDUP(F38*D38,-1)</f>
        <v>71400</v>
      </c>
      <c r="H38" s="4">
        <f>180*D29</f>
        <v>10491.119999999997</v>
      </c>
      <c r="I38" s="4">
        <f t="shared" si="3"/>
        <v>81891.12</v>
      </c>
    </row>
    <row r="39" spans="2:9" x14ac:dyDescent="0.3">
      <c r="F39" s="4"/>
      <c r="G39" s="4"/>
      <c r="H39" s="4"/>
      <c r="I39" s="4">
        <f>SUM(I32:I38)</f>
        <v>121511.12</v>
      </c>
    </row>
    <row r="41" spans="2:9" ht="15.5" x14ac:dyDescent="0.35">
      <c r="B41" s="1" t="s">
        <v>15</v>
      </c>
      <c r="C41" s="11" t="s">
        <v>16</v>
      </c>
      <c r="H41" s="4"/>
    </row>
    <row r="42" spans="2:9" x14ac:dyDescent="0.3">
      <c r="C42" s="1" t="s">
        <v>6</v>
      </c>
      <c r="D42" s="3">
        <v>0.4</v>
      </c>
      <c r="E42" s="1" t="s">
        <v>1</v>
      </c>
      <c r="H42" s="4"/>
    </row>
    <row r="43" spans="2:9" x14ac:dyDescent="0.3">
      <c r="C43" s="1" t="s">
        <v>9</v>
      </c>
      <c r="D43" s="3">
        <f>13.4*2+13.25*2+9.9+10.25+5.15+2.75-D42</f>
        <v>80.949999999999989</v>
      </c>
      <c r="E43" s="1" t="s">
        <v>1</v>
      </c>
      <c r="H43" s="4"/>
    </row>
    <row r="44" spans="2:9" x14ac:dyDescent="0.3">
      <c r="C44" s="1" t="s">
        <v>11</v>
      </c>
      <c r="D44" s="3">
        <f>D43*D42</f>
        <v>32.379999999999995</v>
      </c>
      <c r="E44" s="1" t="s">
        <v>2</v>
      </c>
      <c r="H44" s="4">
        <v>450</v>
      </c>
      <c r="I44" s="4">
        <f>F35*H44</f>
        <v>4050</v>
      </c>
    </row>
    <row r="45" spans="2:9" x14ac:dyDescent="0.3">
      <c r="C45" s="1" t="s">
        <v>12</v>
      </c>
      <c r="D45" s="3">
        <v>0.2</v>
      </c>
      <c r="E45" s="1" t="s">
        <v>1</v>
      </c>
      <c r="H45" s="4">
        <v>1860</v>
      </c>
      <c r="I45" s="4">
        <f>H45*D36</f>
        <v>1860</v>
      </c>
    </row>
    <row r="46" spans="2:9" x14ac:dyDescent="0.3">
      <c r="C46" s="1" t="s">
        <v>10</v>
      </c>
      <c r="D46" s="3">
        <v>1</v>
      </c>
      <c r="E46" s="1" t="s">
        <v>1</v>
      </c>
      <c r="H46" s="4">
        <v>450</v>
      </c>
      <c r="I46" s="4">
        <f>F37*H46</f>
        <v>1215000</v>
      </c>
    </row>
    <row r="47" spans="2:9" x14ac:dyDescent="0.3">
      <c r="C47" s="1" t="s">
        <v>8</v>
      </c>
      <c r="D47" s="3">
        <v>0.6</v>
      </c>
      <c r="E47" s="1" t="s">
        <v>1</v>
      </c>
      <c r="H47" s="4">
        <v>1860</v>
      </c>
      <c r="I47" s="4">
        <f>H47*D38</f>
        <v>189720</v>
      </c>
    </row>
    <row r="48" spans="2:9" x14ac:dyDescent="0.3">
      <c r="B48" s="1" t="s">
        <v>15</v>
      </c>
      <c r="H48" s="4"/>
    </row>
    <row r="49" spans="8:8" x14ac:dyDescent="0.3">
      <c r="H49" s="4"/>
    </row>
    <row r="50" spans="8:8" x14ac:dyDescent="0.3">
      <c r="H50" s="4"/>
    </row>
    <row r="51" spans="8:8" x14ac:dyDescent="0.3">
      <c r="H5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1"/>
  <sheetViews>
    <sheetView tabSelected="1" view="pageBreakPreview" zoomScale="40" zoomScaleNormal="40" zoomScaleSheetLayoutView="40" workbookViewId="0">
      <selection activeCell="M13" sqref="M13"/>
    </sheetView>
  </sheetViews>
  <sheetFormatPr defaultRowHeight="14" x14ac:dyDescent="0.3"/>
  <cols>
    <col min="1" max="1" width="8.7265625" style="1"/>
    <col min="2" max="2" width="91.1796875" style="1" customWidth="1"/>
    <col min="3" max="3" width="10.54296875" style="1" customWidth="1"/>
    <col min="4" max="4" width="22.36328125" style="15" customWidth="1"/>
    <col min="5" max="5" width="12.1796875" style="1" bestFit="1" customWidth="1"/>
    <col min="6" max="6" width="17.7265625" style="1" customWidth="1"/>
    <col min="7" max="8" width="14.36328125" style="1" customWidth="1"/>
    <col min="9" max="9" width="13.54296875" style="1" customWidth="1"/>
    <col min="10" max="10" width="13.26953125" style="1" customWidth="1"/>
    <col min="11" max="12" width="8.7265625" style="1"/>
    <col min="13" max="13" width="71.7265625" style="1" customWidth="1"/>
    <col min="14" max="16384" width="8.7265625" style="1"/>
  </cols>
  <sheetData>
    <row r="2" spans="1:4" ht="63.5" customHeight="1" x14ac:dyDescent="0.3">
      <c r="A2" s="16">
        <v>1</v>
      </c>
      <c r="B2" s="17" t="s">
        <v>56</v>
      </c>
      <c r="C2" s="16" t="s">
        <v>58</v>
      </c>
      <c r="D2" s="18">
        <v>73</v>
      </c>
    </row>
    <row r="3" spans="1:4" ht="63.5" customHeight="1" x14ac:dyDescent="0.3">
      <c r="A3" s="16">
        <v>2</v>
      </c>
      <c r="B3" s="17" t="s">
        <v>72</v>
      </c>
      <c r="C3" s="16" t="s">
        <v>58</v>
      </c>
      <c r="D3" s="18">
        <v>73</v>
      </c>
    </row>
    <row r="4" spans="1:4" ht="63.5" customHeight="1" x14ac:dyDescent="0.3">
      <c r="A4" s="16">
        <v>3</v>
      </c>
      <c r="B4" s="17" t="s">
        <v>65</v>
      </c>
      <c r="C4" s="16" t="s">
        <v>58</v>
      </c>
      <c r="D4" s="18">
        <v>73</v>
      </c>
    </row>
    <row r="5" spans="1:4" ht="63.5" customHeight="1" x14ac:dyDescent="0.3">
      <c r="A5" s="16">
        <v>4</v>
      </c>
      <c r="B5" s="17" t="s">
        <v>60</v>
      </c>
      <c r="C5" s="16" t="s">
        <v>58</v>
      </c>
      <c r="D5" s="18">
        <f>D4</f>
        <v>73</v>
      </c>
    </row>
    <row r="6" spans="1:4" ht="63.5" customHeight="1" x14ac:dyDescent="0.3">
      <c r="A6" s="16">
        <v>5</v>
      </c>
      <c r="B6" s="17" t="s">
        <v>61</v>
      </c>
      <c r="C6" s="16" t="s">
        <v>58</v>
      </c>
      <c r="D6" s="18">
        <f>D5</f>
        <v>73</v>
      </c>
    </row>
    <row r="7" spans="1:4" ht="63.5" customHeight="1" x14ac:dyDescent="0.3">
      <c r="A7" s="16">
        <v>6</v>
      </c>
      <c r="B7" s="17" t="s">
        <v>62</v>
      </c>
      <c r="C7" s="16" t="s">
        <v>59</v>
      </c>
      <c r="D7" s="18">
        <v>9</v>
      </c>
    </row>
    <row r="8" spans="1:4" ht="63.5" customHeight="1" x14ac:dyDescent="0.3">
      <c r="A8" s="16">
        <v>7</v>
      </c>
      <c r="B8" s="17" t="s">
        <v>63</v>
      </c>
      <c r="C8" s="16" t="s">
        <v>59</v>
      </c>
      <c r="D8" s="18">
        <v>36</v>
      </c>
    </row>
    <row r="9" spans="1:4" ht="63.5" customHeight="1" x14ac:dyDescent="0.3">
      <c r="A9" s="16">
        <v>7</v>
      </c>
      <c r="B9" s="17" t="s">
        <v>73</v>
      </c>
      <c r="C9" s="16" t="s">
        <v>59</v>
      </c>
      <c r="D9" s="18">
        <v>2.5</v>
      </c>
    </row>
    <row r="10" spans="1:4" ht="63.5" customHeight="1" x14ac:dyDescent="0.3">
      <c r="A10" s="16">
        <v>3</v>
      </c>
      <c r="B10" s="17" t="s">
        <v>64</v>
      </c>
      <c r="C10" s="16" t="s">
        <v>58</v>
      </c>
      <c r="D10" s="18">
        <f>D3</f>
        <v>73</v>
      </c>
    </row>
    <row r="11" spans="1:4" ht="63.5" customHeight="1" x14ac:dyDescent="0.3">
      <c r="A11" s="16">
        <v>4</v>
      </c>
      <c r="B11" s="17" t="s">
        <v>66</v>
      </c>
      <c r="C11" s="16" t="s">
        <v>58</v>
      </c>
      <c r="D11" s="18">
        <f>D6</f>
        <v>73</v>
      </c>
    </row>
    <row r="12" spans="1:4" ht="63.5" customHeight="1" x14ac:dyDescent="0.3">
      <c r="A12" s="16">
        <v>5</v>
      </c>
      <c r="B12" s="17" t="s">
        <v>67</v>
      </c>
      <c r="C12" s="16" t="s">
        <v>58</v>
      </c>
      <c r="D12" s="18">
        <f>D11</f>
        <v>73</v>
      </c>
    </row>
    <row r="13" spans="1:4" ht="63.5" customHeight="1" x14ac:dyDescent="0.3">
      <c r="A13" s="16">
        <v>6</v>
      </c>
      <c r="B13" s="17" t="s">
        <v>68</v>
      </c>
      <c r="C13" s="16" t="s">
        <v>59</v>
      </c>
      <c r="D13" s="18">
        <v>66</v>
      </c>
    </row>
    <row r="14" spans="1:4" ht="63.5" customHeight="1" x14ac:dyDescent="0.3">
      <c r="A14" s="16">
        <v>9</v>
      </c>
      <c r="B14" s="19" t="s">
        <v>69</v>
      </c>
      <c r="C14" s="16" t="s">
        <v>59</v>
      </c>
      <c r="D14" s="18">
        <v>22</v>
      </c>
    </row>
    <row r="15" spans="1:4" ht="63.5" customHeight="1" x14ac:dyDescent="0.3">
      <c r="A15" s="16">
        <v>10</v>
      </c>
      <c r="B15" s="19" t="s">
        <v>71</v>
      </c>
      <c r="C15" s="16" t="s">
        <v>70</v>
      </c>
      <c r="D15" s="18">
        <v>148</v>
      </c>
    </row>
    <row r="16" spans="1:4" ht="63.5" customHeight="1" x14ac:dyDescent="0.3">
      <c r="A16" s="16">
        <v>11</v>
      </c>
      <c r="B16" s="19" t="s">
        <v>57</v>
      </c>
      <c r="C16" s="16" t="s">
        <v>70</v>
      </c>
      <c r="D16" s="18">
        <v>148</v>
      </c>
    </row>
    <row r="17" spans="2:2" ht="20" x14ac:dyDescent="0.4">
      <c r="B17" s="10" t="s">
        <v>74</v>
      </c>
    </row>
    <row r="18" spans="2:2" ht="20" x14ac:dyDescent="0.4">
      <c r="B18" s="10" t="s">
        <v>76</v>
      </c>
    </row>
    <row r="19" spans="2:2" ht="20" x14ac:dyDescent="0.4">
      <c r="B19" s="10" t="s">
        <v>77</v>
      </c>
    </row>
    <row r="20" spans="2:2" ht="20" x14ac:dyDescent="0.4">
      <c r="B20" s="10" t="s">
        <v>75</v>
      </c>
    </row>
    <row r="21" spans="2:2" ht="20" x14ac:dyDescent="0.4">
      <c r="B21" s="10" t="s">
        <v>78</v>
      </c>
    </row>
  </sheetData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Сборно-монолитный 0.3м+3хФБС</vt:lpstr>
      <vt:lpstr>01_Фундамент-Работы</vt:lpstr>
      <vt:lpstr>'01_Фундамент-Работы'!Область_печати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2020-06-26T11:22:04Z</cp:lastPrinted>
  <dcterms:created xsi:type="dcterms:W3CDTF">2020-06-18T13:19:55Z</dcterms:created>
  <dcterms:modified xsi:type="dcterms:W3CDTF">2020-06-26T11:35:55Z</dcterms:modified>
</cp:coreProperties>
</file>