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та\ЖК Новоселки\"/>
    </mc:Choice>
  </mc:AlternateContent>
  <bookViews>
    <workbookView xWindow="480" yWindow="360" windowWidth="15480" windowHeight="7710"/>
  </bookViews>
  <sheets>
    <sheet name="КВ" sheetId="1" r:id="rId1"/>
  </sheets>
  <definedNames>
    <definedName name="_xlnm._FilterDatabase" localSheetId="0" hidden="1">КВ!$A$1:$J$125</definedName>
    <definedName name="_xlnm.Print_Area" localSheetId="0">КВ!$A$1:$J$686</definedName>
  </definedNames>
  <calcPr calcId="152511"/>
</workbook>
</file>

<file path=xl/calcChain.xml><?xml version="1.0" encoding="utf-8"?>
<calcChain xmlns="http://schemas.openxmlformats.org/spreadsheetml/2006/main">
  <c r="J684" i="1" l="1"/>
  <c r="E684" i="1"/>
  <c r="J663" i="1"/>
  <c r="E663" i="1"/>
  <c r="H656" i="1"/>
  <c r="C651" i="1"/>
  <c r="E650" i="1"/>
  <c r="C629" i="1"/>
  <c r="E629" i="1" s="1"/>
  <c r="E628" i="1"/>
  <c r="E653" i="1"/>
  <c r="H653" i="1"/>
  <c r="J653" i="1" s="1"/>
  <c r="C652" i="1"/>
  <c r="J647" i="1"/>
  <c r="J646" i="1"/>
  <c r="J645" i="1"/>
  <c r="J644" i="1"/>
  <c r="J642" i="1"/>
  <c r="H641" i="1"/>
  <c r="J641" i="1" s="1"/>
  <c r="E641" i="1"/>
  <c r="E640" i="1"/>
  <c r="E639" i="1"/>
  <c r="E638" i="1"/>
  <c r="J633" i="1"/>
  <c r="J631" i="1"/>
  <c r="C621" i="1"/>
  <c r="H651" i="1" l="1"/>
  <c r="J651" i="1" s="1"/>
  <c r="E651" i="1"/>
  <c r="H629" i="1"/>
  <c r="J629" i="1" s="1"/>
  <c r="C609" i="1" l="1"/>
  <c r="E609" i="1" s="1"/>
  <c r="E608" i="1"/>
  <c r="C616" i="1"/>
  <c r="H616" i="1" s="1"/>
  <c r="J616" i="1" s="1"/>
  <c r="E615" i="1"/>
  <c r="H614" i="1"/>
  <c r="J614" i="1" s="1"/>
  <c r="H613" i="1"/>
  <c r="J613" i="1" s="1"/>
  <c r="H612" i="1"/>
  <c r="J612" i="1" s="1"/>
  <c r="E612" i="1"/>
  <c r="H611" i="1"/>
  <c r="J611" i="1" s="1"/>
  <c r="E611" i="1"/>
  <c r="H600" i="1"/>
  <c r="J600" i="1" s="1"/>
  <c r="C600" i="1"/>
  <c r="C602" i="1" s="1"/>
  <c r="H599" i="1"/>
  <c r="J599" i="1" s="1"/>
  <c r="E599" i="1"/>
  <c r="H598" i="1"/>
  <c r="J598" i="1" s="1"/>
  <c r="E598" i="1"/>
  <c r="C597" i="1"/>
  <c r="H597" i="1" s="1"/>
  <c r="J597" i="1" s="1"/>
  <c r="H596" i="1"/>
  <c r="J596" i="1" s="1"/>
  <c r="H595" i="1"/>
  <c r="J595" i="1" s="1"/>
  <c r="E595" i="1"/>
  <c r="C592" i="1"/>
  <c r="E592" i="1" s="1"/>
  <c r="H591" i="1"/>
  <c r="J591" i="1" s="1"/>
  <c r="H590" i="1"/>
  <c r="J590" i="1" s="1"/>
  <c r="H589" i="1"/>
  <c r="J589" i="1" s="1"/>
  <c r="H588" i="1"/>
  <c r="J588" i="1" s="1"/>
  <c r="H587" i="1"/>
  <c r="J587" i="1" s="1"/>
  <c r="H586" i="1"/>
  <c r="J586" i="1" s="1"/>
  <c r="H585" i="1"/>
  <c r="J585" i="1" s="1"/>
  <c r="H584" i="1"/>
  <c r="J584" i="1" s="1"/>
  <c r="H583" i="1"/>
  <c r="J583" i="1" s="1"/>
  <c r="H582" i="1"/>
  <c r="J582" i="1" s="1"/>
  <c r="H581" i="1"/>
  <c r="J581" i="1" s="1"/>
  <c r="H580" i="1"/>
  <c r="J580" i="1" s="1"/>
  <c r="H579" i="1"/>
  <c r="J579" i="1" s="1"/>
  <c r="E579" i="1"/>
  <c r="H578" i="1"/>
  <c r="J578" i="1" s="1"/>
  <c r="E578" i="1"/>
  <c r="H575" i="1"/>
  <c r="J575" i="1" s="1"/>
  <c r="E575" i="1"/>
  <c r="H574" i="1"/>
  <c r="J574" i="1" s="1"/>
  <c r="C574" i="1"/>
  <c r="E574" i="1" s="1"/>
  <c r="H573" i="1"/>
  <c r="J573" i="1" s="1"/>
  <c r="H572" i="1"/>
  <c r="J572" i="1" s="1"/>
  <c r="E572" i="1"/>
  <c r="C571" i="1"/>
  <c r="E571" i="1" s="1"/>
  <c r="E570" i="1"/>
  <c r="E569" i="1"/>
  <c r="H568" i="1"/>
  <c r="J568" i="1" s="1"/>
  <c r="H567" i="1"/>
  <c r="J567" i="1" s="1"/>
  <c r="H566" i="1"/>
  <c r="J566" i="1" s="1"/>
  <c r="H565" i="1"/>
  <c r="J565" i="1" s="1"/>
  <c r="E565" i="1"/>
  <c r="H564" i="1"/>
  <c r="J564" i="1" s="1"/>
  <c r="E564" i="1"/>
  <c r="C561" i="1"/>
  <c r="H560" i="1"/>
  <c r="J560" i="1" s="1"/>
  <c r="H559" i="1"/>
  <c r="J559" i="1" s="1"/>
  <c r="H558" i="1"/>
  <c r="J558" i="1" s="1"/>
  <c r="H557" i="1"/>
  <c r="J557" i="1" s="1"/>
  <c r="H556" i="1"/>
  <c r="J556" i="1" s="1"/>
  <c r="H555" i="1"/>
  <c r="J555" i="1" s="1"/>
  <c r="H554" i="1"/>
  <c r="J554" i="1" s="1"/>
  <c r="H553" i="1"/>
  <c r="J553" i="1" s="1"/>
  <c r="H552" i="1"/>
  <c r="J552" i="1" s="1"/>
  <c r="H551" i="1"/>
  <c r="J551" i="1" s="1"/>
  <c r="H550" i="1"/>
  <c r="J550" i="1" s="1"/>
  <c r="H549" i="1"/>
  <c r="J549" i="1" s="1"/>
  <c r="H548" i="1"/>
  <c r="J548" i="1" s="1"/>
  <c r="E548" i="1"/>
  <c r="E535" i="1"/>
  <c r="H535" i="1"/>
  <c r="H534" i="1"/>
  <c r="J534" i="1" s="1"/>
  <c r="E534" i="1"/>
  <c r="H533" i="1"/>
  <c r="J533" i="1" s="1"/>
  <c r="E533" i="1"/>
  <c r="H525" i="1"/>
  <c r="J525" i="1" s="1"/>
  <c r="C525" i="1"/>
  <c r="E525" i="1" s="1"/>
  <c r="H524" i="1"/>
  <c r="J524" i="1" s="1"/>
  <c r="E524" i="1"/>
  <c r="H523" i="1"/>
  <c r="J523" i="1" s="1"/>
  <c r="E523" i="1"/>
  <c r="C522" i="1"/>
  <c r="E522" i="1" s="1"/>
  <c r="H521" i="1"/>
  <c r="J521" i="1" s="1"/>
  <c r="H520" i="1"/>
  <c r="J520" i="1" s="1"/>
  <c r="E520" i="1"/>
  <c r="H447" i="1"/>
  <c r="J447" i="1" s="1"/>
  <c r="E447" i="1"/>
  <c r="H443" i="1"/>
  <c r="J443" i="1" s="1"/>
  <c r="C443" i="1"/>
  <c r="E443" i="1" s="1"/>
  <c r="H442" i="1"/>
  <c r="J442" i="1" s="1"/>
  <c r="E442" i="1"/>
  <c r="H441" i="1"/>
  <c r="J441" i="1" s="1"/>
  <c r="E441" i="1"/>
  <c r="C438" i="1"/>
  <c r="H440" i="1" s="1"/>
  <c r="J440" i="1" s="1"/>
  <c r="H437" i="1"/>
  <c r="J437" i="1" s="1"/>
  <c r="H436" i="1"/>
  <c r="J436" i="1" s="1"/>
  <c r="H435" i="1"/>
  <c r="J435" i="1" s="1"/>
  <c r="E435" i="1"/>
  <c r="C416" i="1"/>
  <c r="H418" i="1" s="1"/>
  <c r="J418" i="1" s="1"/>
  <c r="H415" i="1"/>
  <c r="J415" i="1" s="1"/>
  <c r="H414" i="1"/>
  <c r="J414" i="1" s="1"/>
  <c r="H413" i="1"/>
  <c r="J413" i="1" s="1"/>
  <c r="E413" i="1"/>
  <c r="H467" i="1"/>
  <c r="J467" i="1" s="1"/>
  <c r="J466" i="1"/>
  <c r="J465" i="1"/>
  <c r="J464" i="1"/>
  <c r="H463" i="1"/>
  <c r="J463" i="1" s="1"/>
  <c r="E463" i="1"/>
  <c r="C462" i="1"/>
  <c r="E462" i="1" s="1"/>
  <c r="E461" i="1"/>
  <c r="H460" i="1"/>
  <c r="J460" i="1" s="1"/>
  <c r="H459" i="1"/>
  <c r="J459" i="1" s="1"/>
  <c r="H458" i="1"/>
  <c r="J458" i="1" s="1"/>
  <c r="E458" i="1"/>
  <c r="H457" i="1"/>
  <c r="J457" i="1" s="1"/>
  <c r="E457" i="1"/>
  <c r="C455" i="1"/>
  <c r="E455" i="1" s="1"/>
  <c r="E454" i="1"/>
  <c r="C451" i="1"/>
  <c r="H451" i="1" s="1"/>
  <c r="J451" i="1" s="1"/>
  <c r="H450" i="1"/>
  <c r="J450" i="1" s="1"/>
  <c r="H449" i="1"/>
  <c r="J449" i="1" s="1"/>
  <c r="E449" i="1"/>
  <c r="H434" i="1"/>
  <c r="J434" i="1" s="1"/>
  <c r="E434" i="1"/>
  <c r="C427" i="1"/>
  <c r="C429" i="1" s="1"/>
  <c r="C426" i="1"/>
  <c r="H426" i="1" s="1"/>
  <c r="J426" i="1" s="1"/>
  <c r="H425" i="1"/>
  <c r="J425" i="1" s="1"/>
  <c r="E425" i="1"/>
  <c r="H424" i="1"/>
  <c r="J424" i="1" s="1"/>
  <c r="E424" i="1"/>
  <c r="H423" i="1"/>
  <c r="J423" i="1" s="1"/>
  <c r="J422" i="1"/>
  <c r="J421" i="1"/>
  <c r="E421" i="1"/>
  <c r="H420" i="1"/>
  <c r="J420" i="1" s="1"/>
  <c r="E420" i="1"/>
  <c r="E419" i="1"/>
  <c r="C542" i="1"/>
  <c r="E542" i="1" s="1"/>
  <c r="E541" i="1"/>
  <c r="H540" i="1"/>
  <c r="J540" i="1" s="1"/>
  <c r="H539" i="1"/>
  <c r="J539" i="1" s="1"/>
  <c r="H538" i="1"/>
  <c r="J538" i="1" s="1"/>
  <c r="E538" i="1"/>
  <c r="H537" i="1"/>
  <c r="J537" i="1" s="1"/>
  <c r="E537" i="1"/>
  <c r="C517" i="1"/>
  <c r="H519" i="1" s="1"/>
  <c r="J519" i="1" s="1"/>
  <c r="H516" i="1"/>
  <c r="J516" i="1" s="1"/>
  <c r="H515" i="1"/>
  <c r="J515" i="1" s="1"/>
  <c r="H514" i="1"/>
  <c r="J514" i="1" s="1"/>
  <c r="H513" i="1"/>
  <c r="J513" i="1" s="1"/>
  <c r="H512" i="1"/>
  <c r="J512" i="1" s="1"/>
  <c r="H511" i="1"/>
  <c r="J511" i="1" s="1"/>
  <c r="H510" i="1"/>
  <c r="J510" i="1" s="1"/>
  <c r="H509" i="1"/>
  <c r="J509" i="1" s="1"/>
  <c r="H508" i="1"/>
  <c r="J508" i="1" s="1"/>
  <c r="H507" i="1"/>
  <c r="J507" i="1" s="1"/>
  <c r="H506" i="1"/>
  <c r="J506" i="1" s="1"/>
  <c r="H505" i="1"/>
  <c r="J505" i="1" s="1"/>
  <c r="H504" i="1"/>
  <c r="J504" i="1" s="1"/>
  <c r="E504" i="1"/>
  <c r="H503" i="1"/>
  <c r="J503" i="1" s="1"/>
  <c r="E503" i="1"/>
  <c r="H500" i="1"/>
  <c r="J500" i="1" s="1"/>
  <c r="E500" i="1"/>
  <c r="H499" i="1"/>
  <c r="J499" i="1" s="1"/>
  <c r="C499" i="1"/>
  <c r="E499" i="1" s="1"/>
  <c r="H498" i="1"/>
  <c r="J498" i="1" s="1"/>
  <c r="H497" i="1"/>
  <c r="J497" i="1" s="1"/>
  <c r="E497" i="1"/>
  <c r="C496" i="1"/>
  <c r="E496" i="1" s="1"/>
  <c r="E495" i="1"/>
  <c r="E494" i="1"/>
  <c r="H493" i="1"/>
  <c r="J493" i="1" s="1"/>
  <c r="H492" i="1"/>
  <c r="J492" i="1" s="1"/>
  <c r="H490" i="1"/>
  <c r="J490" i="1" s="1"/>
  <c r="E490" i="1"/>
  <c r="H489" i="1"/>
  <c r="J489" i="1" s="1"/>
  <c r="E489" i="1"/>
  <c r="C486" i="1"/>
  <c r="E486" i="1" s="1"/>
  <c r="H485" i="1"/>
  <c r="J485" i="1" s="1"/>
  <c r="H484" i="1"/>
  <c r="J484" i="1" s="1"/>
  <c r="H483" i="1"/>
  <c r="J483" i="1" s="1"/>
  <c r="H482" i="1"/>
  <c r="J482" i="1" s="1"/>
  <c r="H481" i="1"/>
  <c r="J481" i="1" s="1"/>
  <c r="H480" i="1"/>
  <c r="J480" i="1" s="1"/>
  <c r="H479" i="1"/>
  <c r="J479" i="1" s="1"/>
  <c r="H478" i="1"/>
  <c r="J478" i="1" s="1"/>
  <c r="H477" i="1"/>
  <c r="J477" i="1" s="1"/>
  <c r="H476" i="1"/>
  <c r="J476" i="1" s="1"/>
  <c r="H475" i="1"/>
  <c r="J475" i="1" s="1"/>
  <c r="H474" i="1"/>
  <c r="J474" i="1" s="1"/>
  <c r="H473" i="1"/>
  <c r="J473" i="1" s="1"/>
  <c r="E473" i="1"/>
  <c r="E501" i="1" s="1"/>
  <c r="E402" i="1"/>
  <c r="C401" i="1"/>
  <c r="E401" i="1" s="1"/>
  <c r="H399" i="1"/>
  <c r="J399" i="1" s="1"/>
  <c r="H398" i="1"/>
  <c r="J398" i="1" s="1"/>
  <c r="H397" i="1"/>
  <c r="J397" i="1" s="1"/>
  <c r="E397" i="1"/>
  <c r="E400" i="1"/>
  <c r="H396" i="1"/>
  <c r="J396" i="1" s="1"/>
  <c r="H395" i="1"/>
  <c r="J395" i="1" s="1"/>
  <c r="H394" i="1"/>
  <c r="J394" i="1" s="1"/>
  <c r="E394" i="1"/>
  <c r="H393" i="1"/>
  <c r="J393" i="1" s="1"/>
  <c r="E393" i="1"/>
  <c r="H336" i="1"/>
  <c r="J336" i="1" s="1"/>
  <c r="E336" i="1"/>
  <c r="C343" i="1"/>
  <c r="E343" i="1" s="1"/>
  <c r="E342" i="1"/>
  <c r="E341" i="1"/>
  <c r="H340" i="1"/>
  <c r="J340" i="1" s="1"/>
  <c r="H339" i="1"/>
  <c r="J339" i="1" s="1"/>
  <c r="H337" i="1"/>
  <c r="J337" i="1" s="1"/>
  <c r="E337" i="1"/>
  <c r="C316" i="1"/>
  <c r="E316" i="1" s="1"/>
  <c r="H315" i="1"/>
  <c r="J315" i="1" s="1"/>
  <c r="H314" i="1"/>
  <c r="J314" i="1" s="1"/>
  <c r="H313" i="1"/>
  <c r="J313" i="1" s="1"/>
  <c r="H312" i="1"/>
  <c r="J312" i="1" s="1"/>
  <c r="H311" i="1"/>
  <c r="J311" i="1" s="1"/>
  <c r="H310" i="1"/>
  <c r="J310" i="1" s="1"/>
  <c r="H309" i="1"/>
  <c r="J309" i="1" s="1"/>
  <c r="H308" i="1"/>
  <c r="J308" i="1" s="1"/>
  <c r="H307" i="1"/>
  <c r="J307" i="1" s="1"/>
  <c r="H306" i="1"/>
  <c r="J306" i="1" s="1"/>
  <c r="H305" i="1"/>
  <c r="J305" i="1" s="1"/>
  <c r="H304" i="1"/>
  <c r="J304" i="1" s="1"/>
  <c r="H303" i="1"/>
  <c r="J303" i="1" s="1"/>
  <c r="E303" i="1"/>
  <c r="H320" i="1"/>
  <c r="E320" i="1"/>
  <c r="E319" i="1"/>
  <c r="E217" i="1"/>
  <c r="H217" i="1"/>
  <c r="J217" i="1" s="1"/>
  <c r="H218" i="1"/>
  <c r="J218" i="1" s="1"/>
  <c r="H219" i="1"/>
  <c r="J219" i="1" s="1"/>
  <c r="C220" i="1"/>
  <c r="E220" i="1" s="1"/>
  <c r="H407" i="1"/>
  <c r="J407" i="1" s="1"/>
  <c r="J406" i="1"/>
  <c r="J405" i="1"/>
  <c r="J404" i="1"/>
  <c r="H403" i="1"/>
  <c r="J403" i="1" s="1"/>
  <c r="E403" i="1"/>
  <c r="C391" i="1"/>
  <c r="E391" i="1" s="1"/>
  <c r="E390" i="1"/>
  <c r="C387" i="1"/>
  <c r="H387" i="1" s="1"/>
  <c r="J387" i="1" s="1"/>
  <c r="H386" i="1"/>
  <c r="J386" i="1" s="1"/>
  <c r="H385" i="1"/>
  <c r="J385" i="1" s="1"/>
  <c r="E385" i="1"/>
  <c r="H383" i="1"/>
  <c r="J383" i="1" s="1"/>
  <c r="E383" i="1"/>
  <c r="C382" i="1"/>
  <c r="H382" i="1" s="1"/>
  <c r="J382" i="1" s="1"/>
  <c r="C381" i="1"/>
  <c r="H381" i="1" s="1"/>
  <c r="J381" i="1" s="1"/>
  <c r="C379" i="1"/>
  <c r="H380" i="1" s="1"/>
  <c r="J380" i="1" s="1"/>
  <c r="C378" i="1"/>
  <c r="H378" i="1" s="1"/>
  <c r="J378" i="1" s="1"/>
  <c r="H377" i="1"/>
  <c r="J377" i="1" s="1"/>
  <c r="E377" i="1"/>
  <c r="H376" i="1"/>
  <c r="J376" i="1" s="1"/>
  <c r="H375" i="1"/>
  <c r="J375" i="1" s="1"/>
  <c r="E375" i="1"/>
  <c r="C372" i="1"/>
  <c r="H374" i="1" s="1"/>
  <c r="J374" i="1" s="1"/>
  <c r="H371" i="1"/>
  <c r="J371" i="1" s="1"/>
  <c r="H370" i="1"/>
  <c r="J370" i="1" s="1"/>
  <c r="H369" i="1"/>
  <c r="J369" i="1" s="1"/>
  <c r="H368" i="1"/>
  <c r="J368" i="1" s="1"/>
  <c r="H367" i="1"/>
  <c r="J367" i="1" s="1"/>
  <c r="H366" i="1"/>
  <c r="J366" i="1" s="1"/>
  <c r="H365" i="1"/>
  <c r="J365" i="1" s="1"/>
  <c r="H364" i="1"/>
  <c r="J364" i="1" s="1"/>
  <c r="H363" i="1"/>
  <c r="J363" i="1" s="1"/>
  <c r="H362" i="1"/>
  <c r="J362" i="1" s="1"/>
  <c r="H361" i="1"/>
  <c r="J361" i="1" s="1"/>
  <c r="H360" i="1"/>
  <c r="J360" i="1" s="1"/>
  <c r="H359" i="1"/>
  <c r="J359" i="1" s="1"/>
  <c r="E359" i="1"/>
  <c r="H358" i="1"/>
  <c r="J358" i="1" s="1"/>
  <c r="E358" i="1"/>
  <c r="H355" i="1"/>
  <c r="J355" i="1" s="1"/>
  <c r="E355" i="1"/>
  <c r="H354" i="1"/>
  <c r="J354" i="1" s="1"/>
  <c r="C354" i="1"/>
  <c r="E354" i="1" s="1"/>
  <c r="H353" i="1"/>
  <c r="J353" i="1" s="1"/>
  <c r="H352" i="1"/>
  <c r="J352" i="1" s="1"/>
  <c r="E352" i="1"/>
  <c r="C350" i="1"/>
  <c r="H351" i="1" s="1"/>
  <c r="J351" i="1" s="1"/>
  <c r="C346" i="1"/>
  <c r="C348" i="1" s="1"/>
  <c r="C345" i="1"/>
  <c r="H345" i="1" s="1"/>
  <c r="J345" i="1" s="1"/>
  <c r="H344" i="1"/>
  <c r="J344" i="1" s="1"/>
  <c r="E344" i="1"/>
  <c r="H335" i="1"/>
  <c r="J335" i="1" s="1"/>
  <c r="E335" i="1"/>
  <c r="H334" i="1"/>
  <c r="J334" i="1" s="1"/>
  <c r="J333" i="1"/>
  <c r="J332" i="1"/>
  <c r="E332" i="1"/>
  <c r="H331" i="1"/>
  <c r="J331" i="1" s="1"/>
  <c r="H330" i="1"/>
  <c r="J330" i="1" s="1"/>
  <c r="E330" i="1"/>
  <c r="H329" i="1"/>
  <c r="J329" i="1" s="1"/>
  <c r="E329" i="1"/>
  <c r="C328" i="1"/>
  <c r="E328" i="1" s="1"/>
  <c r="C327" i="1"/>
  <c r="E327" i="1" s="1"/>
  <c r="C325" i="1"/>
  <c r="E325" i="1" s="1"/>
  <c r="C324" i="1"/>
  <c r="E324" i="1" s="1"/>
  <c r="H323" i="1"/>
  <c r="J323" i="1" s="1"/>
  <c r="E323" i="1"/>
  <c r="H322" i="1"/>
  <c r="J322" i="1" s="1"/>
  <c r="H321" i="1"/>
  <c r="J321" i="1" s="1"/>
  <c r="E321" i="1"/>
  <c r="H297" i="1"/>
  <c r="J297" i="1" s="1"/>
  <c r="J296" i="1"/>
  <c r="J295" i="1"/>
  <c r="J294" i="1"/>
  <c r="H293" i="1"/>
  <c r="J293" i="1" s="1"/>
  <c r="E293" i="1"/>
  <c r="H290" i="1"/>
  <c r="H291" i="1" s="1"/>
  <c r="E290" i="1"/>
  <c r="H289" i="1"/>
  <c r="J289" i="1" s="1"/>
  <c r="E289" i="1"/>
  <c r="C288" i="1"/>
  <c r="H288" i="1" s="1"/>
  <c r="J288" i="1" s="1"/>
  <c r="H287" i="1"/>
  <c r="J287" i="1" s="1"/>
  <c r="E287" i="1"/>
  <c r="C285" i="1"/>
  <c r="E285" i="1" s="1"/>
  <c r="E284" i="1"/>
  <c r="C281" i="1"/>
  <c r="H281" i="1" s="1"/>
  <c r="J281" i="1" s="1"/>
  <c r="H280" i="1"/>
  <c r="J280" i="1" s="1"/>
  <c r="H279" i="1"/>
  <c r="J279" i="1" s="1"/>
  <c r="E279" i="1"/>
  <c r="H277" i="1"/>
  <c r="J277" i="1" s="1"/>
  <c r="E277" i="1"/>
  <c r="C276" i="1"/>
  <c r="H276" i="1" s="1"/>
  <c r="J276" i="1" s="1"/>
  <c r="C275" i="1"/>
  <c r="H275" i="1" s="1"/>
  <c r="J275" i="1" s="1"/>
  <c r="C273" i="1"/>
  <c r="H274" i="1" s="1"/>
  <c r="J274" i="1" s="1"/>
  <c r="C272" i="1"/>
  <c r="H272" i="1" s="1"/>
  <c r="J272" i="1" s="1"/>
  <c r="H271" i="1"/>
  <c r="J271" i="1" s="1"/>
  <c r="E271" i="1"/>
  <c r="H270" i="1"/>
  <c r="J270" i="1" s="1"/>
  <c r="H269" i="1"/>
  <c r="J269" i="1" s="1"/>
  <c r="E269" i="1"/>
  <c r="C266" i="1"/>
  <c r="H268" i="1" s="1"/>
  <c r="J268" i="1" s="1"/>
  <c r="H265" i="1"/>
  <c r="J265" i="1" s="1"/>
  <c r="H264" i="1"/>
  <c r="J264" i="1" s="1"/>
  <c r="H263" i="1"/>
  <c r="J263" i="1" s="1"/>
  <c r="H262" i="1"/>
  <c r="J262" i="1" s="1"/>
  <c r="H261" i="1"/>
  <c r="J261" i="1" s="1"/>
  <c r="H260" i="1"/>
  <c r="J260" i="1" s="1"/>
  <c r="H259" i="1"/>
  <c r="J259" i="1" s="1"/>
  <c r="H258" i="1"/>
  <c r="J258" i="1" s="1"/>
  <c r="H257" i="1"/>
  <c r="J257" i="1" s="1"/>
  <c r="H256" i="1"/>
  <c r="J256" i="1" s="1"/>
  <c r="H255" i="1"/>
  <c r="J255" i="1" s="1"/>
  <c r="H254" i="1"/>
  <c r="J254" i="1" s="1"/>
  <c r="H253" i="1"/>
  <c r="J253" i="1" s="1"/>
  <c r="E253" i="1"/>
  <c r="H252" i="1"/>
  <c r="J252" i="1" s="1"/>
  <c r="E252" i="1"/>
  <c r="H249" i="1"/>
  <c r="J249" i="1" s="1"/>
  <c r="E249" i="1"/>
  <c r="H248" i="1"/>
  <c r="J248" i="1" s="1"/>
  <c r="C248" i="1"/>
  <c r="E248" i="1" s="1"/>
  <c r="H247" i="1"/>
  <c r="J247" i="1" s="1"/>
  <c r="H246" i="1"/>
  <c r="J246" i="1" s="1"/>
  <c r="E246" i="1"/>
  <c r="C244" i="1"/>
  <c r="H245" i="1" s="1"/>
  <c r="J245" i="1" s="1"/>
  <c r="C240" i="1"/>
  <c r="C242" i="1" s="1"/>
  <c r="C239" i="1"/>
  <c r="H239" i="1" s="1"/>
  <c r="J239" i="1" s="1"/>
  <c r="H238" i="1"/>
  <c r="J238" i="1" s="1"/>
  <c r="E238" i="1"/>
  <c r="H237" i="1"/>
  <c r="J237" i="1" s="1"/>
  <c r="E237" i="1"/>
  <c r="H236" i="1"/>
  <c r="J236" i="1" s="1"/>
  <c r="J235" i="1"/>
  <c r="J234" i="1"/>
  <c r="E234" i="1"/>
  <c r="H233" i="1"/>
  <c r="J233" i="1" s="1"/>
  <c r="H232" i="1"/>
  <c r="J232" i="1" s="1"/>
  <c r="E232" i="1"/>
  <c r="H231" i="1"/>
  <c r="J231" i="1" s="1"/>
  <c r="E231" i="1"/>
  <c r="C230" i="1"/>
  <c r="H230" i="1" s="1"/>
  <c r="J230" i="1" s="1"/>
  <c r="C229" i="1"/>
  <c r="H229" i="1" s="1"/>
  <c r="J229" i="1" s="1"/>
  <c r="C227" i="1"/>
  <c r="H228" i="1" s="1"/>
  <c r="J228" i="1" s="1"/>
  <c r="C226" i="1"/>
  <c r="H226" i="1" s="1"/>
  <c r="J226" i="1" s="1"/>
  <c r="H225" i="1"/>
  <c r="J225" i="1" s="1"/>
  <c r="E225" i="1"/>
  <c r="H224" i="1"/>
  <c r="J224" i="1" s="1"/>
  <c r="H223" i="1"/>
  <c r="J223" i="1" s="1"/>
  <c r="E223" i="1"/>
  <c r="H204" i="1"/>
  <c r="H205" i="1" s="1"/>
  <c r="E204" i="1"/>
  <c r="H203" i="1"/>
  <c r="J203" i="1" s="1"/>
  <c r="E203" i="1"/>
  <c r="C202" i="1"/>
  <c r="H202" i="1" s="1"/>
  <c r="J202" i="1" s="1"/>
  <c r="E191" i="1"/>
  <c r="H191" i="1"/>
  <c r="J191" i="1" s="1"/>
  <c r="C190" i="1"/>
  <c r="H190" i="1" s="1"/>
  <c r="J190" i="1" s="1"/>
  <c r="C189" i="1"/>
  <c r="C192" i="1" s="1"/>
  <c r="C187" i="1"/>
  <c r="H188" i="1" s="1"/>
  <c r="J188" i="1" s="1"/>
  <c r="C186" i="1"/>
  <c r="H186" i="1" s="1"/>
  <c r="J186" i="1" s="1"/>
  <c r="H185" i="1"/>
  <c r="J185" i="1" s="1"/>
  <c r="E185" i="1"/>
  <c r="H184" i="1"/>
  <c r="J184" i="1" s="1"/>
  <c r="H183" i="1"/>
  <c r="J183" i="1" s="1"/>
  <c r="E183" i="1"/>
  <c r="H167" i="1"/>
  <c r="H151" i="1"/>
  <c r="J151" i="1" s="1"/>
  <c r="H150" i="1"/>
  <c r="J149" i="1"/>
  <c r="J150" i="1"/>
  <c r="J148" i="1"/>
  <c r="E151" i="1"/>
  <c r="E148" i="1"/>
  <c r="E152" i="1"/>
  <c r="H152" i="1"/>
  <c r="J152" i="1" s="1"/>
  <c r="C153" i="1"/>
  <c r="E153" i="1" s="1"/>
  <c r="E408" i="1" l="1"/>
  <c r="E468" i="1"/>
  <c r="E543" i="1"/>
  <c r="E600" i="1"/>
  <c r="E616" i="1"/>
  <c r="E617" i="1" s="1"/>
  <c r="H609" i="1"/>
  <c r="E597" i="1"/>
  <c r="E561" i="1"/>
  <c r="E576" i="1" s="1"/>
  <c r="H563" i="1"/>
  <c r="J563" i="1" s="1"/>
  <c r="H562" i="1"/>
  <c r="J562" i="1" s="1"/>
  <c r="C603" i="1"/>
  <c r="H602" i="1"/>
  <c r="J602" i="1" s="1"/>
  <c r="E602" i="1"/>
  <c r="H561" i="1"/>
  <c r="J561" i="1" s="1"/>
  <c r="J576" i="1" s="1"/>
  <c r="H571" i="1"/>
  <c r="J571" i="1" s="1"/>
  <c r="H592" i="1"/>
  <c r="J592" i="1" s="1"/>
  <c r="H593" i="1"/>
  <c r="J593" i="1" s="1"/>
  <c r="H594" i="1"/>
  <c r="J594" i="1" s="1"/>
  <c r="H601" i="1"/>
  <c r="J601" i="1" s="1"/>
  <c r="H536" i="1"/>
  <c r="J536" i="1" s="1"/>
  <c r="J535" i="1"/>
  <c r="H522" i="1"/>
  <c r="J522" i="1" s="1"/>
  <c r="H526" i="1"/>
  <c r="J526" i="1" s="1"/>
  <c r="C527" i="1"/>
  <c r="H444" i="1"/>
  <c r="J444" i="1" s="1"/>
  <c r="C445" i="1"/>
  <c r="E438" i="1"/>
  <c r="H438" i="1"/>
  <c r="J438" i="1" s="1"/>
  <c r="H439" i="1"/>
  <c r="J439" i="1" s="1"/>
  <c r="H401" i="1"/>
  <c r="J401" i="1" s="1"/>
  <c r="E517" i="1"/>
  <c r="E451" i="1"/>
  <c r="E426" i="1"/>
  <c r="E427" i="1"/>
  <c r="H221" i="1"/>
  <c r="J221" i="1" s="1"/>
  <c r="E416" i="1"/>
  <c r="H416" i="1"/>
  <c r="J416" i="1" s="1"/>
  <c r="H417" i="1"/>
  <c r="J417" i="1" s="1"/>
  <c r="C430" i="1"/>
  <c r="C431" i="1" s="1"/>
  <c r="E431" i="1" s="1"/>
  <c r="H429" i="1"/>
  <c r="J429" i="1" s="1"/>
  <c r="E429" i="1"/>
  <c r="H455" i="1"/>
  <c r="H462" i="1"/>
  <c r="J462" i="1" s="1"/>
  <c r="H427" i="1"/>
  <c r="J427" i="1" s="1"/>
  <c r="H428" i="1"/>
  <c r="J428" i="1" s="1"/>
  <c r="H487" i="1"/>
  <c r="J487" i="1" s="1"/>
  <c r="H486" i="1"/>
  <c r="J486" i="1" s="1"/>
  <c r="H488" i="1"/>
  <c r="J488" i="1" s="1"/>
  <c r="H491" i="1"/>
  <c r="J491" i="1" s="1"/>
  <c r="H496" i="1"/>
  <c r="J496" i="1" s="1"/>
  <c r="H542" i="1"/>
  <c r="J542" i="1" s="1"/>
  <c r="H517" i="1"/>
  <c r="J517" i="1" s="1"/>
  <c r="H518" i="1"/>
  <c r="J518" i="1" s="1"/>
  <c r="H402" i="1"/>
  <c r="J402" i="1" s="1"/>
  <c r="H338" i="1"/>
  <c r="J338" i="1" s="1"/>
  <c r="H343" i="1"/>
  <c r="J343" i="1" s="1"/>
  <c r="H316" i="1"/>
  <c r="J316" i="1" s="1"/>
  <c r="H317" i="1"/>
  <c r="J317" i="1" s="1"/>
  <c r="H318" i="1"/>
  <c r="J318" i="1" s="1"/>
  <c r="J320" i="1"/>
  <c r="H222" i="1"/>
  <c r="J222" i="1" s="1"/>
  <c r="H220" i="1"/>
  <c r="J220" i="1" s="1"/>
  <c r="E387" i="1"/>
  <c r="H153" i="1"/>
  <c r="J153" i="1" s="1"/>
  <c r="E272" i="1"/>
  <c r="E273" i="1"/>
  <c r="E275" i="1"/>
  <c r="E276" i="1"/>
  <c r="E372" i="1"/>
  <c r="E378" i="1"/>
  <c r="E379" i="1"/>
  <c r="E381" i="1"/>
  <c r="E382" i="1"/>
  <c r="H324" i="1"/>
  <c r="J324" i="1" s="1"/>
  <c r="H325" i="1"/>
  <c r="J325" i="1" s="1"/>
  <c r="E345" i="1"/>
  <c r="E346" i="1"/>
  <c r="E350" i="1"/>
  <c r="C384" i="1"/>
  <c r="E384" i="1" s="1"/>
  <c r="H326" i="1"/>
  <c r="J326" i="1" s="1"/>
  <c r="H327" i="1"/>
  <c r="J327" i="1" s="1"/>
  <c r="H328" i="1"/>
  <c r="J328" i="1" s="1"/>
  <c r="C349" i="1"/>
  <c r="H348" i="1"/>
  <c r="J348" i="1" s="1"/>
  <c r="E348" i="1"/>
  <c r="H391" i="1"/>
  <c r="H346" i="1"/>
  <c r="J346" i="1" s="1"/>
  <c r="H347" i="1"/>
  <c r="J347" i="1" s="1"/>
  <c r="H350" i="1"/>
  <c r="J350" i="1" s="1"/>
  <c r="H372" i="1"/>
  <c r="J372" i="1" s="1"/>
  <c r="H373" i="1"/>
  <c r="J373" i="1" s="1"/>
  <c r="H379" i="1"/>
  <c r="J379" i="1" s="1"/>
  <c r="J290" i="1"/>
  <c r="E281" i="1"/>
  <c r="E266" i="1"/>
  <c r="E239" i="1"/>
  <c r="E240" i="1"/>
  <c r="E244" i="1"/>
  <c r="C278" i="1"/>
  <c r="E278" i="1" s="1"/>
  <c r="E288" i="1"/>
  <c r="E298" i="1" s="1"/>
  <c r="E226" i="1"/>
  <c r="E227" i="1"/>
  <c r="E229" i="1"/>
  <c r="E230" i="1"/>
  <c r="H292" i="1"/>
  <c r="J292" i="1" s="1"/>
  <c r="J291" i="1"/>
  <c r="C243" i="1"/>
  <c r="H242" i="1"/>
  <c r="J242" i="1" s="1"/>
  <c r="E242" i="1"/>
  <c r="H285" i="1"/>
  <c r="H227" i="1"/>
  <c r="J227" i="1" s="1"/>
  <c r="H240" i="1"/>
  <c r="J240" i="1" s="1"/>
  <c r="H241" i="1"/>
  <c r="J241" i="1" s="1"/>
  <c r="H244" i="1"/>
  <c r="J244" i="1" s="1"/>
  <c r="H266" i="1"/>
  <c r="J266" i="1" s="1"/>
  <c r="H267" i="1"/>
  <c r="J267" i="1" s="1"/>
  <c r="H273" i="1"/>
  <c r="J273" i="1" s="1"/>
  <c r="E202" i="1"/>
  <c r="J204" i="1"/>
  <c r="H206" i="1"/>
  <c r="J206" i="1" s="1"/>
  <c r="J205" i="1"/>
  <c r="E186" i="1"/>
  <c r="E187" i="1"/>
  <c r="E189" i="1"/>
  <c r="E190" i="1"/>
  <c r="H192" i="1"/>
  <c r="J192" i="1" s="1"/>
  <c r="E192" i="1"/>
  <c r="H187" i="1"/>
  <c r="J187" i="1" s="1"/>
  <c r="H189" i="1"/>
  <c r="J189" i="1" s="1"/>
  <c r="E282" i="1" l="1"/>
  <c r="E388" i="1"/>
  <c r="J501" i="1"/>
  <c r="J543" i="1"/>
  <c r="J609" i="1"/>
  <c r="J617" i="1" s="1"/>
  <c r="H610" i="1"/>
  <c r="J610" i="1" s="1"/>
  <c r="C605" i="1"/>
  <c r="C604" i="1"/>
  <c r="H603" i="1"/>
  <c r="J603" i="1" s="1"/>
  <c r="E603" i="1"/>
  <c r="E527" i="1"/>
  <c r="C528" i="1"/>
  <c r="H527" i="1"/>
  <c r="J527" i="1" s="1"/>
  <c r="E445" i="1"/>
  <c r="C446" i="1"/>
  <c r="H445" i="1"/>
  <c r="J445" i="1" s="1"/>
  <c r="H431" i="1"/>
  <c r="J431" i="1" s="1"/>
  <c r="J432" i="1" s="1"/>
  <c r="J455" i="1"/>
  <c r="H456" i="1"/>
  <c r="J456" i="1" s="1"/>
  <c r="H430" i="1"/>
  <c r="J430" i="1" s="1"/>
  <c r="E430" i="1"/>
  <c r="E432" i="1" s="1"/>
  <c r="H384" i="1"/>
  <c r="J384" i="1" s="1"/>
  <c r="J388" i="1" s="1"/>
  <c r="H278" i="1"/>
  <c r="J278" i="1" s="1"/>
  <c r="J282" i="1" s="1"/>
  <c r="H349" i="1"/>
  <c r="J349" i="1" s="1"/>
  <c r="J356" i="1" s="1"/>
  <c r="E349" i="1"/>
  <c r="J391" i="1"/>
  <c r="H392" i="1"/>
  <c r="J392" i="1" s="1"/>
  <c r="H243" i="1"/>
  <c r="J243" i="1" s="1"/>
  <c r="J250" i="1" s="1"/>
  <c r="E243" i="1"/>
  <c r="E250" i="1" s="1"/>
  <c r="E299" i="1" s="1"/>
  <c r="J285" i="1"/>
  <c r="H286" i="1"/>
  <c r="J286" i="1" s="1"/>
  <c r="E356" i="1" l="1"/>
  <c r="E409" i="1" s="1"/>
  <c r="J298" i="1"/>
  <c r="J299" i="1" s="1"/>
  <c r="J408" i="1"/>
  <c r="J409" i="1" s="1"/>
  <c r="J468" i="1"/>
  <c r="H604" i="1"/>
  <c r="J604" i="1" s="1"/>
  <c r="E604" i="1"/>
  <c r="H605" i="1"/>
  <c r="J605" i="1" s="1"/>
  <c r="J606" i="1" s="1"/>
  <c r="J618" i="1" s="1"/>
  <c r="E605" i="1"/>
  <c r="E528" i="1"/>
  <c r="C530" i="1"/>
  <c r="C529" i="1"/>
  <c r="H528" i="1"/>
  <c r="J528" i="1" s="1"/>
  <c r="E446" i="1"/>
  <c r="C448" i="1"/>
  <c r="H446" i="1"/>
  <c r="J446" i="1" s="1"/>
  <c r="E606" i="1" l="1"/>
  <c r="E618" i="1" s="1"/>
  <c r="E530" i="1"/>
  <c r="H530" i="1"/>
  <c r="J530" i="1" s="1"/>
  <c r="E529" i="1"/>
  <c r="H529" i="1"/>
  <c r="J529" i="1" s="1"/>
  <c r="E448" i="1"/>
  <c r="E452" i="1" s="1"/>
  <c r="E469" i="1" s="1"/>
  <c r="H448" i="1"/>
  <c r="J448" i="1" s="1"/>
  <c r="J452" i="1" s="1"/>
  <c r="J469" i="1" s="1"/>
  <c r="J531" i="1" l="1"/>
  <c r="J544" i="1" s="1"/>
  <c r="E531" i="1"/>
  <c r="E544" i="1" s="1"/>
  <c r="H163" i="1"/>
  <c r="J163" i="1" s="1"/>
  <c r="E163" i="1"/>
  <c r="H162" i="1"/>
  <c r="J162" i="1" s="1"/>
  <c r="C162" i="1"/>
  <c r="E162" i="1" s="1"/>
  <c r="H161" i="1"/>
  <c r="J161" i="1" s="1"/>
  <c r="H160" i="1"/>
  <c r="J160" i="1" s="1"/>
  <c r="E160" i="1"/>
  <c r="E143" i="1"/>
  <c r="H143" i="1"/>
  <c r="J143" i="1" s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81" i="1"/>
  <c r="H80" i="1"/>
  <c r="H79" i="1"/>
  <c r="H130" i="1"/>
  <c r="E129" i="1"/>
  <c r="C132" i="1"/>
  <c r="H132" i="1" s="1"/>
  <c r="H133" i="1" l="1"/>
  <c r="J133" i="1" s="1"/>
  <c r="H134" i="1"/>
  <c r="J134" i="1" s="1"/>
  <c r="J132" i="1"/>
  <c r="E132" i="1"/>
  <c r="H129" i="1"/>
  <c r="J129" i="1" s="1"/>
  <c r="J130" i="1"/>
  <c r="H131" i="1"/>
  <c r="J131" i="1" s="1"/>
  <c r="H211" i="1" l="1"/>
  <c r="J211" i="1" s="1"/>
  <c r="J210" i="1"/>
  <c r="J209" i="1"/>
  <c r="J208" i="1"/>
  <c r="H207" i="1"/>
  <c r="J207" i="1" s="1"/>
  <c r="E207" i="1"/>
  <c r="H201" i="1"/>
  <c r="J201" i="1" s="1"/>
  <c r="E201" i="1"/>
  <c r="C199" i="1"/>
  <c r="E199" i="1" s="1"/>
  <c r="E198" i="1"/>
  <c r="E212" i="1" s="1"/>
  <c r="C195" i="1"/>
  <c r="H195" i="1" s="1"/>
  <c r="J195" i="1" s="1"/>
  <c r="H194" i="1"/>
  <c r="J194" i="1" s="1"/>
  <c r="H193" i="1"/>
  <c r="J193" i="1" s="1"/>
  <c r="E193" i="1"/>
  <c r="C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E167" i="1"/>
  <c r="H166" i="1"/>
  <c r="J166" i="1" s="1"/>
  <c r="E166" i="1"/>
  <c r="C158" i="1"/>
  <c r="E158" i="1" s="1"/>
  <c r="C154" i="1"/>
  <c r="E154" i="1" s="1"/>
  <c r="H147" i="1"/>
  <c r="J147" i="1" s="1"/>
  <c r="H146" i="1"/>
  <c r="J146" i="1" s="1"/>
  <c r="E146" i="1"/>
  <c r="H145" i="1"/>
  <c r="J145" i="1" s="1"/>
  <c r="C142" i="1"/>
  <c r="H142" i="1" s="1"/>
  <c r="J142" i="1" s="1"/>
  <c r="C141" i="1"/>
  <c r="H141" i="1" s="1"/>
  <c r="J141" i="1" s="1"/>
  <c r="C139" i="1"/>
  <c r="H140" i="1" s="1"/>
  <c r="J140" i="1" s="1"/>
  <c r="C138" i="1"/>
  <c r="H138" i="1" s="1"/>
  <c r="J138" i="1" s="1"/>
  <c r="H137" i="1"/>
  <c r="J137" i="1" s="1"/>
  <c r="E137" i="1"/>
  <c r="H136" i="1"/>
  <c r="J136" i="1" s="1"/>
  <c r="H135" i="1"/>
  <c r="J135" i="1" s="1"/>
  <c r="E135" i="1"/>
  <c r="H113" i="1"/>
  <c r="H158" i="1" l="1"/>
  <c r="J158" i="1" s="1"/>
  <c r="E142" i="1"/>
  <c r="E144" i="1"/>
  <c r="E138" i="1"/>
  <c r="E139" i="1"/>
  <c r="E141" i="1"/>
  <c r="E195" i="1"/>
  <c r="H155" i="1"/>
  <c r="J155" i="1" s="1"/>
  <c r="E180" i="1"/>
  <c r="E196" i="1" s="1"/>
  <c r="H182" i="1"/>
  <c r="J182" i="1" s="1"/>
  <c r="H181" i="1"/>
  <c r="J181" i="1" s="1"/>
  <c r="H154" i="1"/>
  <c r="J154" i="1" s="1"/>
  <c r="C156" i="1"/>
  <c r="H159" i="1"/>
  <c r="J159" i="1" s="1"/>
  <c r="H180" i="1"/>
  <c r="J180" i="1" s="1"/>
  <c r="H199" i="1"/>
  <c r="H139" i="1"/>
  <c r="J139" i="1" s="1"/>
  <c r="H144" i="1"/>
  <c r="J144" i="1" s="1"/>
  <c r="J196" i="1" l="1"/>
  <c r="J199" i="1"/>
  <c r="H200" i="1"/>
  <c r="J200" i="1" s="1"/>
  <c r="E156" i="1"/>
  <c r="C157" i="1"/>
  <c r="H156" i="1"/>
  <c r="J156" i="1" s="1"/>
  <c r="J212" i="1" l="1"/>
  <c r="E157" i="1"/>
  <c r="E164" i="1" s="1"/>
  <c r="E213" i="1" s="1"/>
  <c r="H157" i="1"/>
  <c r="J157" i="1" s="1"/>
  <c r="J164" i="1" s="1"/>
  <c r="J213" i="1" s="1"/>
  <c r="C109" i="1" l="1"/>
  <c r="E109" i="1" s="1"/>
  <c r="E108" i="1"/>
  <c r="H78" i="1"/>
  <c r="J78" i="1" s="1"/>
  <c r="E78" i="1"/>
  <c r="H100" i="1"/>
  <c r="J100" i="1" s="1"/>
  <c r="C100" i="1"/>
  <c r="E100" i="1" s="1"/>
  <c r="H99" i="1"/>
  <c r="J99" i="1" s="1"/>
  <c r="E99" i="1"/>
  <c r="H98" i="1"/>
  <c r="J98" i="1" s="1"/>
  <c r="E98" i="1"/>
  <c r="C97" i="1"/>
  <c r="E97" i="1" s="1"/>
  <c r="H96" i="1"/>
  <c r="J96" i="1" s="1"/>
  <c r="H95" i="1"/>
  <c r="J95" i="1" s="1"/>
  <c r="E95" i="1"/>
  <c r="C69" i="1"/>
  <c r="E69" i="1" s="1"/>
  <c r="C70" i="1"/>
  <c r="E70" i="1" s="1"/>
  <c r="H64" i="1"/>
  <c r="J64" i="1" s="1"/>
  <c r="H61" i="1"/>
  <c r="J61" i="1" s="1"/>
  <c r="H67" i="1"/>
  <c r="J67" i="1" s="1"/>
  <c r="H66" i="1"/>
  <c r="J66" i="1" s="1"/>
  <c r="H65" i="1"/>
  <c r="J65" i="1" s="1"/>
  <c r="H63" i="1"/>
  <c r="J63" i="1" s="1"/>
  <c r="H60" i="1"/>
  <c r="J60" i="1" s="1"/>
  <c r="H59" i="1"/>
  <c r="J59" i="1" s="1"/>
  <c r="E59" i="1"/>
  <c r="C50" i="1"/>
  <c r="H50" i="1" s="1"/>
  <c r="J50" i="1" s="1"/>
  <c r="H48" i="1"/>
  <c r="J48" i="1" s="1"/>
  <c r="H47" i="1"/>
  <c r="J47" i="1" s="1"/>
  <c r="E47" i="1"/>
  <c r="H29" i="1"/>
  <c r="J29" i="1" s="1"/>
  <c r="C29" i="1"/>
  <c r="E29" i="1" s="1"/>
  <c r="H28" i="1"/>
  <c r="J28" i="1" s="1"/>
  <c r="E28" i="1"/>
  <c r="H27" i="1"/>
  <c r="J27" i="1" s="1"/>
  <c r="E27" i="1"/>
  <c r="H26" i="1"/>
  <c r="J26" i="1" s="1"/>
  <c r="E26" i="1"/>
  <c r="C18" i="1"/>
  <c r="H18" i="1" s="1"/>
  <c r="J18" i="1" s="1"/>
  <c r="H9" i="1"/>
  <c r="J9" i="1" s="1"/>
  <c r="H8" i="1"/>
  <c r="J8" i="1" s="1"/>
  <c r="E8" i="1"/>
  <c r="E10" i="1"/>
  <c r="H10" i="1"/>
  <c r="J10" i="1" s="1"/>
  <c r="C11" i="1"/>
  <c r="E11" i="1" s="1"/>
  <c r="C12" i="1"/>
  <c r="E12" i="1" s="1"/>
  <c r="H70" i="1" l="1"/>
  <c r="J70" i="1" s="1"/>
  <c r="H109" i="1"/>
  <c r="H62" i="1"/>
  <c r="J62" i="1" s="1"/>
  <c r="H97" i="1"/>
  <c r="J97" i="1" s="1"/>
  <c r="H101" i="1"/>
  <c r="J101" i="1" s="1"/>
  <c r="C102" i="1"/>
  <c r="H69" i="1"/>
  <c r="J69" i="1" s="1"/>
  <c r="E50" i="1"/>
  <c r="E18" i="1"/>
  <c r="H30" i="1"/>
  <c r="J30" i="1" s="1"/>
  <c r="C31" i="1"/>
  <c r="H11" i="1"/>
  <c r="J11" i="1" s="1"/>
  <c r="H12" i="1"/>
  <c r="J12" i="1" s="1"/>
  <c r="J109" i="1" l="1"/>
  <c r="H110" i="1"/>
  <c r="J110" i="1" s="1"/>
  <c r="E102" i="1"/>
  <c r="C103" i="1"/>
  <c r="H102" i="1"/>
  <c r="J102" i="1" s="1"/>
  <c r="E31" i="1"/>
  <c r="C32" i="1"/>
  <c r="H31" i="1"/>
  <c r="J31" i="1" s="1"/>
  <c r="C104" i="1" l="1"/>
  <c r="C105" i="1"/>
  <c r="E103" i="1"/>
  <c r="H103" i="1"/>
  <c r="J103" i="1" s="1"/>
  <c r="E32" i="1"/>
  <c r="C33" i="1"/>
  <c r="H32" i="1"/>
  <c r="J32" i="1" s="1"/>
  <c r="E104" i="1" l="1"/>
  <c r="H104" i="1"/>
  <c r="J104" i="1" s="1"/>
  <c r="E105" i="1"/>
  <c r="H105" i="1"/>
  <c r="J105" i="1" s="1"/>
  <c r="E33" i="1"/>
  <c r="E34" i="1" s="1"/>
  <c r="H33" i="1"/>
  <c r="J33" i="1" s="1"/>
  <c r="J34" i="1" s="1"/>
  <c r="C41" i="1" l="1"/>
  <c r="E41" i="1" s="1"/>
  <c r="E40" i="1"/>
  <c r="H39" i="1"/>
  <c r="J39" i="1" s="1"/>
  <c r="H38" i="1"/>
  <c r="J38" i="1" s="1"/>
  <c r="H37" i="1"/>
  <c r="J37" i="1" s="1"/>
  <c r="E37" i="1"/>
  <c r="H36" i="1"/>
  <c r="J36" i="1" s="1"/>
  <c r="E36" i="1"/>
  <c r="C19" i="1"/>
  <c r="C21" i="1" s="1"/>
  <c r="H17" i="1"/>
  <c r="J17" i="1" s="1"/>
  <c r="E17" i="1"/>
  <c r="C15" i="1"/>
  <c r="C14" i="1"/>
  <c r="H14" i="1" s="1"/>
  <c r="J14" i="1" s="1"/>
  <c r="H13" i="1"/>
  <c r="J13" i="1" s="1"/>
  <c r="H15" i="1" l="1"/>
  <c r="J15" i="1" s="1"/>
  <c r="C16" i="1"/>
  <c r="E42" i="1"/>
  <c r="C22" i="1"/>
  <c r="C23" i="1" s="1"/>
  <c r="H21" i="1"/>
  <c r="J21" i="1" s="1"/>
  <c r="E21" i="1"/>
  <c r="E14" i="1"/>
  <c r="E15" i="1"/>
  <c r="E19" i="1"/>
  <c r="H41" i="1"/>
  <c r="J41" i="1" s="1"/>
  <c r="J42" i="1" s="1"/>
  <c r="H19" i="1"/>
  <c r="J19" i="1" s="1"/>
  <c r="H20" i="1"/>
  <c r="J20" i="1" s="1"/>
  <c r="J625" i="1"/>
  <c r="H58" i="1"/>
  <c r="J58" i="1" s="1"/>
  <c r="H57" i="1"/>
  <c r="J57" i="1" s="1"/>
  <c r="E57" i="1"/>
  <c r="H123" i="1"/>
  <c r="J123" i="1" s="1"/>
  <c r="J122" i="1"/>
  <c r="J121" i="1"/>
  <c r="J120" i="1"/>
  <c r="H119" i="1"/>
  <c r="J119" i="1" s="1"/>
  <c r="E119" i="1"/>
  <c r="H23" i="1" l="1"/>
  <c r="J23" i="1" s="1"/>
  <c r="E23" i="1"/>
  <c r="E16" i="1"/>
  <c r="H16" i="1"/>
  <c r="J16" i="1" s="1"/>
  <c r="H22" i="1"/>
  <c r="J22" i="1" s="1"/>
  <c r="E22" i="1"/>
  <c r="E24" i="1" l="1"/>
  <c r="E43" i="1" s="1"/>
  <c r="J24" i="1"/>
  <c r="J43" i="1" s="1"/>
  <c r="C118" i="1"/>
  <c r="E118" i="1" s="1"/>
  <c r="H117" i="1"/>
  <c r="J117" i="1" s="1"/>
  <c r="H116" i="1"/>
  <c r="J116" i="1" s="1"/>
  <c r="E116" i="1"/>
  <c r="E115" i="1"/>
  <c r="H114" i="1"/>
  <c r="J114" i="1" s="1"/>
  <c r="J113" i="1"/>
  <c r="H112" i="1"/>
  <c r="J112" i="1" s="1"/>
  <c r="E112" i="1"/>
  <c r="H111" i="1"/>
  <c r="J111" i="1" s="1"/>
  <c r="E111" i="1"/>
  <c r="C92" i="1"/>
  <c r="E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J81" i="1"/>
  <c r="J80" i="1"/>
  <c r="J79" i="1"/>
  <c r="E79" i="1"/>
  <c r="E106" i="1" s="1"/>
  <c r="E124" i="1" l="1"/>
  <c r="H118" i="1"/>
  <c r="J118" i="1" s="1"/>
  <c r="J124" i="1" s="1"/>
  <c r="H92" i="1"/>
  <c r="J92" i="1" s="1"/>
  <c r="H93" i="1"/>
  <c r="J93" i="1" s="1"/>
  <c r="H94" i="1"/>
  <c r="J94" i="1" s="1"/>
  <c r="J106" i="1" l="1"/>
  <c r="C74" i="1"/>
  <c r="H68" i="1"/>
  <c r="C55" i="1"/>
  <c r="H49" i="1"/>
  <c r="H55" i="1" l="1"/>
  <c r="J55" i="1" s="1"/>
  <c r="H56" i="1"/>
  <c r="J56" i="1" s="1"/>
  <c r="E55" i="1"/>
  <c r="H662" i="1" l="1"/>
  <c r="J662" i="1" s="1"/>
  <c r="E662" i="1"/>
  <c r="H661" i="1"/>
  <c r="J661" i="1" s="1"/>
  <c r="E661" i="1"/>
  <c r="E656" i="1"/>
  <c r="J656" i="1"/>
  <c r="J655" i="1"/>
  <c r="E655" i="1"/>
  <c r="J635" i="1" l="1"/>
  <c r="J634" i="1"/>
  <c r="J632" i="1"/>
  <c r="J626" i="1"/>
  <c r="H648" i="1"/>
  <c r="J648" i="1" s="1"/>
  <c r="E648" i="1"/>
  <c r="J643" i="1"/>
  <c r="E643" i="1"/>
  <c r="E74" i="1"/>
  <c r="H74" i="1" l="1"/>
  <c r="J74" i="1" s="1"/>
  <c r="H75" i="1"/>
  <c r="J75" i="1" s="1"/>
  <c r="J667" i="1" l="1"/>
  <c r="J666" i="1"/>
  <c r="J669" i="1"/>
  <c r="J630" i="1" l="1"/>
  <c r="J637" i="1"/>
  <c r="J636" i="1"/>
  <c r="E630" i="1"/>
  <c r="J622" i="1"/>
  <c r="H71" i="1" l="1"/>
  <c r="J71" i="1" s="1"/>
  <c r="E679" i="1"/>
  <c r="H652" i="1"/>
  <c r="J652" i="1" s="1"/>
  <c r="E652" i="1"/>
  <c r="H670" i="1"/>
  <c r="J670" i="1" s="1"/>
  <c r="J627" i="1"/>
  <c r="J624" i="1"/>
  <c r="J623" i="1"/>
  <c r="J621" i="1"/>
  <c r="E621" i="1"/>
  <c r="H654" i="1"/>
  <c r="J654" i="1" s="1"/>
  <c r="E654" i="1"/>
  <c r="E658" i="1"/>
  <c r="H657" i="1"/>
  <c r="J657" i="1" s="1"/>
  <c r="E657" i="1"/>
  <c r="C51" i="1"/>
  <c r="H52" i="1" s="1"/>
  <c r="J52" i="1" s="1"/>
  <c r="E649" i="1"/>
  <c r="H673" i="1"/>
  <c r="J673" i="1" s="1"/>
  <c r="E673" i="1"/>
  <c r="E671" i="1"/>
  <c r="H674" i="1"/>
  <c r="J674" i="1" s="1"/>
  <c r="E674" i="1"/>
  <c r="H672" i="1"/>
  <c r="J672" i="1" s="1"/>
  <c r="E672" i="1"/>
  <c r="E670" i="1"/>
  <c r="J668" i="1"/>
  <c r="J665" i="1"/>
  <c r="J664" i="1"/>
  <c r="E664" i="1"/>
  <c r="H660" i="1"/>
  <c r="J660" i="1" s="1"/>
  <c r="E660" i="1"/>
  <c r="H659" i="1"/>
  <c r="J659" i="1" s="1"/>
  <c r="E659" i="1"/>
  <c r="J68" i="1"/>
  <c r="J49" i="1"/>
  <c r="E680" i="1"/>
  <c r="C53" i="1"/>
  <c r="C54" i="1"/>
  <c r="H54" i="1" s="1"/>
  <c r="J54" i="1" s="1"/>
  <c r="E49" i="1"/>
  <c r="E68" i="1"/>
  <c r="E678" i="1"/>
  <c r="E681" i="1"/>
  <c r="J675" i="1" l="1"/>
  <c r="H53" i="1"/>
  <c r="J53" i="1" s="1"/>
  <c r="C72" i="1"/>
  <c r="H72" i="1" s="1"/>
  <c r="E53" i="1"/>
  <c r="E51" i="1"/>
  <c r="E682" i="1"/>
  <c r="H51" i="1"/>
  <c r="J51" i="1" s="1"/>
  <c r="E675" i="1"/>
  <c r="E54" i="1"/>
  <c r="C73" i="1" l="1"/>
  <c r="J72" i="1"/>
  <c r="E72" i="1"/>
  <c r="H73" i="1" l="1"/>
  <c r="J73" i="1" s="1"/>
  <c r="J76" i="1" s="1"/>
  <c r="J125" i="1" s="1"/>
  <c r="E73" i="1"/>
  <c r="E76" i="1" s="1"/>
  <c r="E125" i="1" s="1"/>
  <c r="J678" i="1" l="1"/>
  <c r="J680" i="1"/>
  <c r="J681" i="1"/>
  <c r="J679" i="1"/>
  <c r="J682" i="1" l="1"/>
  <c r="I685" i="1" s="1"/>
</calcChain>
</file>

<file path=xl/sharedStrings.xml><?xml version="1.0" encoding="utf-8"?>
<sst xmlns="http://schemas.openxmlformats.org/spreadsheetml/2006/main" count="1890" uniqueCount="273">
  <si>
    <t xml:space="preserve"> </t>
  </si>
  <si>
    <t>РАБОТЫ</t>
  </si>
  <si>
    <t>МАТЕРИАЛЫ</t>
  </si>
  <si>
    <t>Наименование видов работ</t>
  </si>
  <si>
    <t>Ед. изм.</t>
  </si>
  <si>
    <t>К-во</t>
  </si>
  <si>
    <t>Цена, грн.</t>
  </si>
  <si>
    <t>Сумма, грн.</t>
  </si>
  <si>
    <t>Наименование видов материалов</t>
  </si>
  <si>
    <t xml:space="preserve">Ед. изм. </t>
  </si>
  <si>
    <t>шт</t>
  </si>
  <si>
    <t>меш25кг</t>
  </si>
  <si>
    <t>м.п.</t>
  </si>
  <si>
    <t>Всего</t>
  </si>
  <si>
    <t>СТЕНЫ</t>
  </si>
  <si>
    <t>м2</t>
  </si>
  <si>
    <t>Грунтовка СТ-17,Супер 10лит</t>
  </si>
  <si>
    <t>кан10лит</t>
  </si>
  <si>
    <t>меш30кг</t>
  </si>
  <si>
    <t>Уголок перфорированый</t>
  </si>
  <si>
    <t>Шпаклевка, 25 кг НР Финиш</t>
  </si>
  <si>
    <t>Шпаклевка откосов</t>
  </si>
  <si>
    <t>Шпаклевка, 25 кг Мультифиниш</t>
  </si>
  <si>
    <t>Шлифовка откосов</t>
  </si>
  <si>
    <t>Наждачная сетка №120</t>
  </si>
  <si>
    <t xml:space="preserve">Грунтовка откосов </t>
  </si>
  <si>
    <t>л</t>
  </si>
  <si>
    <t>Грунтовка стен  под выготовку</t>
  </si>
  <si>
    <t>Шпаклевка стен</t>
  </si>
  <si>
    <t>Шлифовка стен</t>
  </si>
  <si>
    <t xml:space="preserve">Грунтовка стен </t>
  </si>
  <si>
    <t>Устройство дверных блоков межкомнатных</t>
  </si>
  <si>
    <t xml:space="preserve">Дверной блок межкомнатный </t>
  </si>
  <si>
    <t>Пена монтажная</t>
  </si>
  <si>
    <t>Установка наличника</t>
  </si>
  <si>
    <t>наличник</t>
  </si>
  <si>
    <t>Врезка замков, ручек</t>
  </si>
  <si>
    <t>Фурнитура</t>
  </si>
  <si>
    <t>ПОТОЛКИ</t>
  </si>
  <si>
    <t>шт.</t>
  </si>
  <si>
    <t>ПОЛЫ</t>
  </si>
  <si>
    <t>Грунтовка поверхности пола</t>
  </si>
  <si>
    <t>Смесь нивелирующая CN 69</t>
  </si>
  <si>
    <t>Установка пороговых реек</t>
  </si>
  <si>
    <t>Пороговая рейка</t>
  </si>
  <si>
    <t>Дюбели 6х40</t>
  </si>
  <si>
    <t>Плитка</t>
  </si>
  <si>
    <t>клей СМ 11</t>
  </si>
  <si>
    <t>Крестики 2,5</t>
  </si>
  <si>
    <t>Затирка швов плитки</t>
  </si>
  <si>
    <t>Затирка</t>
  </si>
  <si>
    <t>1кг</t>
  </si>
  <si>
    <t>Клей СМ-11</t>
  </si>
  <si>
    <t>гидроизоляция</t>
  </si>
  <si>
    <t>Всего по ванной</t>
  </si>
  <si>
    <t>Всього</t>
  </si>
  <si>
    <t>ДРУГИЕ РАБОТЫ</t>
  </si>
  <si>
    <t>тн</t>
  </si>
  <si>
    <t>Транспортные расходы</t>
  </si>
  <si>
    <t>аммортизация эл.инструмента</t>
  </si>
  <si>
    <t>Средства защиты расходные</t>
  </si>
  <si>
    <t>инструмент и материалы расходные</t>
  </si>
  <si>
    <t>Всего по квартире</t>
  </si>
  <si>
    <t>Общая стоимость работ и материалов:</t>
  </si>
  <si>
    <t xml:space="preserve">Грунтовка откосов  под выготовку </t>
  </si>
  <si>
    <t xml:space="preserve">Грунтовка поверхности пола </t>
  </si>
  <si>
    <t xml:space="preserve">Затирка швов плитки </t>
  </si>
  <si>
    <t>Покраска откосов</t>
  </si>
  <si>
    <t>точка</t>
  </si>
  <si>
    <t>ИНЖЕНЕРНЫЕ РАБОТЫ</t>
  </si>
  <si>
    <t>дюбель</t>
  </si>
  <si>
    <t>Установка ветилятора</t>
  </si>
  <si>
    <t>вентилятор</t>
  </si>
  <si>
    <t>Установка  светильников</t>
  </si>
  <si>
    <t xml:space="preserve">Светильник </t>
  </si>
  <si>
    <t>Установка  сантехприборов</t>
  </si>
  <si>
    <t>Унитаз з фурнитурой</t>
  </si>
  <si>
    <t xml:space="preserve">Умывальник </t>
  </si>
  <si>
    <t>Установка  смесителей</t>
  </si>
  <si>
    <t>Установка  полотенцесушителя</t>
  </si>
  <si>
    <t>Полотенцесушитель</t>
  </si>
  <si>
    <t>Установка  кранов</t>
  </si>
  <si>
    <t>Установка навесных зеркал</t>
  </si>
  <si>
    <t>Зеркало навесное</t>
  </si>
  <si>
    <t>Пробивка монтажных отверстий в перегородке</t>
  </si>
  <si>
    <t xml:space="preserve">Установка монтажных  коробок </t>
  </si>
  <si>
    <t>коробка Р60</t>
  </si>
  <si>
    <t>Установка  розеток, выключателей</t>
  </si>
  <si>
    <t>Розетка, выключатель</t>
  </si>
  <si>
    <t>кг</t>
  </si>
  <si>
    <t xml:space="preserve">Укладка плитки на пол </t>
  </si>
  <si>
    <t xml:space="preserve">Подрезка плитки, шлифовка </t>
  </si>
  <si>
    <t xml:space="preserve">Установка перфорированых уголков </t>
  </si>
  <si>
    <t>Облицовка стен плиткой</t>
  </si>
  <si>
    <t xml:space="preserve">Отверстия в плитке под фурнитуру </t>
  </si>
  <si>
    <t xml:space="preserve">Устройство штробы </t>
  </si>
  <si>
    <t xml:space="preserve">Заделка штробы </t>
  </si>
  <si>
    <t xml:space="preserve">Вывоз строительного мусора </t>
  </si>
  <si>
    <t xml:space="preserve">Подъем материалов, спуск мусора </t>
  </si>
  <si>
    <t xml:space="preserve">Погрузочно-разгрузочные работы </t>
  </si>
  <si>
    <t xml:space="preserve">Уборка мусора </t>
  </si>
  <si>
    <t>Прокладка проводки</t>
  </si>
  <si>
    <t>кабель антенный</t>
  </si>
  <si>
    <t xml:space="preserve">кабель 3х2,5 </t>
  </si>
  <si>
    <t xml:space="preserve">кабель 3х1,5 </t>
  </si>
  <si>
    <t>Установка-снятие  радиаторов</t>
  </si>
  <si>
    <t>Ванна</t>
  </si>
  <si>
    <t>Подключение стиральной , посудомойки, плиты</t>
  </si>
  <si>
    <t>Комплект трубопровода</t>
  </si>
  <si>
    <t>Прокладка трубопровода канализации и водопровода</t>
  </si>
  <si>
    <t>Клей для обоев</t>
  </si>
  <si>
    <t>упак</t>
  </si>
  <si>
    <t>ГКЛ 3000*1200*12,5</t>
  </si>
  <si>
    <t>Профиль UD27 t0,55</t>
  </si>
  <si>
    <t>Профиль СD60 t0,55</t>
  </si>
  <si>
    <t xml:space="preserve">Поворотный подвес для CD </t>
  </si>
  <si>
    <t>Подвес ухо</t>
  </si>
  <si>
    <t>Подвес крюк</t>
  </si>
  <si>
    <t>Соединитель для спицы</t>
  </si>
  <si>
    <t>Удлинитель профиля</t>
  </si>
  <si>
    <t>Соединитель профиля</t>
  </si>
  <si>
    <t>Саморез LN9,5</t>
  </si>
  <si>
    <t>Дюбель потолочный "Бирбах"</t>
  </si>
  <si>
    <t xml:space="preserve">Шуруп самонарезающий TN25 </t>
  </si>
  <si>
    <t>Дюбель с саморезом 6*40</t>
  </si>
  <si>
    <t>м</t>
  </si>
  <si>
    <t>Шпатлевка "Knauf UNIFLOT"</t>
  </si>
  <si>
    <t>Лента армирующая</t>
  </si>
  <si>
    <t>м/п</t>
  </si>
  <si>
    <t>Сетка шлифовальная</t>
  </si>
  <si>
    <t xml:space="preserve">Грунтовка откосов  потолка под выготовку </t>
  </si>
  <si>
    <t>Стартовая штукатурка откосов потолка</t>
  </si>
  <si>
    <t>Шпаклевка откосов потолка</t>
  </si>
  <si>
    <t>Шлифовка откосов потолка</t>
  </si>
  <si>
    <t>Грунтовка откосов потолка</t>
  </si>
  <si>
    <t>Покраска откосов потолка</t>
  </si>
  <si>
    <t>кабель интернет</t>
  </si>
  <si>
    <t xml:space="preserve">Монт. Автоматического выключателя </t>
  </si>
  <si>
    <t>Автомат 1/10а</t>
  </si>
  <si>
    <t>Расходный материал</t>
  </si>
  <si>
    <t xml:space="preserve">Штукатурная смесь </t>
  </si>
  <si>
    <t>Клей герметик</t>
  </si>
  <si>
    <t>Стойка душа</t>
  </si>
  <si>
    <t>Шланг для подключения</t>
  </si>
  <si>
    <t xml:space="preserve">28 октября 2017 </t>
  </si>
  <si>
    <t>КУХНЯ</t>
  </si>
  <si>
    <t>Всего по кухне</t>
  </si>
  <si>
    <t>Укладка фольгоизола</t>
  </si>
  <si>
    <t>Фольгоизол</t>
  </si>
  <si>
    <t>Устройство гидроизоляции</t>
  </si>
  <si>
    <t>гидроизоляция CR 65</t>
  </si>
  <si>
    <t>ВАННА</t>
  </si>
  <si>
    <t>Устройство теплого пола</t>
  </si>
  <si>
    <t>Установка регулятора теплого пола</t>
  </si>
  <si>
    <t>скоба</t>
  </si>
  <si>
    <t>Клемник WAGO на 3 соединения до 4 мм2</t>
  </si>
  <si>
    <t>Монтаж распредкоробки</t>
  </si>
  <si>
    <t>Расключение  распредкоробки</t>
  </si>
  <si>
    <t>Установка ЛЭД ленты</t>
  </si>
  <si>
    <t>ЛЭД лента</t>
  </si>
  <si>
    <t>Установка  трансформатора</t>
  </si>
  <si>
    <t>Трансформатор</t>
  </si>
  <si>
    <t>КОРИДОР</t>
  </si>
  <si>
    <t>Поклейка обоев</t>
  </si>
  <si>
    <t>обои</t>
  </si>
  <si>
    <t xml:space="preserve">Монтаж короба потолка ГКЛ на металлическом каркасе </t>
  </si>
  <si>
    <t>Заделка стыков ГКЛ</t>
  </si>
  <si>
    <t>Всего по коридору</t>
  </si>
  <si>
    <t>Установка плинтуса</t>
  </si>
  <si>
    <t>Плинтус ПВХ, 2,5м</t>
  </si>
  <si>
    <t>Уголок наружный + внутренний</t>
  </si>
  <si>
    <t>Заглушка</t>
  </si>
  <si>
    <t xml:space="preserve">Соединитель </t>
  </si>
  <si>
    <t>Устройство самовыравнивающейся стяжки</t>
  </si>
  <si>
    <t>Укладка ламината</t>
  </si>
  <si>
    <t>Ламинат Таркетт (Винтаж, Легаци)</t>
  </si>
  <si>
    <t>Подкладка полистирол</t>
  </si>
  <si>
    <t>Пленка 100мкм</t>
  </si>
  <si>
    <t xml:space="preserve">Установка декоративных уголков </t>
  </si>
  <si>
    <t>Уголок декоративный</t>
  </si>
  <si>
    <t>Клей монтажный</t>
  </si>
  <si>
    <t>клей СМ 17</t>
  </si>
  <si>
    <t>Автомат 1/16а</t>
  </si>
  <si>
    <t>Штукатурка, 30 кг Старт</t>
  </si>
  <si>
    <t>Смесь СЦ5</t>
  </si>
  <si>
    <t>пластификатор</t>
  </si>
  <si>
    <t>Смеситель ванна, умывальник</t>
  </si>
  <si>
    <t>ЖК Новоселки, кв. 34</t>
  </si>
  <si>
    <t>Всего по кладовке</t>
  </si>
  <si>
    <t>КЛАДОВКА</t>
  </si>
  <si>
    <t xml:space="preserve">Стартовая штукатурка откосов </t>
  </si>
  <si>
    <t>Штукатурка, 30 кг Ротбанд</t>
  </si>
  <si>
    <t>Стартовая штукатурка стен</t>
  </si>
  <si>
    <t>Покраска стен</t>
  </si>
  <si>
    <t>Заделка стыков панелей</t>
  </si>
  <si>
    <t>Грунтовка потолков</t>
  </si>
  <si>
    <t>Стартовая шпатлевка потолков</t>
  </si>
  <si>
    <t>Шпаклевка потолков</t>
  </si>
  <si>
    <t>Шлифовка потолков</t>
  </si>
  <si>
    <t>Покраска потолка в/эм. Краской</t>
  </si>
  <si>
    <t>Профиль направляющий UW-75</t>
  </si>
  <si>
    <t>Профиль стоечный CW-75</t>
  </si>
  <si>
    <t>изоляция</t>
  </si>
  <si>
    <t>Прокладка звукоизоляционная 70мм</t>
  </si>
  <si>
    <t>ГКЛ 2500мм х 1200мм х 12,5мм</t>
  </si>
  <si>
    <t>лист</t>
  </si>
  <si>
    <t>Саморезы3,5х9,5 з буром</t>
  </si>
  <si>
    <t>Лента для швов</t>
  </si>
  <si>
    <t>п.м</t>
  </si>
  <si>
    <t>Саморезы по металлу TN 25</t>
  </si>
  <si>
    <t>Устройство опуска дверных проемов с двухсторонней зашивкой ЛГК со звукоизоляцией</t>
  </si>
  <si>
    <t xml:space="preserve">Монтаж потолка ГКЛ на металлическом каркасе </t>
  </si>
  <si>
    <t>Поклейка багета</t>
  </si>
  <si>
    <t>Багет</t>
  </si>
  <si>
    <t>Покраска багета в/эм. Краской</t>
  </si>
  <si>
    <t>Поклейка флизелина</t>
  </si>
  <si>
    <t>Флизелин Версалес 110гр/м2</t>
  </si>
  <si>
    <t>Устройство штробы для теплого пола</t>
  </si>
  <si>
    <t>СПАЛЬНЯ МАЛЕНЬКАЯ</t>
  </si>
  <si>
    <t>Устройство утепления наружной стены</t>
  </si>
  <si>
    <t>Полистирол 20мм</t>
  </si>
  <si>
    <t>Клей СТ83</t>
  </si>
  <si>
    <t>Дюбель для утеплителя</t>
  </si>
  <si>
    <t>Устройство защитного слоя по утеплителю</t>
  </si>
  <si>
    <t>Стеклосетка</t>
  </si>
  <si>
    <t>Клей СТ85</t>
  </si>
  <si>
    <t>Устройство утепления откоса окна</t>
  </si>
  <si>
    <t>Всего по спальне маленькой</t>
  </si>
  <si>
    <t>Краска водоэмульсионная Церезит 51</t>
  </si>
  <si>
    <t>Установка подоконника</t>
  </si>
  <si>
    <t>Заделка монтажной полости под подоконником</t>
  </si>
  <si>
    <t>Подоконник</t>
  </si>
  <si>
    <t>заглушка</t>
  </si>
  <si>
    <t>СПАЛЬНЯ БОЛЬШАЯ</t>
  </si>
  <si>
    <t>Всего по спальне большой</t>
  </si>
  <si>
    <t>Штукатурка стен</t>
  </si>
  <si>
    <t>Сбивка штукатурки</t>
  </si>
  <si>
    <t xml:space="preserve">Устройство фальшстены из  ГКЛ на металлическом каркасе </t>
  </si>
  <si>
    <t>Укладка плитки на порог</t>
  </si>
  <si>
    <t>БАЛКОН</t>
  </si>
  <si>
    <t>Всего по балкону</t>
  </si>
  <si>
    <t>Полистирол 50мм</t>
  </si>
  <si>
    <t>Демонтаж утеплителя</t>
  </si>
  <si>
    <t>Устройство утепления потолка</t>
  </si>
  <si>
    <t xml:space="preserve">Устройство короба из  ГКЛ на металлическом каркасе </t>
  </si>
  <si>
    <t>Устройство стяжки 40мм</t>
  </si>
  <si>
    <t>ТУАЛЕТ</t>
  </si>
  <si>
    <t>Всего по туалету</t>
  </si>
  <si>
    <t>кабель 2х1</t>
  </si>
  <si>
    <t>Реле напряжения 25а</t>
  </si>
  <si>
    <t xml:space="preserve">Автомат 2/25а  диф. </t>
  </si>
  <si>
    <t xml:space="preserve">Автомат 2/16а  диф. </t>
  </si>
  <si>
    <t xml:space="preserve">Автомат 2/20а  диф. </t>
  </si>
  <si>
    <t>Автомат 1/20а</t>
  </si>
  <si>
    <t>Демонтаж автомата</t>
  </si>
  <si>
    <t>Демонтаж электрощита</t>
  </si>
  <si>
    <t>Устройство ниши электрощита</t>
  </si>
  <si>
    <t>Монтаж электрощита</t>
  </si>
  <si>
    <t>Электрощит Hager 48</t>
  </si>
  <si>
    <t>Nexans TXLP/2R 1000 Вт</t>
  </si>
  <si>
    <t>Nexans TXLP/2R 1250 Вт</t>
  </si>
  <si>
    <t>Nexans TXLP/2R 400 Вт</t>
  </si>
  <si>
    <t>Nexans TXLP/2R 700 Вт</t>
  </si>
  <si>
    <t>Nexans TXLP/2R 200 Вт</t>
  </si>
  <si>
    <t>Регулятор Nexans N-Comfort TD</t>
  </si>
  <si>
    <t>Прокладка воздуховода</t>
  </si>
  <si>
    <t>Комплект воздуховода</t>
  </si>
  <si>
    <t>Устройство штробы водопроводо и канализации</t>
  </si>
  <si>
    <t>Распред. Коробка 80</t>
  </si>
  <si>
    <t>Установка  бойлера</t>
  </si>
  <si>
    <t>Бойлер</t>
  </si>
  <si>
    <t>Кран</t>
  </si>
  <si>
    <t>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</si>
</sst>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грн-2]\ #,##0.00"/>
    <numFmt numFmtId="165" formatCode="[$€-2]\ #,##0.00"/>
    <numFmt numFmtId="166" formatCode="[$-419]General"/>
    <numFmt numFmtId="167" formatCode="[$-419]#,##0.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4"/>
      <name val="Arial"/>
      <family val="2"/>
      <charset val="204"/>
    </font>
    <font>
      <sz val="22"/>
      <name val="Arial Cyr"/>
      <charset val="204"/>
    </font>
    <font>
      <sz val="1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b/>
      <sz val="14"/>
      <name val="Arial"/>
      <family val="2"/>
      <charset val="204"/>
    </font>
    <font>
      <sz val="11"/>
      <name val="Arial Cyr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sz val="11"/>
      <name val="Calibri"/>
      <family val="2"/>
      <charset val="204"/>
    </font>
    <font>
      <b/>
      <sz val="16"/>
      <color indexed="8"/>
      <name val="Arial"/>
      <family val="2"/>
      <charset val="204"/>
    </font>
    <font>
      <sz val="10"/>
      <name val="Helv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6" fillId="0" borderId="0"/>
    <xf numFmtId="0" fontId="1" fillId="0" borderId="0"/>
    <xf numFmtId="166" fontId="18" fillId="0" borderId="0" applyBorder="0" applyProtection="0"/>
    <xf numFmtId="0" fontId="22" fillId="0" borderId="0"/>
  </cellStyleXfs>
  <cellXfs count="222">
    <xf numFmtId="0" fontId="0" fillId="0" borderId="0" xfId="0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right" vertical="center" wrapText="1"/>
    </xf>
    <xf numFmtId="0" fontId="6" fillId="0" borderId="0" xfId="2" applyFont="1" applyFill="1" applyAlignment="1">
      <alignment horizontal="right" vertical="center" wrapText="1"/>
    </xf>
    <xf numFmtId="0" fontId="6" fillId="0" borderId="0" xfId="2" applyFont="1" applyFill="1" applyAlignment="1">
      <alignment horizontal="left" vertical="center" wrapText="1"/>
    </xf>
    <xf numFmtId="0" fontId="6" fillId="0" borderId="0" xfId="2" applyFont="1" applyFill="1" applyAlignment="1">
      <alignment horizontal="right" vertical="center"/>
    </xf>
    <xf numFmtId="0" fontId="5" fillId="0" borderId="0" xfId="2" applyFont="1" applyFill="1"/>
    <xf numFmtId="0" fontId="7" fillId="0" borderId="0" xfId="2" applyFont="1" applyFill="1"/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right" vertical="center" wrapText="1"/>
    </xf>
    <xf numFmtId="164" fontId="6" fillId="0" borderId="1" xfId="2" applyNumberFormat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left" vertical="center" wrapText="1"/>
    </xf>
    <xf numFmtId="164" fontId="6" fillId="0" borderId="2" xfId="2" applyNumberFormat="1" applyFont="1" applyFill="1" applyBorder="1" applyAlignment="1">
      <alignment horizontal="right" vertical="center" wrapText="1"/>
    </xf>
    <xf numFmtId="0" fontId="6" fillId="0" borderId="3" xfId="2" applyFont="1" applyFill="1" applyBorder="1" applyAlignment="1">
      <alignment vertical="center" wrapText="1"/>
    </xf>
    <xf numFmtId="0" fontId="6" fillId="0" borderId="4" xfId="2" applyFont="1" applyFill="1" applyBorder="1" applyAlignment="1">
      <alignment horizontal="right" vertical="center"/>
    </xf>
    <xf numFmtId="2" fontId="6" fillId="0" borderId="4" xfId="2" applyNumberFormat="1" applyFont="1" applyFill="1" applyBorder="1" applyAlignment="1">
      <alignment horizontal="right" vertical="center"/>
    </xf>
    <xf numFmtId="165" fontId="6" fillId="0" borderId="4" xfId="2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horizontal="left" vertical="center" wrapText="1"/>
    </xf>
    <xf numFmtId="4" fontId="7" fillId="0" borderId="5" xfId="2" applyNumberFormat="1" applyFont="1" applyFill="1" applyBorder="1" applyAlignment="1">
      <alignment horizontal="right" vertical="center"/>
    </xf>
    <xf numFmtId="0" fontId="7" fillId="0" borderId="5" xfId="2" applyFont="1" applyFill="1" applyBorder="1" applyAlignment="1">
      <alignment horizontal="left"/>
    </xf>
    <xf numFmtId="0" fontId="7" fillId="0" borderId="5" xfId="2" applyFont="1" applyFill="1" applyBorder="1" applyAlignment="1">
      <alignment horizontal="center"/>
    </xf>
    <xf numFmtId="2" fontId="7" fillId="0" borderId="5" xfId="2" applyNumberFormat="1" applyFont="1" applyFill="1" applyBorder="1" applyAlignment="1">
      <alignment horizontal="right" vertical="center"/>
    </xf>
    <xf numFmtId="2" fontId="7" fillId="0" borderId="5" xfId="2" applyNumberFormat="1" applyFont="1" applyFill="1" applyBorder="1" applyAlignment="1">
      <alignment horizontal="right"/>
    </xf>
    <xf numFmtId="4" fontId="7" fillId="0" borderId="6" xfId="2" applyNumberFormat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vertical="center" wrapText="1"/>
    </xf>
    <xf numFmtId="4" fontId="6" fillId="0" borderId="5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left" vertical="center" wrapText="1"/>
    </xf>
    <xf numFmtId="4" fontId="6" fillId="0" borderId="3" xfId="2" applyNumberFormat="1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/>
    </xf>
    <xf numFmtId="2" fontId="7" fillId="0" borderId="5" xfId="2" applyNumberFormat="1" applyFont="1" applyFill="1" applyBorder="1" applyAlignment="1">
      <alignment horizontal="right" vertical="center" wrapText="1"/>
    </xf>
    <xf numFmtId="4" fontId="7" fillId="0" borderId="5" xfId="2" applyNumberFormat="1" applyFont="1" applyFill="1" applyBorder="1" applyAlignment="1">
      <alignment horizontal="right" vertical="center" wrapText="1"/>
    </xf>
    <xf numFmtId="4" fontId="7" fillId="0" borderId="5" xfId="2" applyNumberFormat="1" applyFont="1" applyFill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0" fontId="7" fillId="0" borderId="5" xfId="2" applyFont="1" applyFill="1" applyBorder="1" applyAlignment="1">
      <alignment horizontal="right" vertical="center"/>
    </xf>
    <xf numFmtId="0" fontId="6" fillId="0" borderId="5" xfId="2" applyFont="1" applyFill="1" applyBorder="1" applyAlignment="1">
      <alignment horizontal="right" vertical="center"/>
    </xf>
    <xf numFmtId="0" fontId="12" fillId="0" borderId="0" xfId="2" applyFont="1" applyFill="1"/>
    <xf numFmtId="0" fontId="6" fillId="0" borderId="5" xfId="2" applyFont="1" applyFill="1" applyBorder="1" applyAlignment="1">
      <alignment horizontal="center" vertical="center" wrapText="1"/>
    </xf>
    <xf numFmtId="4" fontId="6" fillId="0" borderId="5" xfId="2" applyNumberFormat="1" applyFont="1" applyFill="1" applyBorder="1" applyAlignment="1">
      <alignment horizontal="right" vertical="center" wrapText="1"/>
    </xf>
    <xf numFmtId="4" fontId="6" fillId="0" borderId="3" xfId="2" applyNumberFormat="1" applyFont="1" applyFill="1" applyBorder="1" applyAlignment="1">
      <alignment horizontal="right" vertical="center" wrapText="1"/>
    </xf>
    <xf numFmtId="0" fontId="8" fillId="0" borderId="5" xfId="2" applyFont="1" applyFill="1" applyBorder="1" applyAlignment="1">
      <alignment vertical="center" wrapText="1"/>
    </xf>
    <xf numFmtId="0" fontId="8" fillId="0" borderId="5" xfId="2" applyFont="1" applyFill="1" applyBorder="1" applyAlignment="1">
      <alignment horizontal="right" vertical="center"/>
    </xf>
    <xf numFmtId="4" fontId="8" fillId="0" borderId="5" xfId="2" applyNumberFormat="1" applyFont="1" applyFill="1" applyBorder="1" applyAlignment="1">
      <alignment horizontal="right" vertical="center"/>
    </xf>
    <xf numFmtId="4" fontId="8" fillId="0" borderId="5" xfId="2" applyNumberFormat="1" applyFont="1" applyFill="1" applyBorder="1" applyAlignment="1">
      <alignment horizontal="right" vertical="center" wrapText="1"/>
    </xf>
    <xf numFmtId="0" fontId="8" fillId="0" borderId="5" xfId="2" applyFont="1" applyFill="1" applyBorder="1" applyAlignment="1">
      <alignment horizontal="left" vertical="center" wrapText="1"/>
    </xf>
    <xf numFmtId="4" fontId="8" fillId="0" borderId="3" xfId="2" applyNumberFormat="1" applyFont="1" applyFill="1" applyBorder="1" applyAlignment="1">
      <alignment horizontal="right" vertical="center"/>
    </xf>
    <xf numFmtId="0" fontId="8" fillId="0" borderId="3" xfId="2" applyFont="1" applyFill="1" applyBorder="1" applyAlignment="1">
      <alignment vertical="center" wrapText="1"/>
    </xf>
    <xf numFmtId="0" fontId="8" fillId="0" borderId="4" xfId="2" applyFont="1" applyFill="1" applyBorder="1" applyAlignment="1">
      <alignment horizontal="right" vertical="center"/>
    </xf>
    <xf numFmtId="4" fontId="8" fillId="0" borderId="4" xfId="2" applyNumberFormat="1" applyFont="1" applyFill="1" applyBorder="1" applyAlignment="1">
      <alignment horizontal="right" vertical="center"/>
    </xf>
    <xf numFmtId="4" fontId="8" fillId="0" borderId="4" xfId="2" applyNumberFormat="1" applyFont="1" applyFill="1" applyBorder="1" applyAlignment="1">
      <alignment horizontal="right" vertical="center" wrapText="1"/>
    </xf>
    <xf numFmtId="0" fontId="8" fillId="0" borderId="4" xfId="2" applyFont="1" applyFill="1" applyBorder="1" applyAlignment="1">
      <alignment horizontal="left" vertical="center" wrapText="1"/>
    </xf>
    <xf numFmtId="2" fontId="5" fillId="0" borderId="5" xfId="2" applyNumberFormat="1" applyFont="1" applyFill="1" applyBorder="1" applyAlignment="1">
      <alignment horizontal="right"/>
    </xf>
    <xf numFmtId="2" fontId="5" fillId="0" borderId="5" xfId="2" applyNumberFormat="1" applyFont="1" applyFill="1" applyBorder="1" applyAlignment="1">
      <alignment horizontal="right" vertical="center"/>
    </xf>
    <xf numFmtId="0" fontId="12" fillId="0" borderId="5" xfId="2" applyFont="1" applyFill="1" applyBorder="1" applyAlignment="1">
      <alignment vertical="center" wrapText="1"/>
    </xf>
    <xf numFmtId="0" fontId="12" fillId="0" borderId="5" xfId="2" applyFont="1" applyFill="1" applyBorder="1" applyAlignment="1">
      <alignment horizontal="right" vertical="center"/>
    </xf>
    <xf numFmtId="4" fontId="12" fillId="0" borderId="5" xfId="2" applyNumberFormat="1" applyFont="1" applyFill="1" applyBorder="1" applyAlignment="1">
      <alignment horizontal="right" vertical="center"/>
    </xf>
    <xf numFmtId="4" fontId="12" fillId="0" borderId="5" xfId="2" applyNumberFormat="1" applyFont="1" applyFill="1" applyBorder="1" applyAlignment="1">
      <alignment horizontal="right" vertical="center" wrapText="1"/>
    </xf>
    <xf numFmtId="0" fontId="12" fillId="0" borderId="5" xfId="2" applyFont="1" applyFill="1" applyBorder="1" applyAlignment="1">
      <alignment horizontal="left" vertical="center" wrapText="1"/>
    </xf>
    <xf numFmtId="4" fontId="12" fillId="0" borderId="6" xfId="2" applyNumberFormat="1" applyFont="1" applyFill="1" applyBorder="1" applyAlignment="1">
      <alignment horizontal="right" vertical="center"/>
    </xf>
    <xf numFmtId="2" fontId="7" fillId="0" borderId="5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0" fontId="5" fillId="0" borderId="0" xfId="2" applyFont="1" applyFill="1" applyAlignment="1">
      <alignment horizontal="right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right" vertical="center"/>
    </xf>
    <xf numFmtId="0" fontId="5" fillId="0" borderId="3" xfId="2" applyFont="1" applyFill="1" applyBorder="1" applyAlignment="1">
      <alignment horizontal="right" vertical="center"/>
    </xf>
    <xf numFmtId="0" fontId="7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right" vertical="center" wrapText="1"/>
    </xf>
    <xf numFmtId="0" fontId="7" fillId="0" borderId="0" xfId="2" applyFont="1" applyFill="1" applyAlignment="1">
      <alignment horizontal="left" vertical="center" wrapText="1"/>
    </xf>
    <xf numFmtId="2" fontId="5" fillId="0" borderId="7" xfId="2" applyNumberFormat="1" applyFont="1" applyFill="1" applyBorder="1" applyAlignment="1">
      <alignment horizontal="right" vertical="top" wrapText="1"/>
    </xf>
    <xf numFmtId="2" fontId="5" fillId="0" borderId="8" xfId="2" applyNumberFormat="1" applyFont="1" applyFill="1" applyBorder="1" applyAlignment="1">
      <alignment horizontal="right" vertical="top" wrapText="1"/>
    </xf>
    <xf numFmtId="0" fontId="6" fillId="0" borderId="0" xfId="2" applyFont="1" applyFill="1" applyAlignment="1">
      <alignment horizontal="right"/>
    </xf>
    <xf numFmtId="0" fontId="5" fillId="0" borderId="5" xfId="2" applyFont="1" applyFill="1" applyBorder="1" applyAlignment="1">
      <alignment horizontal="right"/>
    </xf>
    <xf numFmtId="0" fontId="7" fillId="0" borderId="5" xfId="2" applyFont="1" applyFill="1" applyBorder="1" applyAlignment="1">
      <alignment horizontal="center" vertical="center"/>
    </xf>
    <xf numFmtId="0" fontId="9" fillId="0" borderId="0" xfId="2" applyFont="1" applyFill="1" applyAlignment="1">
      <alignment wrapText="1"/>
    </xf>
    <xf numFmtId="4" fontId="5" fillId="0" borderId="3" xfId="2" applyNumberFormat="1" applyFont="1" applyFill="1" applyBorder="1" applyAlignment="1">
      <alignment horizontal="right" vertical="center"/>
    </xf>
    <xf numFmtId="0" fontId="7" fillId="0" borderId="5" xfId="2" applyFont="1" applyFill="1" applyBorder="1" applyAlignment="1">
      <alignment vertical="center" wrapText="1"/>
    </xf>
    <xf numFmtId="4" fontId="5" fillId="0" borderId="5" xfId="2" applyNumberFormat="1" applyFont="1" applyFill="1" applyBorder="1" applyAlignment="1">
      <alignment horizontal="right"/>
    </xf>
    <xf numFmtId="2" fontId="5" fillId="0" borderId="5" xfId="2" applyNumberFormat="1" applyFont="1" applyFill="1" applyBorder="1" applyAlignment="1">
      <alignment horizontal="right" vertical="center" wrapText="1"/>
    </xf>
    <xf numFmtId="4" fontId="5" fillId="0" borderId="5" xfId="2" applyNumberFormat="1" applyFont="1" applyFill="1" applyBorder="1" applyAlignment="1">
      <alignment horizontal="right" vertical="center" wrapText="1"/>
    </xf>
    <xf numFmtId="4" fontId="5" fillId="0" borderId="3" xfId="2" applyNumberFormat="1" applyFont="1" applyFill="1" applyBorder="1" applyAlignment="1">
      <alignment horizontal="right"/>
    </xf>
    <xf numFmtId="0" fontId="11" fillId="0" borderId="0" xfId="2" applyFont="1" applyFill="1"/>
    <xf numFmtId="0" fontId="5" fillId="0" borderId="5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wrapText="1"/>
    </xf>
    <xf numFmtId="2" fontId="5" fillId="0" borderId="5" xfId="2" applyNumberFormat="1" applyFont="1" applyFill="1" applyBorder="1" applyAlignment="1">
      <alignment horizontal="right" vertical="top" wrapText="1"/>
    </xf>
    <xf numFmtId="49" fontId="5" fillId="0" borderId="8" xfId="2" applyNumberFormat="1" applyFont="1" applyFill="1" applyBorder="1" applyAlignment="1">
      <alignment horizontal="left" vertical="top" wrapText="1"/>
    </xf>
    <xf numFmtId="0" fontId="5" fillId="0" borderId="8" xfId="2" applyFont="1" applyFill="1" applyBorder="1" applyAlignment="1">
      <alignment horizontal="right" vertical="top" wrapText="1"/>
    </xf>
    <xf numFmtId="0" fontId="13" fillId="0" borderId="0" xfId="2" applyFont="1" applyFill="1" applyAlignment="1">
      <alignment wrapText="1"/>
    </xf>
    <xf numFmtId="4" fontId="5" fillId="0" borderId="6" xfId="2" applyNumberFormat="1" applyFont="1" applyFill="1" applyBorder="1" applyAlignment="1">
      <alignment horizontal="right" vertical="center"/>
    </xf>
    <xf numFmtId="2" fontId="14" fillId="0" borderId="5" xfId="2" applyNumberFormat="1" applyFont="1" applyFill="1" applyBorder="1" applyAlignment="1">
      <alignment horizontal="right"/>
    </xf>
    <xf numFmtId="2" fontId="5" fillId="0" borderId="3" xfId="2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wrapText="1"/>
    </xf>
    <xf numFmtId="0" fontId="5" fillId="0" borderId="5" xfId="2" applyFont="1" applyFill="1" applyBorder="1" applyAlignment="1">
      <alignment horizontal="right" vertical="top" wrapText="1"/>
    </xf>
    <xf numFmtId="2" fontId="7" fillId="0" borderId="5" xfId="2" applyNumberFormat="1" applyFont="1" applyFill="1" applyBorder="1" applyAlignment="1">
      <alignment horizontal="center"/>
    </xf>
    <xf numFmtId="2" fontId="5" fillId="0" borderId="5" xfId="2" applyNumberFormat="1" applyFont="1" applyFill="1" applyBorder="1" applyAlignment="1">
      <alignment horizontal="center" vertical="center"/>
    </xf>
    <xf numFmtId="2" fontId="5" fillId="0" borderId="3" xfId="2" applyNumberFormat="1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0" fontId="6" fillId="0" borderId="0" xfId="2" applyFont="1" applyFill="1"/>
    <xf numFmtId="0" fontId="10" fillId="0" borderId="0" xfId="2" applyFont="1" applyFill="1" applyAlignment="1">
      <alignment horizontal="right"/>
    </xf>
    <xf numFmtId="2" fontId="5" fillId="2" borderId="5" xfId="0" applyNumberFormat="1" applyFont="1" applyFill="1" applyBorder="1" applyAlignment="1">
      <alignment horizontal="right"/>
    </xf>
    <xf numFmtId="0" fontId="7" fillId="2" borderId="5" xfId="2" applyFont="1" applyFill="1" applyBorder="1" applyAlignment="1">
      <alignment horizontal="left"/>
    </xf>
    <xf numFmtId="0" fontId="7" fillId="2" borderId="5" xfId="2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9" xfId="2" applyFont="1" applyFill="1" applyBorder="1" applyAlignment="1">
      <alignment horizontal="left"/>
    </xf>
    <xf numFmtId="0" fontId="7" fillId="0" borderId="9" xfId="2" applyFont="1" applyFill="1" applyBorder="1" applyAlignment="1">
      <alignment horizontal="center"/>
    </xf>
    <xf numFmtId="0" fontId="14" fillId="0" borderId="8" xfId="2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center" wrapText="1"/>
    </xf>
    <xf numFmtId="2" fontId="9" fillId="0" borderId="8" xfId="2" applyNumberFormat="1" applyFont="1" applyFill="1" applyBorder="1" applyAlignment="1">
      <alignment horizontal="left" vertical="center" wrapText="1"/>
    </xf>
    <xf numFmtId="0" fontId="14" fillId="0" borderId="5" xfId="2" applyFont="1" applyFill="1" applyBorder="1" applyAlignment="1">
      <alignment horizontal="left" vertical="top" wrapText="1"/>
    </xf>
    <xf numFmtId="0" fontId="9" fillId="0" borderId="5" xfId="2" applyFont="1" applyFill="1" applyBorder="1" applyAlignment="1">
      <alignment horizontal="left" vertical="center" wrapText="1"/>
    </xf>
    <xf numFmtId="2" fontId="9" fillId="0" borderId="5" xfId="2" applyNumberFormat="1" applyFont="1" applyFill="1" applyBorder="1" applyAlignment="1">
      <alignment horizontal="left" vertical="center" wrapText="1"/>
    </xf>
    <xf numFmtId="2" fontId="7" fillId="0" borderId="3" xfId="2" applyNumberFormat="1" applyFont="1" applyFill="1" applyBorder="1" applyAlignment="1">
      <alignment horizontal="center"/>
    </xf>
    <xf numFmtId="2" fontId="5" fillId="0" borderId="5" xfId="2" applyNumberFormat="1" applyFont="1" applyFill="1" applyBorder="1" applyAlignment="1">
      <alignment horizontal="left" vertical="center" wrapText="1"/>
    </xf>
    <xf numFmtId="2" fontId="5" fillId="0" borderId="5" xfId="2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horizontal="center" vertical="center" wrapText="1"/>
    </xf>
    <xf numFmtId="166" fontId="5" fillId="3" borderId="5" xfId="3" applyFont="1" applyFill="1" applyBorder="1" applyAlignment="1">
      <alignment horizontal="left" vertical="center" wrapText="1"/>
    </xf>
    <xf numFmtId="167" fontId="5" fillId="3" borderId="5" xfId="2" applyNumberFormat="1" applyFont="1" applyFill="1" applyBorder="1" applyAlignment="1">
      <alignment horizontal="center" vertical="center" shrinkToFit="1"/>
    </xf>
    <xf numFmtId="4" fontId="5" fillId="3" borderId="5" xfId="3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5" xfId="3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166" fontId="5" fillId="0" borderId="5" xfId="3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right" vertical="center"/>
    </xf>
    <xf numFmtId="0" fontId="21" fillId="3" borderId="5" xfId="0" applyFont="1" applyFill="1" applyBorder="1" applyAlignment="1">
      <alignment vertical="center" wrapText="1"/>
    </xf>
    <xf numFmtId="0" fontId="20" fillId="0" borderId="0" xfId="2" applyFont="1" applyFill="1" applyAlignment="1">
      <alignment vertical="center"/>
    </xf>
    <xf numFmtId="4" fontId="20" fillId="0" borderId="5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vertical="center"/>
    </xf>
    <xf numFmtId="4" fontId="5" fillId="4" borderId="5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wrapText="1"/>
    </xf>
    <xf numFmtId="2" fontId="7" fillId="4" borderId="5" xfId="2" applyNumberFormat="1" applyFont="1" applyFill="1" applyBorder="1" applyAlignment="1">
      <alignment horizontal="right" vertical="center" wrapText="1"/>
    </xf>
    <xf numFmtId="2" fontId="5" fillId="4" borderId="5" xfId="2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/>
    </xf>
    <xf numFmtId="4" fontId="21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vertical="center"/>
    </xf>
    <xf numFmtId="0" fontId="5" fillId="3" borderId="5" xfId="4" applyFont="1" applyFill="1" applyBorder="1" applyAlignment="1">
      <alignment vertical="center" wrapText="1"/>
    </xf>
    <xf numFmtId="2" fontId="7" fillId="4" borderId="5" xfId="2" applyNumberFormat="1" applyFont="1" applyFill="1" applyBorder="1" applyAlignment="1">
      <alignment horizontal="right"/>
    </xf>
    <xf numFmtId="0" fontId="20" fillId="0" borderId="5" xfId="0" applyFont="1" applyFill="1" applyBorder="1" applyAlignment="1">
      <alignment vertical="center" wrapText="1"/>
    </xf>
    <xf numFmtId="167" fontId="5" fillId="0" borderId="5" xfId="2" applyNumberFormat="1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2" fontId="8" fillId="0" borderId="11" xfId="2" applyNumberFormat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/>
    </xf>
    <xf numFmtId="0" fontId="8" fillId="0" borderId="0" xfId="2" applyFont="1" applyFill="1" applyAlignment="1">
      <alignment horizontal="center"/>
    </xf>
    <xf numFmtId="4" fontId="15" fillId="0" borderId="12" xfId="2" applyNumberFormat="1" applyFont="1" applyFill="1" applyBorder="1" applyAlignment="1">
      <alignment horizontal="center"/>
    </xf>
    <xf numFmtId="4" fontId="15" fillId="0" borderId="13" xfId="2" applyNumberFormat="1" applyFont="1" applyFill="1" applyBorder="1" applyAlignment="1">
      <alignment horizontal="center"/>
    </xf>
    <xf numFmtId="4" fontId="15" fillId="0" borderId="0" xfId="2" applyNumberFormat="1" applyFont="1" applyFill="1" applyAlignment="1">
      <alignment horizontal="center"/>
    </xf>
    <xf numFmtId="4" fontId="15" fillId="0" borderId="14" xfId="2" applyNumberFormat="1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14" xfId="2" applyFont="1" applyFill="1" applyBorder="1" applyAlignment="1">
      <alignment horizontal="center"/>
    </xf>
    <xf numFmtId="0" fontId="2" fillId="0" borderId="0" xfId="2" applyFont="1" applyFill="1" applyAlignment="1">
      <alignment horizontal="center" wrapText="1"/>
    </xf>
    <xf numFmtId="0" fontId="2" fillId="0" borderId="14" xfId="2" applyFont="1" applyFill="1" applyBorder="1" applyAlignment="1">
      <alignment horizontal="center" wrapText="1"/>
    </xf>
    <xf numFmtId="0" fontId="6" fillId="0" borderId="15" xfId="2" applyFont="1" applyFill="1" applyBorder="1" applyAlignment="1">
      <alignment horizontal="right" vertical="center" wrapText="1"/>
    </xf>
    <xf numFmtId="0" fontId="6" fillId="0" borderId="16" xfId="2" applyFont="1" applyFill="1" applyBorder="1" applyAlignment="1">
      <alignment horizontal="right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center" wrapText="1"/>
    </xf>
    <xf numFmtId="4" fontId="5" fillId="2" borderId="7" xfId="2" applyNumberFormat="1" applyFont="1" applyFill="1" applyBorder="1" applyAlignment="1">
      <alignment vertical="center"/>
    </xf>
    <xf numFmtId="2" fontId="5" fillId="2" borderId="7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left" vertical="center" wrapText="1"/>
    </xf>
    <xf numFmtId="2" fontId="9" fillId="2" borderId="20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center" wrapText="1"/>
    </xf>
    <xf numFmtId="4" fontId="5" fillId="2" borderId="8" xfId="2" applyNumberFormat="1" applyFont="1" applyFill="1" applyBorder="1" applyAlignment="1">
      <alignment vertical="center"/>
    </xf>
    <xf numFmtId="2" fontId="5" fillId="2" borderId="8" xfId="0" applyNumberFormat="1" applyFont="1" applyFill="1" applyBorder="1" applyAlignment="1">
      <alignment horizontal="left" vertical="center" wrapText="1"/>
    </xf>
    <xf numFmtId="0" fontId="13" fillId="2" borderId="0" xfId="0" applyFont="1" applyFill="1" applyAlignment="1">
      <alignment wrapText="1"/>
    </xf>
    <xf numFmtId="49" fontId="5" fillId="2" borderId="8" xfId="0" applyNumberFormat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 wrapText="1"/>
    </xf>
    <xf numFmtId="2" fontId="9" fillId="0" borderId="7" xfId="0" applyNumberFormat="1" applyFont="1" applyFill="1" applyBorder="1" applyAlignment="1">
      <alignment horizontal="left" vertical="top" wrapText="1"/>
    </xf>
    <xf numFmtId="4" fontId="7" fillId="0" borderId="5" xfId="2" applyNumberFormat="1" applyFont="1" applyFill="1" applyBorder="1" applyAlignment="1"/>
    <xf numFmtId="2" fontId="9" fillId="0" borderId="20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wrapText="1"/>
    </xf>
    <xf numFmtId="4" fontId="5" fillId="0" borderId="3" xfId="2" applyNumberFormat="1" applyFont="1" applyFill="1" applyBorder="1" applyAlignment="1">
      <alignment horizontal="righ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center" vertical="center"/>
    </xf>
    <xf numFmtId="4" fontId="7" fillId="2" borderId="5" xfId="2" applyNumberFormat="1" applyFont="1" applyFill="1" applyBorder="1" applyAlignment="1">
      <alignment horizontal="right" vertical="center"/>
    </xf>
    <xf numFmtId="4" fontId="7" fillId="2" borderId="3" xfId="2" applyNumberFormat="1" applyFont="1" applyFill="1" applyBorder="1" applyAlignment="1">
      <alignment horizontal="right" vertical="center"/>
    </xf>
    <xf numFmtId="4" fontId="7" fillId="2" borderId="3" xfId="2" applyNumberFormat="1" applyFont="1" applyFill="1" applyBorder="1" applyAlignment="1">
      <alignment horizontal="right"/>
    </xf>
    <xf numFmtId="0" fontId="7" fillId="2" borderId="5" xfId="2" applyFont="1" applyFill="1" applyBorder="1" applyAlignment="1">
      <alignment vertical="center" wrapText="1"/>
    </xf>
    <xf numFmtId="2" fontId="7" fillId="2" borderId="5" xfId="2" applyNumberFormat="1" applyFont="1" applyFill="1" applyBorder="1" applyAlignment="1">
      <alignment horizontal="right" vertical="center" wrapText="1"/>
    </xf>
    <xf numFmtId="4" fontId="7" fillId="2" borderId="5" xfId="2" applyNumberFormat="1" applyFont="1" applyFill="1" applyBorder="1" applyAlignment="1">
      <alignment horizontal="right" vertical="center" wrapText="1"/>
    </xf>
    <xf numFmtId="2" fontId="5" fillId="4" borderId="5" xfId="2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center" vertical="center"/>
    </xf>
  </cellXfs>
  <cellStyles count="5">
    <cellStyle name="Excel Built-in Normal" xfId="3"/>
    <cellStyle name="Normal_Copy of Pricing Form 010207 (version 1)" xfId="1"/>
    <cellStyle name="Обычный" xfId="0" builtinId="0"/>
    <cellStyle name="Обычный 2" xfId="2"/>
    <cellStyle name="Обычный 9" xfId="4"/>
  </cellStyles>
  <dxfs count="170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1028700</xdr:colOff>
      <xdr:row>0</xdr:row>
      <xdr:rowOff>0</xdr:rowOff>
    </xdr:to>
    <xdr:pic>
      <xdr:nvPicPr>
        <xdr:cNvPr id="1118" name="Picture 1" descr="Logo Denz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0"/>
          <a:ext cx="539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N686"/>
  <sheetViews>
    <sheetView tabSelected="1" topLeftCell="A661" zoomScale="85" zoomScaleNormal="85" zoomScaleSheetLayoutView="75" workbookViewId="0">
      <selection activeCell="J682" sqref="J682"/>
    </sheetView>
  </sheetViews>
  <sheetFormatPr defaultColWidth="8.85546875" defaultRowHeight="14.25" outlineLevelRow="1" x14ac:dyDescent="0.2"/>
  <cols>
    <col min="1" max="1" width="53.7109375" style="69" customWidth="1"/>
    <col min="2" max="2" width="6.85546875" style="70" customWidth="1"/>
    <col min="3" max="3" width="10.42578125" style="70" bestFit="1" customWidth="1"/>
    <col min="4" max="4" width="10" style="71" customWidth="1"/>
    <col min="5" max="5" width="16" style="71" customWidth="1"/>
    <col min="6" max="6" width="42.140625" style="72" customWidth="1"/>
    <col min="7" max="7" width="10" style="70" customWidth="1"/>
    <col min="8" max="8" width="10.7109375" style="70" customWidth="1"/>
    <col min="9" max="9" width="10.28515625" style="70" customWidth="1"/>
    <col min="10" max="10" width="14.7109375" style="71" customWidth="1"/>
    <col min="11" max="16384" width="8.85546875" style="9"/>
  </cols>
  <sheetData>
    <row r="1" spans="1:10" s="1" customFormat="1" ht="22.5" customHeight="1" x14ac:dyDescent="0.35">
      <c r="A1" s="179"/>
      <c r="B1" s="179"/>
      <c r="C1" s="179"/>
      <c r="D1" s="179"/>
      <c r="E1" s="179"/>
      <c r="F1" s="179"/>
      <c r="G1" s="179"/>
      <c r="H1" s="179"/>
      <c r="I1" s="179"/>
      <c r="J1" s="180"/>
    </row>
    <row r="2" spans="1:10" s="2" customFormat="1" ht="18" customHeight="1" x14ac:dyDescent="0.35">
      <c r="A2" s="181" t="s">
        <v>187</v>
      </c>
      <c r="B2" s="181"/>
      <c r="C2" s="181"/>
      <c r="D2" s="181"/>
      <c r="E2" s="181"/>
      <c r="F2" s="181"/>
      <c r="G2" s="181"/>
      <c r="H2" s="181"/>
      <c r="I2" s="181"/>
      <c r="J2" s="182"/>
    </row>
    <row r="3" spans="1:10" s="8" customFormat="1" ht="18" customHeight="1" thickBot="1" x14ac:dyDescent="0.25">
      <c r="A3" s="3"/>
      <c r="B3" s="4"/>
      <c r="C3" s="4"/>
      <c r="D3" s="4"/>
      <c r="E3" s="5"/>
      <c r="F3" s="6"/>
      <c r="G3" s="7" t="s">
        <v>0</v>
      </c>
      <c r="H3" s="7"/>
      <c r="I3" s="183" t="s">
        <v>144</v>
      </c>
      <c r="J3" s="184"/>
    </row>
    <row r="4" spans="1:10" ht="15.75" customHeight="1" thickBot="1" x14ac:dyDescent="0.25">
      <c r="A4" s="185" t="s">
        <v>1</v>
      </c>
      <c r="B4" s="186"/>
      <c r="C4" s="186"/>
      <c r="D4" s="186"/>
      <c r="E4" s="187"/>
      <c r="F4" s="185" t="s">
        <v>2</v>
      </c>
      <c r="G4" s="186"/>
      <c r="H4" s="186"/>
      <c r="I4" s="186"/>
      <c r="J4" s="187"/>
    </row>
    <row r="5" spans="1:10" ht="48.75" customHeight="1" thickBot="1" x14ac:dyDescent="0.25">
      <c r="A5" s="10" t="s">
        <v>3</v>
      </c>
      <c r="B5" s="11" t="s">
        <v>4</v>
      </c>
      <c r="C5" s="11" t="s">
        <v>5</v>
      </c>
      <c r="D5" s="11" t="s">
        <v>6</v>
      </c>
      <c r="E5" s="12" t="s">
        <v>7</v>
      </c>
      <c r="F5" s="13" t="s">
        <v>8</v>
      </c>
      <c r="G5" s="11" t="s">
        <v>9</v>
      </c>
      <c r="H5" s="11" t="s">
        <v>5</v>
      </c>
      <c r="I5" s="11" t="s">
        <v>6</v>
      </c>
      <c r="J5" s="14" t="s">
        <v>7</v>
      </c>
    </row>
    <row r="6" spans="1:10" ht="20.25" customHeight="1" x14ac:dyDescent="0.25">
      <c r="A6" s="15"/>
      <c r="B6" s="16"/>
      <c r="C6" s="17"/>
      <c r="D6" s="171" t="s">
        <v>189</v>
      </c>
      <c r="E6" s="171"/>
      <c r="F6" s="171"/>
      <c r="G6" s="16"/>
      <c r="H6" s="17"/>
      <c r="I6" s="17"/>
      <c r="J6" s="18"/>
    </row>
    <row r="7" spans="1:10" ht="14.25" customHeight="1" x14ac:dyDescent="0.2">
      <c r="A7" s="168" t="s">
        <v>14</v>
      </c>
      <c r="B7" s="169"/>
      <c r="C7" s="169"/>
      <c r="D7" s="169"/>
      <c r="E7" s="169"/>
      <c r="F7" s="169"/>
      <c r="G7" s="169"/>
      <c r="H7" s="169"/>
      <c r="I7" s="169"/>
      <c r="J7" s="172"/>
    </row>
    <row r="8" spans="1:10" ht="14.25" customHeight="1" x14ac:dyDescent="0.2">
      <c r="A8" s="32" t="s">
        <v>92</v>
      </c>
      <c r="B8" s="33" t="s">
        <v>12</v>
      </c>
      <c r="C8" s="28">
        <v>9.77</v>
      </c>
      <c r="D8" s="28">
        <v>25</v>
      </c>
      <c r="E8" s="28">
        <f>C8*D8</f>
        <v>244.25</v>
      </c>
      <c r="F8" s="32" t="s">
        <v>19</v>
      </c>
      <c r="G8" s="33" t="s">
        <v>12</v>
      </c>
      <c r="H8" s="28">
        <f>C8*1.2</f>
        <v>11.723999999999998</v>
      </c>
      <c r="I8" s="28">
        <v>7.4</v>
      </c>
      <c r="J8" s="79">
        <f t="shared" ref="J8:J9" si="0">H8*I8</f>
        <v>86.757599999999996</v>
      </c>
    </row>
    <row r="9" spans="1:10" ht="14.25" customHeight="1" x14ac:dyDescent="0.2">
      <c r="A9" s="32"/>
      <c r="B9" s="33"/>
      <c r="C9" s="28"/>
      <c r="D9" s="82"/>
      <c r="E9" s="83"/>
      <c r="F9" s="32" t="s">
        <v>20</v>
      </c>
      <c r="G9" s="33" t="s">
        <v>11</v>
      </c>
      <c r="H9" s="56">
        <f>C8*0.2/25</f>
        <v>7.8159999999999993E-2</v>
      </c>
      <c r="I9" s="82">
        <v>120</v>
      </c>
      <c r="J9" s="81">
        <f t="shared" si="0"/>
        <v>9.3791999999999991</v>
      </c>
    </row>
    <row r="10" spans="1:10" ht="14.25" customHeight="1" x14ac:dyDescent="0.2">
      <c r="A10" s="32" t="s">
        <v>64</v>
      </c>
      <c r="B10" s="33" t="s">
        <v>12</v>
      </c>
      <c r="C10" s="28">
        <v>13.15</v>
      </c>
      <c r="D10" s="28">
        <v>7</v>
      </c>
      <c r="E10" s="28">
        <f>C10*D10</f>
        <v>92.05</v>
      </c>
      <c r="F10" s="37" t="s">
        <v>16</v>
      </c>
      <c r="G10" s="31" t="s">
        <v>17</v>
      </c>
      <c r="H10" s="56">
        <f>C10*0.1/10</f>
        <v>0.13150000000000001</v>
      </c>
      <c r="I10" s="55">
        <v>279.89999999999998</v>
      </c>
      <c r="J10" s="79">
        <f>H10*I10</f>
        <v>36.806849999999997</v>
      </c>
    </row>
    <row r="11" spans="1:10" s="8" customFormat="1" ht="14.25" customHeight="1" x14ac:dyDescent="0.2">
      <c r="A11" s="86" t="s">
        <v>190</v>
      </c>
      <c r="B11" s="33" t="s">
        <v>12</v>
      </c>
      <c r="C11" s="56">
        <f>C10</f>
        <v>13.15</v>
      </c>
      <c r="D11" s="82">
        <v>50</v>
      </c>
      <c r="E11" s="83">
        <f>C11*D11</f>
        <v>657.5</v>
      </c>
      <c r="F11" s="32" t="s">
        <v>191</v>
      </c>
      <c r="G11" s="33" t="s">
        <v>18</v>
      </c>
      <c r="H11" s="56">
        <f>C11*5/30</f>
        <v>2.1916666666666669</v>
      </c>
      <c r="I11" s="82">
        <v>162.19999999999999</v>
      </c>
      <c r="J11" s="81">
        <f>H11*I11</f>
        <v>355.48833333333334</v>
      </c>
    </row>
    <row r="12" spans="1:10" ht="14.25" customHeight="1" x14ac:dyDescent="0.2">
      <c r="A12" s="32" t="s">
        <v>21</v>
      </c>
      <c r="B12" s="33" t="s">
        <v>12</v>
      </c>
      <c r="C12" s="28">
        <f>C10</f>
        <v>13.15</v>
      </c>
      <c r="D12" s="82">
        <v>55</v>
      </c>
      <c r="E12" s="83">
        <f>C12*D12</f>
        <v>723.25</v>
      </c>
      <c r="F12" s="32" t="s">
        <v>20</v>
      </c>
      <c r="G12" s="33" t="s">
        <v>11</v>
      </c>
      <c r="H12" s="56">
        <f>C12*0.8/25</f>
        <v>0.42080000000000006</v>
      </c>
      <c r="I12" s="82">
        <v>120</v>
      </c>
      <c r="J12" s="81">
        <f t="shared" ref="J12:J16" si="1">H12*I12</f>
        <v>50.496000000000009</v>
      </c>
    </row>
    <row r="13" spans="1:10" ht="14.25" customHeight="1" x14ac:dyDescent="0.2">
      <c r="A13" s="32"/>
      <c r="B13" s="33"/>
      <c r="C13" s="28"/>
      <c r="D13" s="82"/>
      <c r="E13" s="83"/>
      <c r="F13" s="32" t="s">
        <v>22</v>
      </c>
      <c r="G13" s="33" t="s">
        <v>11</v>
      </c>
      <c r="H13" s="56">
        <f>C12*0.8/25</f>
        <v>0.42080000000000006</v>
      </c>
      <c r="I13" s="82">
        <v>205.5</v>
      </c>
      <c r="J13" s="81">
        <f t="shared" si="1"/>
        <v>86.474400000000017</v>
      </c>
    </row>
    <row r="14" spans="1:10" ht="14.25" customHeight="1" x14ac:dyDescent="0.2">
      <c r="A14" s="32" t="s">
        <v>23</v>
      </c>
      <c r="B14" s="33" t="s">
        <v>12</v>
      </c>
      <c r="C14" s="28">
        <f>C10</f>
        <v>13.15</v>
      </c>
      <c r="D14" s="82">
        <v>25</v>
      </c>
      <c r="E14" s="83">
        <f t="shared" ref="E14:E16" si="2">C14*D14</f>
        <v>328.75</v>
      </c>
      <c r="F14" s="32" t="s">
        <v>24</v>
      </c>
      <c r="G14" s="147" t="s">
        <v>12</v>
      </c>
      <c r="H14" s="148">
        <f>C14*0.15</f>
        <v>1.9724999999999999</v>
      </c>
      <c r="I14" s="138">
        <v>14</v>
      </c>
      <c r="J14" s="84">
        <f t="shared" si="1"/>
        <v>27.614999999999998</v>
      </c>
    </row>
    <row r="15" spans="1:10" ht="14.25" customHeight="1" x14ac:dyDescent="0.2">
      <c r="A15" s="32" t="s">
        <v>25</v>
      </c>
      <c r="B15" s="33" t="s">
        <v>12</v>
      </c>
      <c r="C15" s="28">
        <f>C10</f>
        <v>13.15</v>
      </c>
      <c r="D15" s="28">
        <v>7</v>
      </c>
      <c r="E15" s="28">
        <f t="shared" si="2"/>
        <v>92.05</v>
      </c>
      <c r="F15" s="37" t="s">
        <v>16</v>
      </c>
      <c r="G15" s="31" t="s">
        <v>17</v>
      </c>
      <c r="H15" s="56">
        <f>C15*0.1/10</f>
        <v>0.13150000000000001</v>
      </c>
      <c r="I15" s="55">
        <v>279.89999999999998</v>
      </c>
      <c r="J15" s="79">
        <f t="shared" si="1"/>
        <v>36.806849999999997</v>
      </c>
    </row>
    <row r="16" spans="1:10" s="78" customFormat="1" ht="14.25" customHeight="1" x14ac:dyDescent="0.2">
      <c r="A16" s="86" t="s">
        <v>67</v>
      </c>
      <c r="B16" s="33" t="s">
        <v>12</v>
      </c>
      <c r="C16" s="28">
        <f>C15</f>
        <v>13.15</v>
      </c>
      <c r="D16" s="28">
        <v>35</v>
      </c>
      <c r="E16" s="28">
        <f t="shared" si="2"/>
        <v>460.25</v>
      </c>
      <c r="F16" s="32" t="s">
        <v>228</v>
      </c>
      <c r="G16" s="33" t="s">
        <v>26</v>
      </c>
      <c r="H16" s="28">
        <f>C16*0.15</f>
        <v>1.9724999999999999</v>
      </c>
      <c r="I16" s="28">
        <v>852.5</v>
      </c>
      <c r="J16" s="79">
        <f t="shared" si="1"/>
        <v>1681.5562499999999</v>
      </c>
    </row>
    <row r="17" spans="1:10" s="85" customFormat="1" ht="14.25" customHeight="1" x14ac:dyDescent="0.2">
      <c r="A17" s="32" t="s">
        <v>27</v>
      </c>
      <c r="B17" s="33" t="s">
        <v>15</v>
      </c>
      <c r="C17" s="56">
        <v>16.55</v>
      </c>
      <c r="D17" s="82">
        <v>10</v>
      </c>
      <c r="E17" s="83">
        <f t="shared" ref="E17:E18" si="3">C17*D17</f>
        <v>165.5</v>
      </c>
      <c r="F17" s="37" t="s">
        <v>16</v>
      </c>
      <c r="G17" s="31" t="s">
        <v>17</v>
      </c>
      <c r="H17" s="56">
        <f>C17*0.15/10</f>
        <v>0.24825</v>
      </c>
      <c r="I17" s="55">
        <v>279.89999999999998</v>
      </c>
      <c r="J17" s="79">
        <f t="shared" ref="J17:J23" si="4">H17*I17</f>
        <v>69.485174999999998</v>
      </c>
    </row>
    <row r="18" spans="1:10" s="8" customFormat="1" ht="14.25" customHeight="1" x14ac:dyDescent="0.2">
      <c r="A18" s="86" t="s">
        <v>192</v>
      </c>
      <c r="B18" s="33" t="s">
        <v>15</v>
      </c>
      <c r="C18" s="56">
        <f>C17</f>
        <v>16.55</v>
      </c>
      <c r="D18" s="82">
        <v>55</v>
      </c>
      <c r="E18" s="83">
        <f t="shared" si="3"/>
        <v>910.25</v>
      </c>
      <c r="F18" s="32" t="s">
        <v>191</v>
      </c>
      <c r="G18" s="33" t="s">
        <v>18</v>
      </c>
      <c r="H18" s="56">
        <f>C18*10/30</f>
        <v>5.5166666666666666</v>
      </c>
      <c r="I18" s="82">
        <v>162.19999999999999</v>
      </c>
      <c r="J18" s="81">
        <f t="shared" si="4"/>
        <v>894.80333333333328</v>
      </c>
    </row>
    <row r="19" spans="1:10" s="78" customFormat="1" ht="14.25" customHeight="1" x14ac:dyDescent="0.2">
      <c r="A19" s="86" t="s">
        <v>28</v>
      </c>
      <c r="B19" s="33" t="s">
        <v>15</v>
      </c>
      <c r="C19" s="56">
        <f>C17</f>
        <v>16.55</v>
      </c>
      <c r="D19" s="82">
        <v>60</v>
      </c>
      <c r="E19" s="83">
        <f>C19*D19</f>
        <v>993</v>
      </c>
      <c r="F19" s="32" t="s">
        <v>20</v>
      </c>
      <c r="G19" s="33" t="s">
        <v>11</v>
      </c>
      <c r="H19" s="56">
        <f>C19*1.2/25</f>
        <v>0.7944</v>
      </c>
      <c r="I19" s="82">
        <v>120</v>
      </c>
      <c r="J19" s="81">
        <f t="shared" si="4"/>
        <v>95.328000000000003</v>
      </c>
    </row>
    <row r="20" spans="1:10" ht="14.25" customHeight="1" x14ac:dyDescent="0.2">
      <c r="A20" s="32"/>
      <c r="B20" s="33"/>
      <c r="C20" s="28"/>
      <c r="D20" s="82"/>
      <c r="E20" s="83"/>
      <c r="F20" s="32" t="s">
        <v>22</v>
      </c>
      <c r="G20" s="33" t="s">
        <v>11</v>
      </c>
      <c r="H20" s="56">
        <f>C19*0.8/25</f>
        <v>0.52960000000000007</v>
      </c>
      <c r="I20" s="82">
        <v>205.5</v>
      </c>
      <c r="J20" s="81">
        <f t="shared" si="4"/>
        <v>108.83280000000002</v>
      </c>
    </row>
    <row r="21" spans="1:10" s="85" customFormat="1" ht="14.25" customHeight="1" x14ac:dyDescent="0.2">
      <c r="A21" s="86" t="s">
        <v>29</v>
      </c>
      <c r="B21" s="33" t="s">
        <v>15</v>
      </c>
      <c r="C21" s="56">
        <f>C19</f>
        <v>16.55</v>
      </c>
      <c r="D21" s="82">
        <v>30</v>
      </c>
      <c r="E21" s="83">
        <f>C21*D21</f>
        <v>496.5</v>
      </c>
      <c r="F21" s="32" t="s">
        <v>24</v>
      </c>
      <c r="G21" s="147" t="s">
        <v>12</v>
      </c>
      <c r="H21" s="148">
        <f>C21*0.15</f>
        <v>2.4824999999999999</v>
      </c>
      <c r="I21" s="138">
        <v>14</v>
      </c>
      <c r="J21" s="84">
        <f t="shared" si="4"/>
        <v>34.754999999999995</v>
      </c>
    </row>
    <row r="22" spans="1:10" ht="14.25" customHeight="1" x14ac:dyDescent="0.2">
      <c r="A22" s="86" t="s">
        <v>30</v>
      </c>
      <c r="B22" s="33" t="s">
        <v>15</v>
      </c>
      <c r="C22" s="28">
        <f>C21</f>
        <v>16.55</v>
      </c>
      <c r="D22" s="82">
        <v>10</v>
      </c>
      <c r="E22" s="83">
        <f>C22*D22</f>
        <v>165.5</v>
      </c>
      <c r="F22" s="37" t="s">
        <v>16</v>
      </c>
      <c r="G22" s="31" t="s">
        <v>17</v>
      </c>
      <c r="H22" s="56">
        <f>C22*0.15/10</f>
        <v>0.24825</v>
      </c>
      <c r="I22" s="55">
        <v>279.89999999999998</v>
      </c>
      <c r="J22" s="84">
        <f t="shared" si="4"/>
        <v>69.485174999999998</v>
      </c>
    </row>
    <row r="23" spans="1:10" s="78" customFormat="1" ht="14.25" customHeight="1" x14ac:dyDescent="0.2">
      <c r="A23" s="86" t="s">
        <v>193</v>
      </c>
      <c r="B23" s="33" t="s">
        <v>15</v>
      </c>
      <c r="C23" s="28">
        <f>C22</f>
        <v>16.55</v>
      </c>
      <c r="D23" s="28">
        <v>50</v>
      </c>
      <c r="E23" s="28">
        <f>C23*D23</f>
        <v>827.5</v>
      </c>
      <c r="F23" s="32" t="s">
        <v>228</v>
      </c>
      <c r="G23" s="33" t="s">
        <v>26</v>
      </c>
      <c r="H23" s="28">
        <f>C23*0.3</f>
        <v>4.9649999999999999</v>
      </c>
      <c r="I23" s="28">
        <v>82.5</v>
      </c>
      <c r="J23" s="79">
        <f t="shared" si="4"/>
        <v>409.61250000000001</v>
      </c>
    </row>
    <row r="24" spans="1:10" ht="14.25" customHeight="1" x14ac:dyDescent="0.2">
      <c r="A24" s="26" t="s">
        <v>13</v>
      </c>
      <c r="B24" s="39"/>
      <c r="C24" s="27"/>
      <c r="D24" s="28"/>
      <c r="E24" s="27">
        <f>SUM(E8:E23)</f>
        <v>6156.35</v>
      </c>
      <c r="F24" s="29" t="s">
        <v>13</v>
      </c>
      <c r="G24" s="39"/>
      <c r="H24" s="27"/>
      <c r="I24" s="27"/>
      <c r="J24" s="30">
        <f>SUM(J8:J23)</f>
        <v>4053.6824666666666</v>
      </c>
    </row>
    <row r="25" spans="1:10" ht="14.25" customHeight="1" x14ac:dyDescent="0.2">
      <c r="A25" s="168" t="s">
        <v>38</v>
      </c>
      <c r="B25" s="169"/>
      <c r="C25" s="169"/>
      <c r="D25" s="169"/>
      <c r="E25" s="169"/>
      <c r="F25" s="169"/>
      <c r="G25" s="169"/>
      <c r="H25" s="169"/>
      <c r="I25" s="169"/>
      <c r="J25" s="170"/>
    </row>
    <row r="26" spans="1:10" s="151" customFormat="1" x14ac:dyDescent="0.25">
      <c r="A26" s="146" t="s">
        <v>194</v>
      </c>
      <c r="B26" s="147" t="s">
        <v>125</v>
      </c>
      <c r="C26" s="148">
        <v>1.6</v>
      </c>
      <c r="D26" s="138">
        <v>15</v>
      </c>
      <c r="E26" s="149">
        <f>C26*D26</f>
        <v>24</v>
      </c>
      <c r="F26" s="19" t="s">
        <v>33</v>
      </c>
      <c r="G26" s="38" t="s">
        <v>10</v>
      </c>
      <c r="H26" s="20">
        <f>C26*0.1</f>
        <v>0.16000000000000003</v>
      </c>
      <c r="I26" s="20">
        <v>155.57</v>
      </c>
      <c r="J26" s="25">
        <f t="shared" ref="J26:J33" si="5">H26*I26</f>
        <v>24.891200000000005</v>
      </c>
    </row>
    <row r="27" spans="1:10" s="78" customFormat="1" ht="14.25" customHeight="1" x14ac:dyDescent="0.2">
      <c r="A27" s="32" t="s">
        <v>195</v>
      </c>
      <c r="B27" s="33" t="s">
        <v>15</v>
      </c>
      <c r="C27" s="28">
        <v>3.12</v>
      </c>
      <c r="D27" s="28">
        <v>12</v>
      </c>
      <c r="E27" s="28">
        <f t="shared" ref="E27:E32" si="6">C27*D27</f>
        <v>37.44</v>
      </c>
      <c r="F27" s="37" t="s">
        <v>16</v>
      </c>
      <c r="G27" s="31" t="s">
        <v>17</v>
      </c>
      <c r="H27" s="56">
        <f>C27*0.15/10</f>
        <v>4.6799999999999994E-2</v>
      </c>
      <c r="I27" s="55">
        <v>279.89999999999998</v>
      </c>
      <c r="J27" s="93">
        <f t="shared" si="5"/>
        <v>13.099319999999997</v>
      </c>
    </row>
    <row r="28" spans="1:10" s="40" customFormat="1" ht="14.25" customHeight="1" x14ac:dyDescent="0.25">
      <c r="A28" s="86" t="s">
        <v>196</v>
      </c>
      <c r="B28" s="33" t="s">
        <v>15</v>
      </c>
      <c r="C28" s="56">
        <v>3.12</v>
      </c>
      <c r="D28" s="82">
        <v>60</v>
      </c>
      <c r="E28" s="83">
        <f t="shared" si="6"/>
        <v>187.20000000000002</v>
      </c>
      <c r="F28" s="32" t="s">
        <v>191</v>
      </c>
      <c r="G28" s="33" t="s">
        <v>18</v>
      </c>
      <c r="H28" s="56">
        <f>C28*7/30</f>
        <v>0.72799999999999998</v>
      </c>
      <c r="I28" s="82">
        <v>162.19999999999999</v>
      </c>
      <c r="J28" s="81">
        <f t="shared" si="5"/>
        <v>118.08159999999999</v>
      </c>
    </row>
    <row r="29" spans="1:10" ht="14.25" customHeight="1" x14ac:dyDescent="0.2">
      <c r="A29" s="86" t="s">
        <v>197</v>
      </c>
      <c r="B29" s="33" t="s">
        <v>15</v>
      </c>
      <c r="C29" s="56">
        <f>C28</f>
        <v>3.12</v>
      </c>
      <c r="D29" s="82">
        <v>65</v>
      </c>
      <c r="E29" s="83">
        <f t="shared" si="6"/>
        <v>202.8</v>
      </c>
      <c r="F29" s="32" t="s">
        <v>20</v>
      </c>
      <c r="G29" s="33" t="s">
        <v>11</v>
      </c>
      <c r="H29" s="56">
        <f>C28*1.2/25</f>
        <v>0.14976</v>
      </c>
      <c r="I29" s="82">
        <v>120</v>
      </c>
      <c r="J29" s="81">
        <f t="shared" si="5"/>
        <v>17.9712</v>
      </c>
    </row>
    <row r="30" spans="1:10" s="78" customFormat="1" ht="14.25" customHeight="1" x14ac:dyDescent="0.2">
      <c r="A30" s="32"/>
      <c r="B30" s="33"/>
      <c r="C30" s="28"/>
      <c r="D30" s="82"/>
      <c r="E30" s="83"/>
      <c r="F30" s="32" t="s">
        <v>22</v>
      </c>
      <c r="G30" s="33" t="s">
        <v>11</v>
      </c>
      <c r="H30" s="56">
        <f>C29*0.9/25</f>
        <v>0.11232000000000002</v>
      </c>
      <c r="I30" s="82">
        <v>205.5</v>
      </c>
      <c r="J30" s="81">
        <f t="shared" si="5"/>
        <v>23.081760000000003</v>
      </c>
    </row>
    <row r="31" spans="1:10" s="92" customFormat="1" ht="14.25" customHeight="1" x14ac:dyDescent="0.25">
      <c r="A31" s="86" t="s">
        <v>198</v>
      </c>
      <c r="B31" s="33" t="s">
        <v>15</v>
      </c>
      <c r="C31" s="28">
        <f>C29</f>
        <v>3.12</v>
      </c>
      <c r="D31" s="82">
        <v>35</v>
      </c>
      <c r="E31" s="83">
        <f t="shared" si="6"/>
        <v>109.2</v>
      </c>
      <c r="F31" s="32" t="s">
        <v>24</v>
      </c>
      <c r="G31" s="147" t="s">
        <v>12</v>
      </c>
      <c r="H31" s="148">
        <f>C31*0.15</f>
        <v>0.46799999999999997</v>
      </c>
      <c r="I31" s="138">
        <v>14</v>
      </c>
      <c r="J31" s="81">
        <f t="shared" si="5"/>
        <v>6.5519999999999996</v>
      </c>
    </row>
    <row r="32" spans="1:10" s="78" customFormat="1" ht="14.25" customHeight="1" x14ac:dyDescent="0.2">
      <c r="A32" s="32" t="s">
        <v>195</v>
      </c>
      <c r="B32" s="33" t="s">
        <v>15</v>
      </c>
      <c r="C32" s="28">
        <f>C31</f>
        <v>3.12</v>
      </c>
      <c r="D32" s="28">
        <v>12</v>
      </c>
      <c r="E32" s="28">
        <f t="shared" si="6"/>
        <v>37.44</v>
      </c>
      <c r="F32" s="37" t="s">
        <v>16</v>
      </c>
      <c r="G32" s="31" t="s">
        <v>17</v>
      </c>
      <c r="H32" s="56">
        <f>C32*0.15/10</f>
        <v>4.6799999999999994E-2</v>
      </c>
      <c r="I32" s="55">
        <v>279.89999999999998</v>
      </c>
      <c r="J32" s="93">
        <f t="shared" si="5"/>
        <v>13.099319999999997</v>
      </c>
    </row>
    <row r="33" spans="1:10" s="78" customFormat="1" ht="14.25" customHeight="1" x14ac:dyDescent="0.2">
      <c r="A33" s="32" t="s">
        <v>199</v>
      </c>
      <c r="B33" s="33" t="s">
        <v>15</v>
      </c>
      <c r="C33" s="28">
        <f>C32</f>
        <v>3.12</v>
      </c>
      <c r="D33" s="28">
        <v>55</v>
      </c>
      <c r="E33" s="28">
        <f>C33*D33</f>
        <v>171.6</v>
      </c>
      <c r="F33" s="32" t="s">
        <v>228</v>
      </c>
      <c r="G33" s="33" t="s">
        <v>26</v>
      </c>
      <c r="H33" s="28">
        <f>C33*0.3</f>
        <v>0.93599999999999994</v>
      </c>
      <c r="I33" s="28">
        <v>82.5</v>
      </c>
      <c r="J33" s="79">
        <f t="shared" si="5"/>
        <v>77.22</v>
      </c>
    </row>
    <row r="34" spans="1:10" s="78" customFormat="1" ht="14.25" customHeight="1" x14ac:dyDescent="0.2">
      <c r="A34" s="26" t="s">
        <v>13</v>
      </c>
      <c r="B34" s="41"/>
      <c r="C34" s="42"/>
      <c r="D34" s="42"/>
      <c r="E34" s="42">
        <f>SUM(E26:E33)</f>
        <v>769.68000000000018</v>
      </c>
      <c r="F34" s="29" t="s">
        <v>13</v>
      </c>
      <c r="G34" s="41"/>
      <c r="H34" s="42"/>
      <c r="I34" s="42"/>
      <c r="J34" s="43">
        <f>SUM(J26:J33)</f>
        <v>293.99639999999999</v>
      </c>
    </row>
    <row r="35" spans="1:10" s="78" customFormat="1" ht="14.25" customHeight="1" x14ac:dyDescent="0.2">
      <c r="A35" s="168" t="s">
        <v>40</v>
      </c>
      <c r="B35" s="169"/>
      <c r="C35" s="169"/>
      <c r="D35" s="169"/>
      <c r="E35" s="169"/>
      <c r="F35" s="169"/>
      <c r="G35" s="169"/>
      <c r="H35" s="169"/>
      <c r="I35" s="169"/>
      <c r="J35" s="170"/>
    </row>
    <row r="36" spans="1:10" s="78" customFormat="1" ht="14.25" customHeight="1" x14ac:dyDescent="0.2">
      <c r="A36" s="37" t="s">
        <v>41</v>
      </c>
      <c r="B36" s="31" t="s">
        <v>15</v>
      </c>
      <c r="C36" s="55">
        <v>3.12</v>
      </c>
      <c r="D36" s="55">
        <v>10</v>
      </c>
      <c r="E36" s="55">
        <f t="shared" ref="E36:E37" si="7">C36*D36</f>
        <v>31.200000000000003</v>
      </c>
      <c r="F36" s="37" t="s">
        <v>16</v>
      </c>
      <c r="G36" s="31" t="s">
        <v>17</v>
      </c>
      <c r="H36" s="56">
        <f>C36*0.15/10</f>
        <v>4.6799999999999994E-2</v>
      </c>
      <c r="I36" s="55">
        <v>279.89999999999998</v>
      </c>
      <c r="J36" s="79">
        <f>H36*I36</f>
        <v>13.099319999999997</v>
      </c>
    </row>
    <row r="37" spans="1:10" s="40" customFormat="1" ht="18" customHeight="1" x14ac:dyDescent="0.25">
      <c r="A37" s="21" t="s">
        <v>90</v>
      </c>
      <c r="B37" s="22" t="s">
        <v>15</v>
      </c>
      <c r="C37" s="98">
        <v>3.12</v>
      </c>
      <c r="D37" s="98">
        <v>250</v>
      </c>
      <c r="E37" s="98">
        <f t="shared" si="7"/>
        <v>780</v>
      </c>
      <c r="F37" s="37" t="s">
        <v>46</v>
      </c>
      <c r="G37" s="31" t="s">
        <v>15</v>
      </c>
      <c r="H37" s="99">
        <f>C37*1.2</f>
        <v>3.7439999999999998</v>
      </c>
      <c r="I37" s="157">
        <v>280</v>
      </c>
      <c r="J37" s="100">
        <f t="shared" ref="J37:J39" si="8">H37*I37</f>
        <v>1048.32</v>
      </c>
    </row>
    <row r="38" spans="1:10" s="8" customFormat="1" x14ac:dyDescent="0.2">
      <c r="A38" s="21"/>
      <c r="B38" s="22"/>
      <c r="C38" s="98"/>
      <c r="D38" s="98"/>
      <c r="E38" s="98"/>
      <c r="F38" s="37" t="s">
        <v>47</v>
      </c>
      <c r="G38" s="33" t="s">
        <v>11</v>
      </c>
      <c r="H38" s="99">
        <f>C37*5.2/25</f>
        <v>0.64895999999999998</v>
      </c>
      <c r="I38" s="99">
        <v>119.9</v>
      </c>
      <c r="J38" s="100">
        <f t="shared" si="8"/>
        <v>77.810304000000002</v>
      </c>
    </row>
    <row r="39" spans="1:10" s="115" customFormat="1" ht="15" x14ac:dyDescent="0.2">
      <c r="A39" s="118"/>
      <c r="B39" s="119"/>
      <c r="C39" s="120"/>
      <c r="D39" s="120"/>
      <c r="E39" s="120"/>
      <c r="F39" s="88" t="s">
        <v>48</v>
      </c>
      <c r="G39" s="32" t="s">
        <v>39</v>
      </c>
      <c r="H39" s="99">
        <f>C37*11</f>
        <v>34.32</v>
      </c>
      <c r="I39" s="125">
        <v>0.18</v>
      </c>
      <c r="J39" s="100">
        <f t="shared" si="8"/>
        <v>6.1776</v>
      </c>
    </row>
    <row r="40" spans="1:10" s="115" customFormat="1" x14ac:dyDescent="0.2">
      <c r="A40" s="19" t="s">
        <v>91</v>
      </c>
      <c r="B40" s="38" t="s">
        <v>12</v>
      </c>
      <c r="C40" s="23">
        <v>3.55</v>
      </c>
      <c r="D40" s="34">
        <v>75</v>
      </c>
      <c r="E40" s="35">
        <f>C40*D40</f>
        <v>266.25</v>
      </c>
      <c r="F40" s="19"/>
      <c r="G40" s="38"/>
      <c r="H40" s="23"/>
      <c r="I40" s="34"/>
      <c r="J40" s="36"/>
    </row>
    <row r="41" spans="1:10" s="8" customFormat="1" x14ac:dyDescent="0.2">
      <c r="A41" s="21" t="s">
        <v>49</v>
      </c>
      <c r="B41" s="22" t="s">
        <v>15</v>
      </c>
      <c r="C41" s="98">
        <f>C37</f>
        <v>3.12</v>
      </c>
      <c r="D41" s="98">
        <v>25</v>
      </c>
      <c r="E41" s="98">
        <f>C41*D41</f>
        <v>78</v>
      </c>
      <c r="F41" s="21" t="s">
        <v>50</v>
      </c>
      <c r="G41" s="22" t="s">
        <v>51</v>
      </c>
      <c r="H41" s="63">
        <f>C41*0.3</f>
        <v>0.93599999999999994</v>
      </c>
      <c r="I41" s="63">
        <v>79.25</v>
      </c>
      <c r="J41" s="124">
        <f t="shared" ref="J41" si="9">H41*I41</f>
        <v>74.177999999999997</v>
      </c>
    </row>
    <row r="42" spans="1:10" ht="14.25" customHeight="1" x14ac:dyDescent="0.2">
      <c r="A42" s="26" t="s">
        <v>13</v>
      </c>
      <c r="B42" s="39"/>
      <c r="C42" s="27"/>
      <c r="D42" s="42"/>
      <c r="E42" s="27">
        <f>SUM(E36:E41)</f>
        <v>1155.45</v>
      </c>
      <c r="F42" s="29" t="s">
        <v>13</v>
      </c>
      <c r="G42" s="39"/>
      <c r="H42" s="27"/>
      <c r="I42" s="27"/>
      <c r="J42" s="30">
        <f>SUM(J36:J41)</f>
        <v>1219.5852239999999</v>
      </c>
    </row>
    <row r="43" spans="1:10" s="40" customFormat="1" ht="17.25" customHeight="1" x14ac:dyDescent="0.25">
      <c r="A43" s="44" t="s">
        <v>188</v>
      </c>
      <c r="B43" s="45"/>
      <c r="C43" s="46"/>
      <c r="D43" s="47"/>
      <c r="E43" s="46">
        <f>E42+E34+E24</f>
        <v>8081.4800000000005</v>
      </c>
      <c r="F43" s="48" t="s">
        <v>13</v>
      </c>
      <c r="G43" s="45"/>
      <c r="H43" s="46"/>
      <c r="I43" s="46"/>
      <c r="J43" s="49">
        <f>J42+J34+J24</f>
        <v>5567.2640906666666</v>
      </c>
    </row>
    <row r="44" spans="1:10" s="40" customFormat="1" ht="17.25" customHeight="1" thickBot="1" x14ac:dyDescent="0.3">
      <c r="A44" s="50"/>
      <c r="B44" s="51"/>
      <c r="C44" s="52"/>
      <c r="D44" s="53"/>
      <c r="E44" s="52"/>
      <c r="F44" s="54"/>
      <c r="G44" s="51"/>
      <c r="H44" s="52"/>
      <c r="I44" s="52"/>
      <c r="J44" s="52"/>
    </row>
    <row r="45" spans="1:10" ht="20.25" customHeight="1" x14ac:dyDescent="0.25">
      <c r="A45" s="15"/>
      <c r="B45" s="16"/>
      <c r="C45" s="17"/>
      <c r="D45" s="171" t="s">
        <v>162</v>
      </c>
      <c r="E45" s="171"/>
      <c r="F45" s="171"/>
      <c r="G45" s="16"/>
      <c r="H45" s="17"/>
      <c r="I45" s="17"/>
      <c r="J45" s="18"/>
    </row>
    <row r="46" spans="1:10" ht="14.25" customHeight="1" x14ac:dyDescent="0.2">
      <c r="A46" s="168" t="s">
        <v>14</v>
      </c>
      <c r="B46" s="169"/>
      <c r="C46" s="169"/>
      <c r="D46" s="169"/>
      <c r="E46" s="169"/>
      <c r="F46" s="169"/>
      <c r="G46" s="169"/>
      <c r="H46" s="169"/>
      <c r="I46" s="169"/>
      <c r="J46" s="172"/>
    </row>
    <row r="47" spans="1:10" ht="14.25" customHeight="1" x14ac:dyDescent="0.2">
      <c r="A47" s="32" t="s">
        <v>92</v>
      </c>
      <c r="B47" s="33" t="s">
        <v>12</v>
      </c>
      <c r="C47" s="28">
        <v>13.92</v>
      </c>
      <c r="D47" s="28">
        <v>25</v>
      </c>
      <c r="E47" s="28">
        <f>C47*D47</f>
        <v>348</v>
      </c>
      <c r="F47" s="32" t="s">
        <v>19</v>
      </c>
      <c r="G47" s="33" t="s">
        <v>12</v>
      </c>
      <c r="H47" s="28">
        <f>C47*1.2</f>
        <v>16.704000000000001</v>
      </c>
      <c r="I47" s="28">
        <v>7.4</v>
      </c>
      <c r="J47" s="79">
        <f t="shared" ref="J47:J48" si="10">H47*I47</f>
        <v>123.60960000000001</v>
      </c>
    </row>
    <row r="48" spans="1:10" ht="14.25" customHeight="1" x14ac:dyDescent="0.2">
      <c r="A48" s="32"/>
      <c r="B48" s="33"/>
      <c r="C48" s="28"/>
      <c r="D48" s="82"/>
      <c r="E48" s="83"/>
      <c r="F48" s="32" t="s">
        <v>20</v>
      </c>
      <c r="G48" s="33" t="s">
        <v>11</v>
      </c>
      <c r="H48" s="56">
        <f>C47*0.2/25</f>
        <v>0.11136000000000001</v>
      </c>
      <c r="I48" s="82">
        <v>120</v>
      </c>
      <c r="J48" s="81">
        <f t="shared" si="10"/>
        <v>13.363200000000003</v>
      </c>
    </row>
    <row r="49" spans="1:11" ht="14.25" customHeight="1" x14ac:dyDescent="0.2">
      <c r="A49" s="32" t="s">
        <v>64</v>
      </c>
      <c r="B49" s="33" t="s">
        <v>12</v>
      </c>
      <c r="C49" s="28">
        <v>28.55</v>
      </c>
      <c r="D49" s="28">
        <v>7</v>
      </c>
      <c r="E49" s="28">
        <f>C49*D49</f>
        <v>199.85</v>
      </c>
      <c r="F49" s="37" t="s">
        <v>16</v>
      </c>
      <c r="G49" s="31" t="s">
        <v>17</v>
      </c>
      <c r="H49" s="56">
        <f>C49*0.1/10</f>
        <v>0.28550000000000003</v>
      </c>
      <c r="I49" s="55">
        <v>279.89999999999998</v>
      </c>
      <c r="J49" s="79">
        <f>H49*I49</f>
        <v>79.911450000000002</v>
      </c>
    </row>
    <row r="50" spans="1:11" s="8" customFormat="1" ht="14.25" customHeight="1" x14ac:dyDescent="0.2">
      <c r="A50" s="86" t="s">
        <v>190</v>
      </c>
      <c r="B50" s="33" t="s">
        <v>12</v>
      </c>
      <c r="C50" s="56">
        <f>C49</f>
        <v>28.55</v>
      </c>
      <c r="D50" s="82">
        <v>50</v>
      </c>
      <c r="E50" s="83">
        <f>C50*D50</f>
        <v>1427.5</v>
      </c>
      <c r="F50" s="32" t="s">
        <v>191</v>
      </c>
      <c r="G50" s="33" t="s">
        <v>18</v>
      </c>
      <c r="H50" s="56">
        <f>C50*5/30</f>
        <v>4.7583333333333337</v>
      </c>
      <c r="I50" s="82">
        <v>162.19999999999999</v>
      </c>
      <c r="J50" s="81">
        <f>H50*I50</f>
        <v>771.80166666666673</v>
      </c>
    </row>
    <row r="51" spans="1:11" ht="14.25" customHeight="1" x14ac:dyDescent="0.2">
      <c r="A51" s="32" t="s">
        <v>21</v>
      </c>
      <c r="B51" s="33" t="s">
        <v>12</v>
      </c>
      <c r="C51" s="28">
        <f>C49</f>
        <v>28.55</v>
      </c>
      <c r="D51" s="82">
        <v>55</v>
      </c>
      <c r="E51" s="83">
        <f>C51*D51</f>
        <v>1570.25</v>
      </c>
      <c r="F51" s="32" t="s">
        <v>20</v>
      </c>
      <c r="G51" s="33" t="s">
        <v>11</v>
      </c>
      <c r="H51" s="56">
        <f>C51*0.8/25</f>
        <v>0.91360000000000019</v>
      </c>
      <c r="I51" s="82">
        <v>120</v>
      </c>
      <c r="J51" s="81">
        <f t="shared" ref="J51:J69" si="11">H51*I51</f>
        <v>109.63200000000002</v>
      </c>
    </row>
    <row r="52" spans="1:11" ht="14.25" customHeight="1" x14ac:dyDescent="0.2">
      <c r="A52" s="32"/>
      <c r="B52" s="33"/>
      <c r="C52" s="28"/>
      <c r="D52" s="82"/>
      <c r="E52" s="83"/>
      <c r="F52" s="32" t="s">
        <v>22</v>
      </c>
      <c r="G52" s="33" t="s">
        <v>11</v>
      </c>
      <c r="H52" s="56">
        <f>C51*0.8/25</f>
        <v>0.91360000000000019</v>
      </c>
      <c r="I52" s="82">
        <v>205.5</v>
      </c>
      <c r="J52" s="81">
        <f t="shared" si="11"/>
        <v>187.74480000000003</v>
      </c>
    </row>
    <row r="53" spans="1:11" ht="14.25" customHeight="1" x14ac:dyDescent="0.2">
      <c r="A53" s="32" t="s">
        <v>23</v>
      </c>
      <c r="B53" s="33" t="s">
        <v>12</v>
      </c>
      <c r="C53" s="28">
        <f>C49</f>
        <v>28.55</v>
      </c>
      <c r="D53" s="82">
        <v>25</v>
      </c>
      <c r="E53" s="83">
        <f t="shared" ref="E53:E69" si="12">C53*D53</f>
        <v>713.75</v>
      </c>
      <c r="F53" s="32" t="s">
        <v>24</v>
      </c>
      <c r="G53" s="147" t="s">
        <v>12</v>
      </c>
      <c r="H53" s="148">
        <f>C53*0.15</f>
        <v>4.2824999999999998</v>
      </c>
      <c r="I53" s="138">
        <v>14</v>
      </c>
      <c r="J53" s="84">
        <f t="shared" si="11"/>
        <v>59.954999999999998</v>
      </c>
    </row>
    <row r="54" spans="1:11" ht="14.25" customHeight="1" x14ac:dyDescent="0.2">
      <c r="A54" s="32" t="s">
        <v>25</v>
      </c>
      <c r="B54" s="33" t="s">
        <v>12</v>
      </c>
      <c r="C54" s="28">
        <f>C49</f>
        <v>28.55</v>
      </c>
      <c r="D54" s="28">
        <v>7</v>
      </c>
      <c r="E54" s="28">
        <f t="shared" si="12"/>
        <v>199.85</v>
      </c>
      <c r="F54" s="37" t="s">
        <v>16</v>
      </c>
      <c r="G54" s="31" t="s">
        <v>17</v>
      </c>
      <c r="H54" s="56">
        <f>C54*0.1/10</f>
        <v>0.28550000000000003</v>
      </c>
      <c r="I54" s="55">
        <v>279.89999999999998</v>
      </c>
      <c r="J54" s="79">
        <f t="shared" si="11"/>
        <v>79.911450000000002</v>
      </c>
    </row>
    <row r="55" spans="1:11" s="78" customFormat="1" ht="14.25" customHeight="1" x14ac:dyDescent="0.2">
      <c r="A55" s="86" t="s">
        <v>163</v>
      </c>
      <c r="B55" s="33" t="s">
        <v>12</v>
      </c>
      <c r="C55" s="28">
        <f>C49</f>
        <v>28.55</v>
      </c>
      <c r="D55" s="28">
        <v>45</v>
      </c>
      <c r="E55" s="28">
        <f>C55*D55</f>
        <v>1284.75</v>
      </c>
      <c r="F55" s="32" t="s">
        <v>164</v>
      </c>
      <c r="G55" s="33" t="s">
        <v>15</v>
      </c>
      <c r="H55" s="28">
        <f>C55*1.2/2</f>
        <v>17.13</v>
      </c>
      <c r="I55" s="154">
        <v>215</v>
      </c>
      <c r="J55" s="79">
        <f>H55*I55</f>
        <v>3682.95</v>
      </c>
    </row>
    <row r="56" spans="1:11" ht="14.25" customHeight="1" x14ac:dyDescent="0.2">
      <c r="A56" s="32"/>
      <c r="B56" s="33"/>
      <c r="C56" s="28"/>
      <c r="D56" s="82"/>
      <c r="E56" s="83"/>
      <c r="F56" s="32" t="s">
        <v>110</v>
      </c>
      <c r="G56" s="33" t="s">
        <v>111</v>
      </c>
      <c r="H56" s="56">
        <f>C55/25</f>
        <v>1.1420000000000001</v>
      </c>
      <c r="I56" s="82">
        <v>100.85</v>
      </c>
      <c r="J56" s="81">
        <f t="shared" ref="J56" si="13">H56*I56</f>
        <v>115.17070000000001</v>
      </c>
    </row>
    <row r="57" spans="1:11" ht="14.25" customHeight="1" x14ac:dyDescent="0.2">
      <c r="A57" s="32" t="s">
        <v>178</v>
      </c>
      <c r="B57" s="33" t="s">
        <v>12</v>
      </c>
      <c r="C57" s="28">
        <v>13.92</v>
      </c>
      <c r="D57" s="28">
        <v>30</v>
      </c>
      <c r="E57" s="28">
        <f>C57*D57</f>
        <v>417.6</v>
      </c>
      <c r="F57" s="32" t="s">
        <v>179</v>
      </c>
      <c r="G57" s="33" t="s">
        <v>12</v>
      </c>
      <c r="H57" s="28">
        <f>C57*1.2</f>
        <v>16.704000000000001</v>
      </c>
      <c r="I57" s="28">
        <v>12.19</v>
      </c>
      <c r="J57" s="79">
        <f t="shared" ref="J57:J58" si="14">H57*I57</f>
        <v>203.62175999999999</v>
      </c>
    </row>
    <row r="58" spans="1:11" ht="14.25" customHeight="1" x14ac:dyDescent="0.2">
      <c r="A58" s="32"/>
      <c r="B58" s="33"/>
      <c r="C58" s="28"/>
      <c r="D58" s="82"/>
      <c r="E58" s="83"/>
      <c r="F58" s="32" t="s">
        <v>180</v>
      </c>
      <c r="G58" s="33" t="s">
        <v>10</v>
      </c>
      <c r="H58" s="56">
        <f>C57*0.1</f>
        <v>1.3920000000000001</v>
      </c>
      <c r="I58" s="82">
        <v>180</v>
      </c>
      <c r="J58" s="81">
        <f t="shared" si="14"/>
        <v>250.56000000000003</v>
      </c>
    </row>
    <row r="59" spans="1:11" s="155" customFormat="1" ht="14.25" customHeight="1" x14ac:dyDescent="0.2">
      <c r="A59" s="188" t="s">
        <v>210</v>
      </c>
      <c r="B59" s="189" t="s">
        <v>12</v>
      </c>
      <c r="C59" s="190">
        <v>4.13</v>
      </c>
      <c r="D59" s="191">
        <v>160</v>
      </c>
      <c r="E59" s="191">
        <f>D59*C59</f>
        <v>660.8</v>
      </c>
      <c r="F59" s="192" t="s">
        <v>200</v>
      </c>
      <c r="G59" s="193" t="s">
        <v>10</v>
      </c>
      <c r="H59" s="194">
        <f>C59*1.55/3</f>
        <v>2.1338333333333335</v>
      </c>
      <c r="I59" s="194">
        <v>69.8</v>
      </c>
      <c r="J59" s="194">
        <f>I59*H59</f>
        <v>148.94156666666666</v>
      </c>
      <c r="K59" s="195"/>
    </row>
    <row r="60" spans="1:11" s="200" customFormat="1" ht="14.25" customHeight="1" x14ac:dyDescent="0.25">
      <c r="A60" s="196"/>
      <c r="B60" s="197"/>
      <c r="C60" s="198"/>
      <c r="D60" s="199"/>
      <c r="E60" s="199"/>
      <c r="F60" s="192" t="s">
        <v>201</v>
      </c>
      <c r="G60" s="193" t="s">
        <v>10</v>
      </c>
      <c r="H60" s="194">
        <f>C59*3.4/3</f>
        <v>4.6806666666666663</v>
      </c>
      <c r="I60" s="194">
        <v>84.3</v>
      </c>
      <c r="J60" s="194">
        <f>I60*H60</f>
        <v>394.58019999999993</v>
      </c>
      <c r="K60" s="195"/>
    </row>
    <row r="61" spans="1:11" s="155" customFormat="1" ht="14.25" customHeight="1" x14ac:dyDescent="0.2">
      <c r="A61" s="196"/>
      <c r="B61" s="197"/>
      <c r="C61" s="198"/>
      <c r="D61" s="197"/>
      <c r="E61" s="197"/>
      <c r="F61" s="192" t="s">
        <v>202</v>
      </c>
      <c r="G61" s="193" t="s">
        <v>15</v>
      </c>
      <c r="H61" s="194">
        <f>C59*0.5</f>
        <v>2.0649999999999999</v>
      </c>
      <c r="I61" s="194">
        <v>39.17</v>
      </c>
      <c r="J61" s="194">
        <f>I61*H61</f>
        <v>80.886049999999997</v>
      </c>
      <c r="K61" s="195"/>
    </row>
    <row r="62" spans="1:11" s="155" customFormat="1" ht="14.25" customHeight="1" x14ac:dyDescent="0.2">
      <c r="A62" s="196"/>
      <c r="B62" s="197"/>
      <c r="C62" s="198"/>
      <c r="D62" s="197"/>
      <c r="E62" s="197"/>
      <c r="F62" s="192" t="s">
        <v>203</v>
      </c>
      <c r="G62" s="193" t="s">
        <v>12</v>
      </c>
      <c r="H62" s="194">
        <f>H59*1+H60*1</f>
        <v>6.8144999999999998</v>
      </c>
      <c r="I62" s="194">
        <v>5.46</v>
      </c>
      <c r="J62" s="194">
        <f>I62*H62</f>
        <v>37.207169999999998</v>
      </c>
      <c r="K62" s="195"/>
    </row>
    <row r="63" spans="1:11" s="155" customFormat="1" ht="14.25" customHeight="1" x14ac:dyDescent="0.2">
      <c r="A63" s="196"/>
      <c r="B63" s="197"/>
      <c r="C63" s="198"/>
      <c r="D63" s="199"/>
      <c r="E63" s="199"/>
      <c r="F63" s="192" t="s">
        <v>45</v>
      </c>
      <c r="G63" s="193" t="s">
        <v>39</v>
      </c>
      <c r="H63" s="194">
        <f>C59*2.5</f>
        <v>10.324999999999999</v>
      </c>
      <c r="I63" s="194">
        <v>0.36</v>
      </c>
      <c r="J63" s="194">
        <f t="shared" ref="J63:J65" si="15">I63*H63</f>
        <v>3.7169999999999996</v>
      </c>
      <c r="K63" s="195"/>
    </row>
    <row r="64" spans="1:11" s="155" customFormat="1" ht="14.25" customHeight="1" x14ac:dyDescent="0.2">
      <c r="A64" s="201"/>
      <c r="B64" s="197"/>
      <c r="C64" s="198"/>
      <c r="D64" s="197"/>
      <c r="E64" s="197"/>
      <c r="F64" s="192" t="s">
        <v>204</v>
      </c>
      <c r="G64" s="193" t="s">
        <v>205</v>
      </c>
      <c r="H64" s="194">
        <f>C59*0.7/3*2</f>
        <v>1.9273333333333331</v>
      </c>
      <c r="I64" s="194">
        <v>113.85</v>
      </c>
      <c r="J64" s="194">
        <f t="shared" si="15"/>
        <v>219.42689999999996</v>
      </c>
      <c r="K64" s="195"/>
    </row>
    <row r="65" spans="1:352" s="155" customFormat="1" ht="14.25" customHeight="1" x14ac:dyDescent="0.2">
      <c r="A65" s="202"/>
      <c r="B65" s="197"/>
      <c r="C65" s="198"/>
      <c r="D65" s="197"/>
      <c r="E65" s="197"/>
      <c r="F65" s="203" t="s">
        <v>206</v>
      </c>
      <c r="G65" s="193" t="s">
        <v>39</v>
      </c>
      <c r="H65" s="194">
        <f>C59*6</f>
        <v>24.78</v>
      </c>
      <c r="I65" s="194">
        <v>0.2</v>
      </c>
      <c r="J65" s="194">
        <f t="shared" si="15"/>
        <v>4.9560000000000004</v>
      </c>
      <c r="K65" s="195"/>
    </row>
    <row r="66" spans="1:352" s="210" customFormat="1" ht="14.25" customHeight="1" x14ac:dyDescent="0.2">
      <c r="A66" s="204"/>
      <c r="B66" s="204"/>
      <c r="C66" s="204"/>
      <c r="D66" s="204"/>
      <c r="E66" s="204"/>
      <c r="F66" s="205" t="s">
        <v>207</v>
      </c>
      <c r="G66" s="206" t="s">
        <v>208</v>
      </c>
      <c r="H66" s="20">
        <f>C59*1.2</f>
        <v>4.9559999999999995</v>
      </c>
      <c r="I66" s="207">
        <v>0.74</v>
      </c>
      <c r="J66" s="208">
        <f>H66*I66</f>
        <v>3.6674399999999996</v>
      </c>
      <c r="K66" s="209"/>
    </row>
    <row r="67" spans="1:352" s="155" customFormat="1" ht="14.25" customHeight="1" x14ac:dyDescent="0.2">
      <c r="A67" s="202"/>
      <c r="B67" s="197"/>
      <c r="C67" s="198"/>
      <c r="D67" s="197"/>
      <c r="E67" s="197"/>
      <c r="F67" s="203" t="s">
        <v>209</v>
      </c>
      <c r="G67" s="193" t="s">
        <v>39</v>
      </c>
      <c r="H67" s="194">
        <f>C59*38</f>
        <v>156.94</v>
      </c>
      <c r="I67" s="194">
        <v>0.2</v>
      </c>
      <c r="J67" s="194">
        <f>I67*H67</f>
        <v>31.388000000000002</v>
      </c>
      <c r="K67" s="195"/>
    </row>
    <row r="68" spans="1:352" s="85" customFormat="1" ht="14.25" customHeight="1" x14ac:dyDescent="0.2">
      <c r="A68" s="32" t="s">
        <v>27</v>
      </c>
      <c r="B68" s="33" t="s">
        <v>15</v>
      </c>
      <c r="C68" s="56">
        <v>32.58</v>
      </c>
      <c r="D68" s="82">
        <v>10</v>
      </c>
      <c r="E68" s="83">
        <f t="shared" si="12"/>
        <v>325.79999999999995</v>
      </c>
      <c r="F68" s="37" t="s">
        <v>16</v>
      </c>
      <c r="G68" s="31" t="s">
        <v>17</v>
      </c>
      <c r="H68" s="56">
        <f>C68*0.15/10</f>
        <v>0.48869999999999997</v>
      </c>
      <c r="I68" s="55">
        <v>279.89999999999998</v>
      </c>
      <c r="J68" s="79">
        <f t="shared" si="11"/>
        <v>136.78712999999999</v>
      </c>
    </row>
    <row r="69" spans="1:352" s="8" customFormat="1" ht="14.25" customHeight="1" x14ac:dyDescent="0.2">
      <c r="A69" s="86" t="s">
        <v>192</v>
      </c>
      <c r="B69" s="33" t="s">
        <v>15</v>
      </c>
      <c r="C69" s="56">
        <f>C68</f>
        <v>32.58</v>
      </c>
      <c r="D69" s="82">
        <v>55</v>
      </c>
      <c r="E69" s="83">
        <f t="shared" si="12"/>
        <v>1791.8999999999999</v>
      </c>
      <c r="F69" s="32" t="s">
        <v>191</v>
      </c>
      <c r="G69" s="33" t="s">
        <v>18</v>
      </c>
      <c r="H69" s="56">
        <f>C69*10/30</f>
        <v>10.859999999999998</v>
      </c>
      <c r="I69" s="82">
        <v>162.19999999999999</v>
      </c>
      <c r="J69" s="81">
        <f t="shared" si="11"/>
        <v>1761.4919999999995</v>
      </c>
    </row>
    <row r="70" spans="1:352" s="78" customFormat="1" ht="14.25" customHeight="1" x14ac:dyDescent="0.2">
      <c r="A70" s="86" t="s">
        <v>28</v>
      </c>
      <c r="B70" s="33" t="s">
        <v>15</v>
      </c>
      <c r="C70" s="56">
        <f>C68</f>
        <v>32.58</v>
      </c>
      <c r="D70" s="82">
        <v>60</v>
      </c>
      <c r="E70" s="83">
        <f>C70*D70</f>
        <v>1954.8</v>
      </c>
      <c r="F70" s="32" t="s">
        <v>20</v>
      </c>
      <c r="G70" s="33" t="s">
        <v>11</v>
      </c>
      <c r="H70" s="56">
        <f>C70*1.2/25</f>
        <v>1.5638399999999999</v>
      </c>
      <c r="I70" s="82">
        <v>120</v>
      </c>
      <c r="J70" s="81">
        <f t="shared" ref="J70:J73" si="16">H70*I70</f>
        <v>187.66079999999999</v>
      </c>
    </row>
    <row r="71" spans="1:352" ht="14.25" customHeight="1" x14ac:dyDescent="0.2">
      <c r="A71" s="32"/>
      <c r="B71" s="33"/>
      <c r="C71" s="28"/>
      <c r="D71" s="82"/>
      <c r="E71" s="83"/>
      <c r="F71" s="32" t="s">
        <v>22</v>
      </c>
      <c r="G71" s="33" t="s">
        <v>11</v>
      </c>
      <c r="H71" s="56">
        <f>C70*0.8/25</f>
        <v>1.0425599999999999</v>
      </c>
      <c r="I71" s="82">
        <v>205.5</v>
      </c>
      <c r="J71" s="81">
        <f t="shared" si="16"/>
        <v>214.24607999999998</v>
      </c>
    </row>
    <row r="72" spans="1:352" s="85" customFormat="1" ht="14.25" customHeight="1" x14ac:dyDescent="0.2">
      <c r="A72" s="86" t="s">
        <v>29</v>
      </c>
      <c r="B72" s="33" t="s">
        <v>15</v>
      </c>
      <c r="C72" s="56">
        <f>C70</f>
        <v>32.58</v>
      </c>
      <c r="D72" s="82">
        <v>30</v>
      </c>
      <c r="E72" s="83">
        <f>C72*D72</f>
        <v>977.4</v>
      </c>
      <c r="F72" s="32" t="s">
        <v>24</v>
      </c>
      <c r="G72" s="147" t="s">
        <v>12</v>
      </c>
      <c r="H72" s="148">
        <f>C72*0.15</f>
        <v>4.8869999999999996</v>
      </c>
      <c r="I72" s="138">
        <v>14</v>
      </c>
      <c r="J72" s="84">
        <f t="shared" si="16"/>
        <v>68.417999999999992</v>
      </c>
    </row>
    <row r="73" spans="1:352" ht="14.25" customHeight="1" x14ac:dyDescent="0.2">
      <c r="A73" s="86" t="s">
        <v>30</v>
      </c>
      <c r="B73" s="33" t="s">
        <v>15</v>
      </c>
      <c r="C73" s="28">
        <f>C72</f>
        <v>32.58</v>
      </c>
      <c r="D73" s="82">
        <v>10</v>
      </c>
      <c r="E73" s="83">
        <f>C73*D73</f>
        <v>325.79999999999995</v>
      </c>
      <c r="F73" s="37" t="s">
        <v>16</v>
      </c>
      <c r="G73" s="31" t="s">
        <v>17</v>
      </c>
      <c r="H73" s="56">
        <f>C73*0.15/10</f>
        <v>0.48869999999999997</v>
      </c>
      <c r="I73" s="55">
        <v>279.89999999999998</v>
      </c>
      <c r="J73" s="84">
        <f t="shared" si="16"/>
        <v>136.78712999999999</v>
      </c>
    </row>
    <row r="74" spans="1:352" s="78" customFormat="1" ht="14.25" customHeight="1" x14ac:dyDescent="0.2">
      <c r="A74" s="86" t="s">
        <v>163</v>
      </c>
      <c r="B74" s="33" t="s">
        <v>15</v>
      </c>
      <c r="C74" s="28">
        <f>C68</f>
        <v>32.58</v>
      </c>
      <c r="D74" s="28">
        <v>65</v>
      </c>
      <c r="E74" s="28">
        <f>C74*D74</f>
        <v>2117.6999999999998</v>
      </c>
      <c r="F74" s="32" t="s">
        <v>164</v>
      </c>
      <c r="G74" s="33" t="s">
        <v>15</v>
      </c>
      <c r="H74" s="28">
        <f>C74*1.2</f>
        <v>39.095999999999997</v>
      </c>
      <c r="I74" s="154">
        <v>215</v>
      </c>
      <c r="J74" s="79">
        <f>H74*I74</f>
        <v>8405.64</v>
      </c>
    </row>
    <row r="75" spans="1:352" ht="14.25" customHeight="1" x14ac:dyDescent="0.2">
      <c r="A75" s="32"/>
      <c r="B75" s="33"/>
      <c r="C75" s="28"/>
      <c r="D75" s="82"/>
      <c r="E75" s="83"/>
      <c r="F75" s="32" t="s">
        <v>110</v>
      </c>
      <c r="G75" s="33" t="s">
        <v>111</v>
      </c>
      <c r="H75" s="56">
        <f>C74/25</f>
        <v>1.3031999999999999</v>
      </c>
      <c r="I75" s="82">
        <v>100.85</v>
      </c>
      <c r="J75" s="81">
        <f t="shared" ref="J75" si="17">H75*I75</f>
        <v>131.42771999999999</v>
      </c>
    </row>
    <row r="76" spans="1:352" ht="14.25" customHeight="1" x14ac:dyDescent="0.2">
      <c r="A76" s="26" t="s">
        <v>13</v>
      </c>
      <c r="B76" s="39"/>
      <c r="C76" s="27"/>
      <c r="D76" s="28"/>
      <c r="E76" s="27">
        <f>SUM(E47:E75)</f>
        <v>14315.75</v>
      </c>
      <c r="F76" s="29" t="s">
        <v>13</v>
      </c>
      <c r="G76" s="39"/>
      <c r="H76" s="27"/>
      <c r="I76" s="27"/>
      <c r="J76" s="30">
        <f>SUM(J47:J75)</f>
        <v>17645.460813333331</v>
      </c>
    </row>
    <row r="77" spans="1:352" ht="14.25" customHeight="1" x14ac:dyDescent="0.2">
      <c r="A77" s="168" t="s">
        <v>38</v>
      </c>
      <c r="B77" s="169"/>
      <c r="C77" s="169"/>
      <c r="D77" s="169"/>
      <c r="E77" s="169"/>
      <c r="F77" s="169"/>
      <c r="G77" s="169"/>
      <c r="H77" s="169"/>
      <c r="I77" s="169"/>
      <c r="J77" s="170"/>
    </row>
    <row r="78" spans="1:352" s="151" customFormat="1" x14ac:dyDescent="0.25">
      <c r="A78" s="146" t="s">
        <v>194</v>
      </c>
      <c r="B78" s="147" t="s">
        <v>125</v>
      </c>
      <c r="C78" s="148">
        <v>7.06</v>
      </c>
      <c r="D78" s="138">
        <v>15</v>
      </c>
      <c r="E78" s="149">
        <f>C78*D78</f>
        <v>105.89999999999999</v>
      </c>
      <c r="F78" s="19" t="s">
        <v>33</v>
      </c>
      <c r="G78" s="38" t="s">
        <v>10</v>
      </c>
      <c r="H78" s="20">
        <f>C78*0.1</f>
        <v>0.70599999999999996</v>
      </c>
      <c r="I78" s="20">
        <v>155.57</v>
      </c>
      <c r="J78" s="25">
        <f t="shared" ref="J78" si="18">H78*I78</f>
        <v>109.83241999999998</v>
      </c>
    </row>
    <row r="79" spans="1:352" s="140" customFormat="1" outlineLevel="1" x14ac:dyDescent="0.25">
      <c r="A79" s="131" t="s">
        <v>211</v>
      </c>
      <c r="B79" s="132" t="s">
        <v>15</v>
      </c>
      <c r="C79" s="133">
        <v>8.49</v>
      </c>
      <c r="D79" s="133">
        <v>140</v>
      </c>
      <c r="E79" s="134">
        <f>C79*D79</f>
        <v>1188.6000000000001</v>
      </c>
      <c r="F79" s="135" t="s">
        <v>112</v>
      </c>
      <c r="G79" s="136" t="s">
        <v>205</v>
      </c>
      <c r="H79" s="137">
        <f>C79/3*1.2</f>
        <v>3.3959999999999999</v>
      </c>
      <c r="I79" s="138">
        <v>113.85</v>
      </c>
      <c r="J79" s="134">
        <f t="shared" ref="J79" si="19">H79*I79</f>
        <v>386.63459999999998</v>
      </c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139"/>
      <c r="CC79" s="139"/>
      <c r="CD79" s="139"/>
      <c r="CE79" s="139"/>
      <c r="CF79" s="139"/>
      <c r="CG79" s="139"/>
      <c r="CH79" s="139"/>
      <c r="CI79" s="139"/>
      <c r="CJ79" s="139"/>
      <c r="CK79" s="139"/>
      <c r="CL79" s="139"/>
      <c r="CM79" s="139"/>
      <c r="CN79" s="139"/>
      <c r="CO79" s="139"/>
      <c r="CP79" s="139"/>
      <c r="CQ79" s="139"/>
      <c r="CR79" s="139"/>
      <c r="CS79" s="139"/>
      <c r="CT79" s="139"/>
      <c r="CU79" s="139"/>
      <c r="CV79" s="139"/>
      <c r="CW79" s="139"/>
      <c r="CX79" s="139"/>
      <c r="CY79" s="139"/>
      <c r="CZ79" s="139"/>
      <c r="DA79" s="139"/>
      <c r="DB79" s="139"/>
      <c r="DC79" s="139"/>
      <c r="DD79" s="139"/>
      <c r="DE79" s="139"/>
      <c r="DF79" s="139"/>
      <c r="DG79" s="139"/>
      <c r="DH79" s="139"/>
      <c r="DI79" s="139"/>
      <c r="DJ79" s="139"/>
      <c r="DK79" s="139"/>
      <c r="DL79" s="139"/>
      <c r="DM79" s="139"/>
      <c r="DN79" s="139"/>
      <c r="DO79" s="139"/>
      <c r="DP79" s="139"/>
      <c r="DQ79" s="139"/>
      <c r="DR79" s="139"/>
      <c r="DS79" s="139"/>
      <c r="DT79" s="139"/>
      <c r="DU79" s="139"/>
      <c r="DV79" s="139"/>
      <c r="DW79" s="139"/>
      <c r="DX79" s="139"/>
      <c r="DY79" s="139"/>
      <c r="DZ79" s="139"/>
      <c r="EA79" s="139"/>
      <c r="EB79" s="139"/>
      <c r="EC79" s="139"/>
      <c r="ED79" s="139"/>
      <c r="EE79" s="139"/>
      <c r="EF79" s="139"/>
      <c r="EG79" s="139"/>
      <c r="EH79" s="139"/>
      <c r="EI79" s="139"/>
      <c r="EJ79" s="139"/>
      <c r="EK79" s="139"/>
      <c r="EL79" s="139"/>
      <c r="EM79" s="139"/>
      <c r="EN79" s="139"/>
      <c r="EO79" s="139"/>
      <c r="EP79" s="139"/>
      <c r="EQ79" s="139"/>
      <c r="ER79" s="139"/>
      <c r="ES79" s="139"/>
      <c r="ET79" s="139"/>
      <c r="EU79" s="139"/>
      <c r="EV79" s="139"/>
      <c r="EW79" s="139"/>
      <c r="EX79" s="139"/>
      <c r="EY79" s="139"/>
      <c r="EZ79" s="139"/>
      <c r="FA79" s="139"/>
      <c r="FB79" s="139"/>
      <c r="FC79" s="139"/>
      <c r="FD79" s="139"/>
      <c r="FE79" s="139"/>
      <c r="FF79" s="139"/>
      <c r="FG79" s="139"/>
      <c r="FH79" s="139"/>
      <c r="FI79" s="139"/>
      <c r="FJ79" s="139"/>
      <c r="FK79" s="139"/>
      <c r="FL79" s="139"/>
      <c r="FM79" s="139"/>
      <c r="FN79" s="139"/>
      <c r="FO79" s="139"/>
      <c r="FP79" s="139"/>
      <c r="FQ79" s="139"/>
      <c r="FR79" s="139"/>
      <c r="FS79" s="139"/>
      <c r="FT79" s="139"/>
      <c r="FU79" s="139"/>
      <c r="FV79" s="139"/>
      <c r="FW79" s="139"/>
      <c r="FX79" s="139"/>
      <c r="FY79" s="139"/>
      <c r="FZ79" s="139"/>
      <c r="GA79" s="139"/>
      <c r="GB79" s="139"/>
      <c r="GC79" s="139"/>
      <c r="GD79" s="139"/>
      <c r="GE79" s="139"/>
      <c r="GF79" s="139"/>
      <c r="GG79" s="139"/>
      <c r="GH79" s="139"/>
      <c r="GI79" s="139"/>
      <c r="GJ79" s="139"/>
      <c r="GK79" s="139"/>
      <c r="GL79" s="139"/>
      <c r="GM79" s="139"/>
      <c r="GN79" s="139"/>
      <c r="GO79" s="139"/>
      <c r="GP79" s="139"/>
      <c r="GQ79" s="139"/>
      <c r="GR79" s="139"/>
      <c r="GS79" s="139"/>
      <c r="GT79" s="139"/>
      <c r="GU79" s="139"/>
      <c r="GV79" s="139"/>
      <c r="GW79" s="139"/>
      <c r="GX79" s="139"/>
      <c r="GY79" s="139"/>
      <c r="GZ79" s="139"/>
      <c r="HA79" s="139"/>
      <c r="HB79" s="139"/>
      <c r="HC79" s="139"/>
      <c r="HD79" s="139"/>
      <c r="HE79" s="139"/>
      <c r="HF79" s="139"/>
      <c r="HG79" s="139"/>
      <c r="HH79" s="139"/>
      <c r="HI79" s="139"/>
      <c r="HJ79" s="139"/>
      <c r="HK79" s="139"/>
      <c r="HL79" s="139"/>
      <c r="HM79" s="139"/>
      <c r="HN79" s="139"/>
      <c r="HO79" s="139"/>
      <c r="HP79" s="139"/>
      <c r="HQ79" s="139"/>
      <c r="HR79" s="139"/>
      <c r="HS79" s="139"/>
      <c r="HT79" s="139"/>
      <c r="HU79" s="139"/>
      <c r="HV79" s="139"/>
      <c r="HW79" s="139"/>
      <c r="HX79" s="139"/>
      <c r="HY79" s="139"/>
      <c r="HZ79" s="139"/>
      <c r="IA79" s="139"/>
      <c r="IB79" s="139"/>
      <c r="IC79" s="139"/>
      <c r="ID79" s="139"/>
      <c r="IE79" s="139"/>
      <c r="IF79" s="139"/>
      <c r="IG79" s="139"/>
      <c r="IH79" s="139"/>
      <c r="II79" s="139"/>
      <c r="IJ79" s="139"/>
      <c r="IK79" s="139"/>
      <c r="IL79" s="139"/>
      <c r="IM79" s="139"/>
      <c r="IN79" s="139"/>
      <c r="IO79" s="139"/>
      <c r="IP79" s="139"/>
      <c r="IQ79" s="139"/>
      <c r="IR79" s="139"/>
      <c r="IS79" s="139"/>
      <c r="IT79" s="139"/>
      <c r="IU79" s="139"/>
      <c r="IV79" s="139"/>
      <c r="IW79" s="139"/>
      <c r="IX79" s="139"/>
      <c r="IY79" s="139"/>
      <c r="IZ79" s="139"/>
      <c r="JA79" s="139"/>
      <c r="JB79" s="139"/>
      <c r="JC79" s="139"/>
      <c r="JD79" s="139"/>
      <c r="JE79" s="139"/>
      <c r="JF79" s="139"/>
      <c r="JG79" s="139"/>
      <c r="JH79" s="139"/>
      <c r="JI79" s="139"/>
      <c r="JJ79" s="139"/>
      <c r="JK79" s="139"/>
      <c r="JL79" s="139"/>
      <c r="JM79" s="139"/>
      <c r="JN79" s="139"/>
      <c r="JO79" s="139"/>
      <c r="JP79" s="139"/>
      <c r="JQ79" s="139"/>
      <c r="JR79" s="139"/>
      <c r="JS79" s="139"/>
      <c r="JT79" s="139"/>
      <c r="JU79" s="139"/>
      <c r="JV79" s="139"/>
      <c r="JW79" s="139"/>
      <c r="JX79" s="139"/>
      <c r="JY79" s="139"/>
      <c r="JZ79" s="139"/>
      <c r="KA79" s="139"/>
      <c r="KB79" s="139"/>
      <c r="KC79" s="139"/>
      <c r="KD79" s="139"/>
      <c r="KE79" s="139"/>
      <c r="KF79" s="139"/>
      <c r="KG79" s="139"/>
      <c r="KH79" s="139"/>
      <c r="KI79" s="139"/>
      <c r="KJ79" s="139"/>
      <c r="KK79" s="139"/>
      <c r="KL79" s="139"/>
      <c r="KM79" s="139"/>
      <c r="KN79" s="139"/>
      <c r="KO79" s="139"/>
      <c r="KP79" s="139"/>
      <c r="KQ79" s="139"/>
      <c r="KR79" s="139"/>
      <c r="KS79" s="139"/>
      <c r="KT79" s="139"/>
      <c r="KU79" s="139"/>
      <c r="KV79" s="139"/>
      <c r="KW79" s="139"/>
      <c r="KX79" s="139"/>
      <c r="KY79" s="139"/>
      <c r="KZ79" s="139"/>
      <c r="LA79" s="139"/>
      <c r="LB79" s="139"/>
      <c r="LC79" s="139"/>
      <c r="LD79" s="139"/>
      <c r="LE79" s="139"/>
      <c r="LF79" s="139"/>
      <c r="LG79" s="139"/>
      <c r="LH79" s="139"/>
      <c r="LI79" s="139"/>
      <c r="LJ79" s="139"/>
      <c r="LK79" s="139"/>
      <c r="LL79" s="139"/>
      <c r="LM79" s="139"/>
      <c r="LN79" s="139"/>
      <c r="LO79" s="139"/>
      <c r="LP79" s="139"/>
      <c r="LQ79" s="139"/>
      <c r="LR79" s="139"/>
      <c r="LS79" s="139"/>
      <c r="LT79" s="139"/>
      <c r="LU79" s="139"/>
      <c r="LV79" s="139"/>
      <c r="LW79" s="139"/>
      <c r="LX79" s="139"/>
      <c r="LY79" s="139"/>
      <c r="LZ79" s="139"/>
      <c r="MA79" s="139"/>
      <c r="MB79" s="139"/>
      <c r="MC79" s="139"/>
      <c r="MD79" s="139"/>
      <c r="ME79" s="139"/>
      <c r="MF79" s="139"/>
      <c r="MG79" s="139"/>
      <c r="MH79" s="139"/>
      <c r="MI79" s="139"/>
      <c r="MJ79" s="139"/>
      <c r="MK79" s="139"/>
      <c r="ML79" s="139"/>
      <c r="MM79" s="139"/>
      <c r="MN79" s="139"/>
    </row>
    <row r="80" spans="1:352" s="140" customFormat="1" ht="24.75" customHeight="1" outlineLevel="1" x14ac:dyDescent="0.25">
      <c r="A80" s="141"/>
      <c r="B80" s="142"/>
      <c r="C80" s="142"/>
      <c r="D80" s="142"/>
      <c r="E80" s="143"/>
      <c r="F80" s="144" t="s">
        <v>113</v>
      </c>
      <c r="G80" s="145" t="s">
        <v>10</v>
      </c>
      <c r="H80" s="137">
        <f>C79*3.2/3</f>
        <v>9.0560000000000009</v>
      </c>
      <c r="I80" s="138">
        <v>45.63</v>
      </c>
      <c r="J80" s="134">
        <f>H80*I80</f>
        <v>413.22528000000005</v>
      </c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39"/>
      <c r="BY80" s="139"/>
      <c r="BZ80" s="139"/>
      <c r="CA80" s="139"/>
      <c r="CB80" s="139"/>
      <c r="CC80" s="139"/>
      <c r="CD80" s="139"/>
      <c r="CE80" s="139"/>
      <c r="CF80" s="139"/>
      <c r="CG80" s="139"/>
      <c r="CH80" s="139"/>
      <c r="CI80" s="139"/>
      <c r="CJ80" s="139"/>
      <c r="CK80" s="139"/>
      <c r="CL80" s="139"/>
      <c r="CM80" s="139"/>
      <c r="CN80" s="139"/>
      <c r="CO80" s="139"/>
      <c r="CP80" s="139"/>
      <c r="CQ80" s="139"/>
      <c r="CR80" s="139"/>
      <c r="CS80" s="139"/>
      <c r="CT80" s="139"/>
      <c r="CU80" s="139"/>
      <c r="CV80" s="139"/>
      <c r="CW80" s="139"/>
      <c r="CX80" s="139"/>
      <c r="CY80" s="139"/>
      <c r="CZ80" s="139"/>
      <c r="DA80" s="139"/>
      <c r="DB80" s="139"/>
      <c r="DC80" s="139"/>
      <c r="DD80" s="139"/>
      <c r="DE80" s="139"/>
      <c r="DF80" s="139"/>
      <c r="DG80" s="139"/>
      <c r="DH80" s="139"/>
      <c r="DI80" s="139"/>
      <c r="DJ80" s="139"/>
      <c r="DK80" s="139"/>
      <c r="DL80" s="139"/>
      <c r="DM80" s="139"/>
      <c r="DN80" s="139"/>
      <c r="DO80" s="139"/>
      <c r="DP80" s="139"/>
      <c r="DQ80" s="139"/>
      <c r="DR80" s="139"/>
      <c r="DS80" s="139"/>
      <c r="DT80" s="139"/>
      <c r="DU80" s="139"/>
      <c r="DV80" s="139"/>
      <c r="DW80" s="139"/>
      <c r="DX80" s="139"/>
      <c r="DY80" s="139"/>
      <c r="DZ80" s="139"/>
      <c r="EA80" s="139"/>
      <c r="EB80" s="139"/>
      <c r="EC80" s="139"/>
      <c r="ED80" s="139"/>
      <c r="EE80" s="139"/>
      <c r="EF80" s="139"/>
      <c r="EG80" s="139"/>
      <c r="EH80" s="139"/>
      <c r="EI80" s="139"/>
      <c r="EJ80" s="139"/>
      <c r="EK80" s="139"/>
      <c r="EL80" s="139"/>
      <c r="EM80" s="139"/>
      <c r="EN80" s="139"/>
      <c r="EO80" s="139"/>
      <c r="EP80" s="139"/>
      <c r="EQ80" s="139"/>
      <c r="ER80" s="139"/>
      <c r="ES80" s="139"/>
      <c r="ET80" s="139"/>
      <c r="EU80" s="139"/>
      <c r="EV80" s="139"/>
      <c r="EW80" s="139"/>
      <c r="EX80" s="139"/>
      <c r="EY80" s="139"/>
      <c r="EZ80" s="139"/>
      <c r="FA80" s="139"/>
      <c r="FB80" s="139"/>
      <c r="FC80" s="139"/>
      <c r="FD80" s="139"/>
      <c r="FE80" s="139"/>
      <c r="FF80" s="139"/>
      <c r="FG80" s="139"/>
      <c r="FH80" s="139"/>
      <c r="FI80" s="139"/>
      <c r="FJ80" s="139"/>
      <c r="FK80" s="139"/>
      <c r="FL80" s="139"/>
      <c r="FM80" s="139"/>
      <c r="FN80" s="139"/>
      <c r="FO80" s="139"/>
      <c r="FP80" s="139"/>
      <c r="FQ80" s="139"/>
      <c r="FR80" s="139"/>
      <c r="FS80" s="139"/>
      <c r="FT80" s="139"/>
      <c r="FU80" s="139"/>
      <c r="FV80" s="139"/>
      <c r="FW80" s="139"/>
      <c r="FX80" s="139"/>
      <c r="FY80" s="139"/>
      <c r="FZ80" s="139"/>
      <c r="GA80" s="139"/>
      <c r="GB80" s="139"/>
      <c r="GC80" s="139"/>
      <c r="GD80" s="139"/>
      <c r="GE80" s="139"/>
      <c r="GF80" s="139"/>
      <c r="GG80" s="139"/>
      <c r="GH80" s="139"/>
      <c r="GI80" s="139"/>
      <c r="GJ80" s="139"/>
      <c r="GK80" s="139"/>
      <c r="GL80" s="139"/>
      <c r="GM80" s="139"/>
      <c r="GN80" s="139"/>
      <c r="GO80" s="139"/>
      <c r="GP80" s="139"/>
      <c r="GQ80" s="139"/>
      <c r="GR80" s="139"/>
      <c r="GS80" s="139"/>
      <c r="GT80" s="139"/>
      <c r="GU80" s="139"/>
      <c r="GV80" s="139"/>
      <c r="GW80" s="139"/>
      <c r="GX80" s="139"/>
      <c r="GY80" s="139"/>
      <c r="GZ80" s="139"/>
      <c r="HA80" s="139"/>
      <c r="HB80" s="139"/>
      <c r="HC80" s="139"/>
      <c r="HD80" s="139"/>
      <c r="HE80" s="139"/>
      <c r="HF80" s="139"/>
      <c r="HG80" s="139"/>
      <c r="HH80" s="139"/>
      <c r="HI80" s="139"/>
      <c r="HJ80" s="139"/>
      <c r="HK80" s="139"/>
      <c r="HL80" s="139"/>
      <c r="HM80" s="139"/>
      <c r="HN80" s="139"/>
      <c r="HO80" s="139"/>
      <c r="HP80" s="139"/>
      <c r="HQ80" s="139"/>
      <c r="HR80" s="139"/>
      <c r="HS80" s="139"/>
      <c r="HT80" s="139"/>
      <c r="HU80" s="139"/>
      <c r="HV80" s="139"/>
      <c r="HW80" s="139"/>
      <c r="HX80" s="139"/>
      <c r="HY80" s="139"/>
      <c r="HZ80" s="139"/>
      <c r="IA80" s="139"/>
      <c r="IB80" s="139"/>
      <c r="IC80" s="139"/>
      <c r="ID80" s="139"/>
      <c r="IE80" s="139"/>
      <c r="IF80" s="139"/>
      <c r="IG80" s="139"/>
      <c r="IH80" s="139"/>
      <c r="II80" s="139"/>
      <c r="IJ80" s="139"/>
      <c r="IK80" s="139"/>
      <c r="IL80" s="139"/>
      <c r="IM80" s="139"/>
      <c r="IN80" s="139"/>
      <c r="IO80" s="139"/>
      <c r="IP80" s="139"/>
      <c r="IQ80" s="139"/>
      <c r="IR80" s="139"/>
      <c r="IS80" s="139"/>
      <c r="IT80" s="139"/>
      <c r="IU80" s="139"/>
      <c r="IV80" s="139"/>
      <c r="IW80" s="139"/>
      <c r="IX80" s="139"/>
      <c r="IY80" s="139"/>
      <c r="IZ80" s="139"/>
      <c r="JA80" s="139"/>
      <c r="JB80" s="139"/>
      <c r="JC80" s="139"/>
      <c r="JD80" s="139"/>
      <c r="JE80" s="139"/>
      <c r="JF80" s="139"/>
      <c r="JG80" s="139"/>
      <c r="JH80" s="139"/>
      <c r="JI80" s="139"/>
      <c r="JJ80" s="139"/>
      <c r="JK80" s="139"/>
      <c r="JL80" s="139"/>
      <c r="JM80" s="139"/>
      <c r="JN80" s="139"/>
      <c r="JO80" s="139"/>
      <c r="JP80" s="139"/>
      <c r="JQ80" s="139"/>
      <c r="JR80" s="139"/>
      <c r="JS80" s="139"/>
      <c r="JT80" s="139"/>
      <c r="JU80" s="139"/>
      <c r="JV80" s="139"/>
      <c r="JW80" s="139"/>
      <c r="JX80" s="139"/>
      <c r="JY80" s="139"/>
      <c r="JZ80" s="139"/>
      <c r="KA80" s="139"/>
      <c r="KB80" s="139"/>
      <c r="KC80" s="139"/>
      <c r="KD80" s="139"/>
      <c r="KE80" s="139"/>
      <c r="KF80" s="139"/>
      <c r="KG80" s="139"/>
      <c r="KH80" s="139"/>
      <c r="KI80" s="139"/>
      <c r="KJ80" s="139"/>
      <c r="KK80" s="139"/>
      <c r="KL80" s="139"/>
      <c r="KM80" s="139"/>
      <c r="KN80" s="139"/>
      <c r="KO80" s="139"/>
      <c r="KP80" s="139"/>
      <c r="KQ80" s="139"/>
      <c r="KR80" s="139"/>
      <c r="KS80" s="139"/>
      <c r="KT80" s="139"/>
      <c r="KU80" s="139"/>
      <c r="KV80" s="139"/>
      <c r="KW80" s="139"/>
      <c r="KX80" s="139"/>
      <c r="KY80" s="139"/>
      <c r="KZ80" s="139"/>
      <c r="LA80" s="139"/>
      <c r="LB80" s="139"/>
      <c r="LC80" s="139"/>
      <c r="LD80" s="139"/>
      <c r="LE80" s="139"/>
      <c r="LF80" s="139"/>
      <c r="LG80" s="139"/>
      <c r="LH80" s="139"/>
      <c r="LI80" s="139"/>
      <c r="LJ80" s="139"/>
      <c r="LK80" s="139"/>
      <c r="LL80" s="139"/>
      <c r="LM80" s="139"/>
      <c r="LN80" s="139"/>
      <c r="LO80" s="139"/>
      <c r="LP80" s="139"/>
      <c r="LQ80" s="139"/>
      <c r="LR80" s="139"/>
      <c r="LS80" s="139"/>
      <c r="LT80" s="139"/>
      <c r="LU80" s="139"/>
      <c r="LV80" s="139"/>
      <c r="LW80" s="139"/>
      <c r="LX80" s="139"/>
      <c r="LY80" s="139"/>
      <c r="LZ80" s="139"/>
      <c r="MA80" s="139"/>
      <c r="MB80" s="139"/>
      <c r="MC80" s="139"/>
      <c r="MD80" s="139"/>
      <c r="ME80" s="139"/>
      <c r="MF80" s="139"/>
      <c r="MG80" s="139"/>
      <c r="MH80" s="139"/>
      <c r="MI80" s="139"/>
      <c r="MJ80" s="139"/>
      <c r="MK80" s="139"/>
      <c r="ML80" s="139"/>
      <c r="MM80" s="139"/>
      <c r="MN80" s="139"/>
    </row>
    <row r="81" spans="1:352" s="140" customFormat="1" ht="15" customHeight="1" outlineLevel="1" x14ac:dyDescent="0.25">
      <c r="A81" s="131"/>
      <c r="B81" s="132"/>
      <c r="C81" s="133"/>
      <c r="D81" s="133"/>
      <c r="E81" s="134"/>
      <c r="F81" s="144" t="s">
        <v>114</v>
      </c>
      <c r="G81" s="145" t="s">
        <v>10</v>
      </c>
      <c r="H81" s="137">
        <f>C79*2.9/3</f>
        <v>8.206999999999999</v>
      </c>
      <c r="I81" s="138">
        <v>62.6</v>
      </c>
      <c r="J81" s="134">
        <f>H81*I81</f>
        <v>513.75819999999999</v>
      </c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39"/>
      <c r="CI81" s="139"/>
      <c r="CJ81" s="139"/>
      <c r="CK81" s="139"/>
      <c r="CL81" s="139"/>
      <c r="CM81" s="139"/>
      <c r="CN81" s="139"/>
      <c r="CO81" s="139"/>
      <c r="CP81" s="139"/>
      <c r="CQ81" s="139"/>
      <c r="CR81" s="139"/>
      <c r="CS81" s="139"/>
      <c r="CT81" s="139"/>
      <c r="CU81" s="139"/>
      <c r="CV81" s="139"/>
      <c r="CW81" s="139"/>
      <c r="CX81" s="139"/>
      <c r="CY81" s="139"/>
      <c r="CZ81" s="139"/>
      <c r="DA81" s="139"/>
      <c r="DB81" s="139"/>
      <c r="DC81" s="139"/>
      <c r="DD81" s="139"/>
      <c r="DE81" s="139"/>
      <c r="DF81" s="139"/>
      <c r="DG81" s="139"/>
      <c r="DH81" s="139"/>
      <c r="DI81" s="139"/>
      <c r="DJ81" s="139"/>
      <c r="DK81" s="139"/>
      <c r="DL81" s="139"/>
      <c r="DM81" s="139"/>
      <c r="DN81" s="139"/>
      <c r="DO81" s="139"/>
      <c r="DP81" s="139"/>
      <c r="DQ81" s="139"/>
      <c r="DR81" s="139"/>
      <c r="DS81" s="139"/>
      <c r="DT81" s="139"/>
      <c r="DU81" s="139"/>
      <c r="DV81" s="139"/>
      <c r="DW81" s="139"/>
      <c r="DX81" s="139"/>
      <c r="DY81" s="139"/>
      <c r="DZ81" s="139"/>
      <c r="EA81" s="139"/>
      <c r="EB81" s="139"/>
      <c r="EC81" s="139"/>
      <c r="ED81" s="139"/>
      <c r="EE81" s="139"/>
      <c r="EF81" s="139"/>
      <c r="EG81" s="139"/>
      <c r="EH81" s="139"/>
      <c r="EI81" s="139"/>
      <c r="EJ81" s="139"/>
      <c r="EK81" s="139"/>
      <c r="EL81" s="139"/>
      <c r="EM81" s="139"/>
      <c r="EN81" s="139"/>
      <c r="EO81" s="139"/>
      <c r="EP81" s="139"/>
      <c r="EQ81" s="139"/>
      <c r="ER81" s="139"/>
      <c r="ES81" s="139"/>
      <c r="ET81" s="139"/>
      <c r="EU81" s="139"/>
      <c r="EV81" s="139"/>
      <c r="EW81" s="139"/>
      <c r="EX81" s="139"/>
      <c r="EY81" s="139"/>
      <c r="EZ81" s="139"/>
      <c r="FA81" s="139"/>
      <c r="FB81" s="139"/>
      <c r="FC81" s="139"/>
      <c r="FD81" s="139"/>
      <c r="FE81" s="139"/>
      <c r="FF81" s="139"/>
      <c r="FG81" s="139"/>
      <c r="FH81" s="139"/>
      <c r="FI81" s="139"/>
      <c r="FJ81" s="139"/>
      <c r="FK81" s="139"/>
      <c r="FL81" s="139"/>
      <c r="FM81" s="139"/>
      <c r="FN81" s="139"/>
      <c r="FO81" s="139"/>
      <c r="FP81" s="139"/>
      <c r="FQ81" s="139"/>
      <c r="FR81" s="139"/>
      <c r="FS81" s="139"/>
      <c r="FT81" s="139"/>
      <c r="FU81" s="139"/>
      <c r="FV81" s="139"/>
      <c r="FW81" s="139"/>
      <c r="FX81" s="139"/>
      <c r="FY81" s="139"/>
      <c r="FZ81" s="139"/>
      <c r="GA81" s="139"/>
      <c r="GB81" s="139"/>
      <c r="GC81" s="139"/>
      <c r="GD81" s="139"/>
      <c r="GE81" s="139"/>
      <c r="GF81" s="139"/>
      <c r="GG81" s="139"/>
      <c r="GH81" s="139"/>
      <c r="GI81" s="139"/>
      <c r="GJ81" s="139"/>
      <c r="GK81" s="139"/>
      <c r="GL81" s="139"/>
      <c r="GM81" s="139"/>
      <c r="GN81" s="139"/>
      <c r="GO81" s="139"/>
      <c r="GP81" s="139"/>
      <c r="GQ81" s="139"/>
      <c r="GR81" s="139"/>
      <c r="GS81" s="139"/>
      <c r="GT81" s="139"/>
      <c r="GU81" s="139"/>
      <c r="GV81" s="139"/>
      <c r="GW81" s="139"/>
      <c r="GX81" s="139"/>
      <c r="GY81" s="139"/>
      <c r="GZ81" s="139"/>
      <c r="HA81" s="139"/>
      <c r="HB81" s="139"/>
      <c r="HC81" s="139"/>
      <c r="HD81" s="139"/>
      <c r="HE81" s="139"/>
      <c r="HF81" s="139"/>
      <c r="HG81" s="139"/>
      <c r="HH81" s="139"/>
      <c r="HI81" s="139"/>
      <c r="HJ81" s="139"/>
      <c r="HK81" s="139"/>
      <c r="HL81" s="139"/>
      <c r="HM81" s="139"/>
      <c r="HN81" s="139"/>
      <c r="HO81" s="139"/>
      <c r="HP81" s="139"/>
      <c r="HQ81" s="139"/>
      <c r="HR81" s="139"/>
      <c r="HS81" s="139"/>
      <c r="HT81" s="139"/>
      <c r="HU81" s="139"/>
      <c r="HV81" s="139"/>
      <c r="HW81" s="139"/>
      <c r="HX81" s="139"/>
      <c r="HY81" s="139"/>
      <c r="HZ81" s="139"/>
      <c r="IA81" s="139"/>
      <c r="IB81" s="139"/>
      <c r="IC81" s="139"/>
      <c r="ID81" s="139"/>
      <c r="IE81" s="139"/>
      <c r="IF81" s="139"/>
      <c r="IG81" s="139"/>
      <c r="IH81" s="139"/>
      <c r="II81" s="139"/>
      <c r="IJ81" s="139"/>
      <c r="IK81" s="139"/>
      <c r="IL81" s="139"/>
      <c r="IM81" s="139"/>
      <c r="IN81" s="139"/>
      <c r="IO81" s="139"/>
      <c r="IP81" s="139"/>
      <c r="IQ81" s="139"/>
      <c r="IR81" s="139"/>
      <c r="IS81" s="139"/>
      <c r="IT81" s="139"/>
      <c r="IU81" s="139"/>
      <c r="IV81" s="139"/>
      <c r="IW81" s="139"/>
      <c r="IX81" s="139"/>
      <c r="IY81" s="139"/>
      <c r="IZ81" s="139"/>
      <c r="JA81" s="139"/>
      <c r="JB81" s="139"/>
      <c r="JC81" s="139"/>
      <c r="JD81" s="139"/>
      <c r="JE81" s="139"/>
      <c r="JF81" s="139"/>
      <c r="JG81" s="139"/>
      <c r="JH81" s="139"/>
      <c r="JI81" s="139"/>
      <c r="JJ81" s="139"/>
      <c r="JK81" s="139"/>
      <c r="JL81" s="139"/>
      <c r="JM81" s="139"/>
      <c r="JN81" s="139"/>
      <c r="JO81" s="139"/>
      <c r="JP81" s="139"/>
      <c r="JQ81" s="139"/>
      <c r="JR81" s="139"/>
      <c r="JS81" s="139"/>
      <c r="JT81" s="139"/>
      <c r="JU81" s="139"/>
      <c r="JV81" s="139"/>
      <c r="JW81" s="139"/>
      <c r="JX81" s="139"/>
      <c r="JY81" s="139"/>
      <c r="JZ81" s="139"/>
      <c r="KA81" s="139"/>
      <c r="KB81" s="139"/>
      <c r="KC81" s="139"/>
      <c r="KD81" s="139"/>
      <c r="KE81" s="139"/>
      <c r="KF81" s="139"/>
      <c r="KG81" s="139"/>
      <c r="KH81" s="139"/>
      <c r="KI81" s="139"/>
      <c r="KJ81" s="139"/>
      <c r="KK81" s="139"/>
      <c r="KL81" s="139"/>
      <c r="KM81" s="139"/>
      <c r="KN81" s="139"/>
      <c r="KO81" s="139"/>
      <c r="KP81" s="139"/>
      <c r="KQ81" s="139"/>
      <c r="KR81" s="139"/>
      <c r="KS81" s="139"/>
      <c r="KT81" s="139"/>
      <c r="KU81" s="139"/>
      <c r="KV81" s="139"/>
      <c r="KW81" s="139"/>
      <c r="KX81" s="139"/>
      <c r="KY81" s="139"/>
      <c r="KZ81" s="139"/>
      <c r="LA81" s="139"/>
      <c r="LB81" s="139"/>
      <c r="LC81" s="139"/>
      <c r="LD81" s="139"/>
      <c r="LE81" s="139"/>
      <c r="LF81" s="139"/>
      <c r="LG81" s="139"/>
      <c r="LH81" s="139"/>
      <c r="LI81" s="139"/>
      <c r="LJ81" s="139"/>
      <c r="LK81" s="139"/>
      <c r="LL81" s="139"/>
      <c r="LM81" s="139"/>
      <c r="LN81" s="139"/>
      <c r="LO81" s="139"/>
      <c r="LP81" s="139"/>
      <c r="LQ81" s="139"/>
      <c r="LR81" s="139"/>
      <c r="LS81" s="139"/>
      <c r="LT81" s="139"/>
      <c r="LU81" s="139"/>
      <c r="LV81" s="139"/>
      <c r="LW81" s="139"/>
      <c r="LX81" s="139"/>
      <c r="LY81" s="139"/>
      <c r="LZ81" s="139"/>
      <c r="MA81" s="139"/>
      <c r="MB81" s="139"/>
      <c r="MC81" s="139"/>
      <c r="MD81" s="139"/>
      <c r="ME81" s="139"/>
      <c r="MF81" s="139"/>
      <c r="MG81" s="139"/>
      <c r="MH81" s="139"/>
      <c r="MI81" s="139"/>
      <c r="MJ81" s="139"/>
      <c r="MK81" s="139"/>
      <c r="ML81" s="139"/>
      <c r="MM81" s="139"/>
      <c r="MN81" s="139"/>
    </row>
    <row r="82" spans="1:352" s="140" customFormat="1" ht="15" customHeight="1" outlineLevel="1" x14ac:dyDescent="0.25">
      <c r="A82" s="131"/>
      <c r="B82" s="132"/>
      <c r="C82" s="133"/>
      <c r="D82" s="133"/>
      <c r="E82" s="134"/>
      <c r="F82" s="144" t="s">
        <v>115</v>
      </c>
      <c r="G82" s="145" t="s">
        <v>39</v>
      </c>
      <c r="H82" s="137">
        <f>C79*0.8</f>
        <v>6.7920000000000007</v>
      </c>
      <c r="I82" s="138">
        <v>5.0999999999999996</v>
      </c>
      <c r="J82" s="134">
        <f t="shared" ref="J82:J105" si="20">H82*I82</f>
        <v>34.639200000000002</v>
      </c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39"/>
      <c r="CI82" s="139"/>
      <c r="CJ82" s="139"/>
      <c r="CK82" s="139"/>
      <c r="CL82" s="139"/>
      <c r="CM82" s="139"/>
      <c r="CN82" s="139"/>
      <c r="CO82" s="139"/>
      <c r="CP82" s="139"/>
      <c r="CQ82" s="139"/>
      <c r="CR82" s="139"/>
      <c r="CS82" s="139"/>
      <c r="CT82" s="139"/>
      <c r="CU82" s="139"/>
      <c r="CV82" s="139"/>
      <c r="CW82" s="139"/>
      <c r="CX82" s="139"/>
      <c r="CY82" s="139"/>
      <c r="CZ82" s="139"/>
      <c r="DA82" s="139"/>
      <c r="DB82" s="139"/>
      <c r="DC82" s="139"/>
      <c r="DD82" s="139"/>
      <c r="DE82" s="139"/>
      <c r="DF82" s="139"/>
      <c r="DG82" s="139"/>
      <c r="DH82" s="139"/>
      <c r="DI82" s="139"/>
      <c r="DJ82" s="139"/>
      <c r="DK82" s="139"/>
      <c r="DL82" s="139"/>
      <c r="DM82" s="139"/>
      <c r="DN82" s="139"/>
      <c r="DO82" s="139"/>
      <c r="DP82" s="139"/>
      <c r="DQ82" s="139"/>
      <c r="DR82" s="139"/>
      <c r="DS82" s="139"/>
      <c r="DT82" s="139"/>
      <c r="DU82" s="139"/>
      <c r="DV82" s="139"/>
      <c r="DW82" s="139"/>
      <c r="DX82" s="139"/>
      <c r="DY82" s="139"/>
      <c r="DZ82" s="139"/>
      <c r="EA82" s="139"/>
      <c r="EB82" s="139"/>
      <c r="EC82" s="139"/>
      <c r="ED82" s="139"/>
      <c r="EE82" s="139"/>
      <c r="EF82" s="139"/>
      <c r="EG82" s="139"/>
      <c r="EH82" s="139"/>
      <c r="EI82" s="139"/>
      <c r="EJ82" s="139"/>
      <c r="EK82" s="139"/>
      <c r="EL82" s="139"/>
      <c r="EM82" s="139"/>
      <c r="EN82" s="139"/>
      <c r="EO82" s="139"/>
      <c r="EP82" s="139"/>
      <c r="EQ82" s="139"/>
      <c r="ER82" s="139"/>
      <c r="ES82" s="139"/>
      <c r="ET82" s="139"/>
      <c r="EU82" s="139"/>
      <c r="EV82" s="139"/>
      <c r="EW82" s="139"/>
      <c r="EX82" s="139"/>
      <c r="EY82" s="139"/>
      <c r="EZ82" s="139"/>
      <c r="FA82" s="139"/>
      <c r="FB82" s="139"/>
      <c r="FC82" s="139"/>
      <c r="FD82" s="139"/>
      <c r="FE82" s="139"/>
      <c r="FF82" s="139"/>
      <c r="FG82" s="139"/>
      <c r="FH82" s="139"/>
      <c r="FI82" s="139"/>
      <c r="FJ82" s="139"/>
      <c r="FK82" s="139"/>
      <c r="FL82" s="139"/>
      <c r="FM82" s="139"/>
      <c r="FN82" s="139"/>
      <c r="FO82" s="139"/>
      <c r="FP82" s="139"/>
      <c r="FQ82" s="139"/>
      <c r="FR82" s="139"/>
      <c r="FS82" s="139"/>
      <c r="FT82" s="139"/>
      <c r="FU82" s="139"/>
      <c r="FV82" s="139"/>
      <c r="FW82" s="139"/>
      <c r="FX82" s="139"/>
      <c r="FY82" s="139"/>
      <c r="FZ82" s="139"/>
      <c r="GA82" s="139"/>
      <c r="GB82" s="139"/>
      <c r="GC82" s="139"/>
      <c r="GD82" s="139"/>
      <c r="GE82" s="139"/>
      <c r="GF82" s="139"/>
      <c r="GG82" s="139"/>
      <c r="GH82" s="139"/>
      <c r="GI82" s="139"/>
      <c r="GJ82" s="139"/>
      <c r="GK82" s="139"/>
      <c r="GL82" s="139"/>
      <c r="GM82" s="139"/>
      <c r="GN82" s="139"/>
      <c r="GO82" s="139"/>
      <c r="GP82" s="139"/>
      <c r="GQ82" s="139"/>
      <c r="GR82" s="139"/>
      <c r="GS82" s="139"/>
      <c r="GT82" s="139"/>
      <c r="GU82" s="139"/>
      <c r="GV82" s="139"/>
      <c r="GW82" s="139"/>
      <c r="GX82" s="139"/>
      <c r="GY82" s="139"/>
      <c r="GZ82" s="139"/>
      <c r="HA82" s="139"/>
      <c r="HB82" s="139"/>
      <c r="HC82" s="139"/>
      <c r="HD82" s="139"/>
      <c r="HE82" s="139"/>
      <c r="HF82" s="139"/>
      <c r="HG82" s="139"/>
      <c r="HH82" s="139"/>
      <c r="HI82" s="139"/>
      <c r="HJ82" s="139"/>
      <c r="HK82" s="139"/>
      <c r="HL82" s="139"/>
      <c r="HM82" s="139"/>
      <c r="HN82" s="139"/>
      <c r="HO82" s="139"/>
      <c r="HP82" s="139"/>
      <c r="HQ82" s="139"/>
      <c r="HR82" s="139"/>
      <c r="HS82" s="139"/>
      <c r="HT82" s="139"/>
      <c r="HU82" s="139"/>
      <c r="HV82" s="139"/>
      <c r="HW82" s="139"/>
      <c r="HX82" s="139"/>
      <c r="HY82" s="139"/>
      <c r="HZ82" s="139"/>
      <c r="IA82" s="139"/>
      <c r="IB82" s="139"/>
      <c r="IC82" s="139"/>
      <c r="ID82" s="139"/>
      <c r="IE82" s="139"/>
      <c r="IF82" s="139"/>
      <c r="IG82" s="139"/>
      <c r="IH82" s="139"/>
      <c r="II82" s="139"/>
      <c r="IJ82" s="139"/>
      <c r="IK82" s="139"/>
      <c r="IL82" s="139"/>
      <c r="IM82" s="139"/>
      <c r="IN82" s="139"/>
      <c r="IO82" s="139"/>
      <c r="IP82" s="139"/>
      <c r="IQ82" s="139"/>
      <c r="IR82" s="139"/>
      <c r="IS82" s="139"/>
      <c r="IT82" s="139"/>
      <c r="IU82" s="139"/>
      <c r="IV82" s="139"/>
      <c r="IW82" s="139"/>
      <c r="IX82" s="139"/>
      <c r="IY82" s="139"/>
      <c r="IZ82" s="139"/>
      <c r="JA82" s="139"/>
      <c r="JB82" s="139"/>
      <c r="JC82" s="139"/>
      <c r="JD82" s="139"/>
      <c r="JE82" s="139"/>
      <c r="JF82" s="139"/>
      <c r="JG82" s="139"/>
      <c r="JH82" s="139"/>
      <c r="JI82" s="139"/>
      <c r="JJ82" s="139"/>
      <c r="JK82" s="139"/>
      <c r="JL82" s="139"/>
      <c r="JM82" s="139"/>
      <c r="JN82" s="139"/>
      <c r="JO82" s="139"/>
      <c r="JP82" s="139"/>
      <c r="JQ82" s="139"/>
      <c r="JR82" s="139"/>
      <c r="JS82" s="139"/>
      <c r="JT82" s="139"/>
      <c r="JU82" s="139"/>
      <c r="JV82" s="139"/>
      <c r="JW82" s="139"/>
      <c r="JX82" s="139"/>
      <c r="JY82" s="139"/>
      <c r="JZ82" s="139"/>
      <c r="KA82" s="139"/>
      <c r="KB82" s="139"/>
      <c r="KC82" s="139"/>
      <c r="KD82" s="139"/>
      <c r="KE82" s="139"/>
      <c r="KF82" s="139"/>
      <c r="KG82" s="139"/>
      <c r="KH82" s="139"/>
      <c r="KI82" s="139"/>
      <c r="KJ82" s="139"/>
      <c r="KK82" s="139"/>
      <c r="KL82" s="139"/>
      <c r="KM82" s="139"/>
      <c r="KN82" s="139"/>
      <c r="KO82" s="139"/>
      <c r="KP82" s="139"/>
      <c r="KQ82" s="139"/>
      <c r="KR82" s="139"/>
      <c r="KS82" s="139"/>
      <c r="KT82" s="139"/>
      <c r="KU82" s="139"/>
      <c r="KV82" s="139"/>
      <c r="KW82" s="139"/>
      <c r="KX82" s="139"/>
      <c r="KY82" s="139"/>
      <c r="KZ82" s="139"/>
      <c r="LA82" s="139"/>
      <c r="LB82" s="139"/>
      <c r="LC82" s="139"/>
      <c r="LD82" s="139"/>
      <c r="LE82" s="139"/>
      <c r="LF82" s="139"/>
      <c r="LG82" s="139"/>
      <c r="LH82" s="139"/>
      <c r="LI82" s="139"/>
      <c r="LJ82" s="139"/>
      <c r="LK82" s="139"/>
      <c r="LL82" s="139"/>
      <c r="LM82" s="139"/>
      <c r="LN82" s="139"/>
      <c r="LO82" s="139"/>
      <c r="LP82" s="139"/>
      <c r="LQ82" s="139"/>
      <c r="LR82" s="139"/>
      <c r="LS82" s="139"/>
      <c r="LT82" s="139"/>
      <c r="LU82" s="139"/>
      <c r="LV82" s="139"/>
      <c r="LW82" s="139"/>
      <c r="LX82" s="139"/>
      <c r="LY82" s="139"/>
      <c r="LZ82" s="139"/>
      <c r="MA82" s="139"/>
      <c r="MB82" s="139"/>
      <c r="MC82" s="139"/>
      <c r="MD82" s="139"/>
      <c r="ME82" s="139"/>
      <c r="MF82" s="139"/>
      <c r="MG82" s="139"/>
      <c r="MH82" s="139"/>
      <c r="MI82" s="139"/>
      <c r="MJ82" s="139"/>
      <c r="MK82" s="139"/>
      <c r="ML82" s="139"/>
      <c r="MM82" s="139"/>
      <c r="MN82" s="139"/>
    </row>
    <row r="83" spans="1:352" s="140" customFormat="1" ht="15" customHeight="1" outlineLevel="1" x14ac:dyDescent="0.25">
      <c r="A83" s="131"/>
      <c r="B83" s="132"/>
      <c r="C83" s="133"/>
      <c r="D83" s="133"/>
      <c r="E83" s="134"/>
      <c r="F83" s="144" t="s">
        <v>116</v>
      </c>
      <c r="G83" s="145" t="s">
        <v>39</v>
      </c>
      <c r="H83" s="137">
        <f>C79*0.8</f>
        <v>6.7920000000000007</v>
      </c>
      <c r="I83" s="138">
        <v>2.04</v>
      </c>
      <c r="J83" s="134">
        <f t="shared" si="20"/>
        <v>13.855680000000001</v>
      </c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  <c r="BI83" s="139"/>
      <c r="BJ83" s="139"/>
      <c r="BK83" s="139"/>
      <c r="BL83" s="139"/>
      <c r="BM83" s="139"/>
      <c r="BN83" s="139"/>
      <c r="BO83" s="139"/>
      <c r="BP83" s="139"/>
      <c r="BQ83" s="139"/>
      <c r="BR83" s="139"/>
      <c r="BS83" s="139"/>
      <c r="BT83" s="139"/>
      <c r="BU83" s="139"/>
      <c r="BV83" s="139"/>
      <c r="BW83" s="139"/>
      <c r="BX83" s="139"/>
      <c r="BY83" s="139"/>
      <c r="BZ83" s="139"/>
      <c r="CA83" s="139"/>
      <c r="CB83" s="139"/>
      <c r="CC83" s="139"/>
      <c r="CD83" s="139"/>
      <c r="CE83" s="139"/>
      <c r="CF83" s="139"/>
      <c r="CG83" s="139"/>
      <c r="CH83" s="139"/>
      <c r="CI83" s="139"/>
      <c r="CJ83" s="139"/>
      <c r="CK83" s="139"/>
      <c r="CL83" s="139"/>
      <c r="CM83" s="139"/>
      <c r="CN83" s="139"/>
      <c r="CO83" s="139"/>
      <c r="CP83" s="139"/>
      <c r="CQ83" s="139"/>
      <c r="CR83" s="139"/>
      <c r="CS83" s="139"/>
      <c r="CT83" s="139"/>
      <c r="CU83" s="139"/>
      <c r="CV83" s="139"/>
      <c r="CW83" s="139"/>
      <c r="CX83" s="139"/>
      <c r="CY83" s="139"/>
      <c r="CZ83" s="139"/>
      <c r="DA83" s="139"/>
      <c r="DB83" s="139"/>
      <c r="DC83" s="139"/>
      <c r="DD83" s="139"/>
      <c r="DE83" s="139"/>
      <c r="DF83" s="139"/>
      <c r="DG83" s="139"/>
      <c r="DH83" s="139"/>
      <c r="DI83" s="139"/>
      <c r="DJ83" s="139"/>
      <c r="DK83" s="139"/>
      <c r="DL83" s="139"/>
      <c r="DM83" s="139"/>
      <c r="DN83" s="139"/>
      <c r="DO83" s="139"/>
      <c r="DP83" s="139"/>
      <c r="DQ83" s="139"/>
      <c r="DR83" s="139"/>
      <c r="DS83" s="139"/>
      <c r="DT83" s="139"/>
      <c r="DU83" s="139"/>
      <c r="DV83" s="139"/>
      <c r="DW83" s="139"/>
      <c r="DX83" s="139"/>
      <c r="DY83" s="139"/>
      <c r="DZ83" s="139"/>
      <c r="EA83" s="139"/>
      <c r="EB83" s="139"/>
      <c r="EC83" s="139"/>
      <c r="ED83" s="139"/>
      <c r="EE83" s="139"/>
      <c r="EF83" s="139"/>
      <c r="EG83" s="139"/>
      <c r="EH83" s="139"/>
      <c r="EI83" s="139"/>
      <c r="EJ83" s="139"/>
      <c r="EK83" s="139"/>
      <c r="EL83" s="139"/>
      <c r="EM83" s="139"/>
      <c r="EN83" s="139"/>
      <c r="EO83" s="139"/>
      <c r="EP83" s="139"/>
      <c r="EQ83" s="139"/>
      <c r="ER83" s="139"/>
      <c r="ES83" s="139"/>
      <c r="ET83" s="139"/>
      <c r="EU83" s="139"/>
      <c r="EV83" s="139"/>
      <c r="EW83" s="139"/>
      <c r="EX83" s="139"/>
      <c r="EY83" s="139"/>
      <c r="EZ83" s="139"/>
      <c r="FA83" s="139"/>
      <c r="FB83" s="139"/>
      <c r="FC83" s="139"/>
      <c r="FD83" s="139"/>
      <c r="FE83" s="139"/>
      <c r="FF83" s="139"/>
      <c r="FG83" s="139"/>
      <c r="FH83" s="139"/>
      <c r="FI83" s="139"/>
      <c r="FJ83" s="139"/>
      <c r="FK83" s="139"/>
      <c r="FL83" s="139"/>
      <c r="FM83" s="139"/>
      <c r="FN83" s="139"/>
      <c r="FO83" s="139"/>
      <c r="FP83" s="139"/>
      <c r="FQ83" s="139"/>
      <c r="FR83" s="139"/>
      <c r="FS83" s="139"/>
      <c r="FT83" s="139"/>
      <c r="FU83" s="139"/>
      <c r="FV83" s="139"/>
      <c r="FW83" s="139"/>
      <c r="FX83" s="139"/>
      <c r="FY83" s="139"/>
      <c r="FZ83" s="139"/>
      <c r="GA83" s="139"/>
      <c r="GB83" s="139"/>
      <c r="GC83" s="139"/>
      <c r="GD83" s="139"/>
      <c r="GE83" s="139"/>
      <c r="GF83" s="139"/>
      <c r="GG83" s="139"/>
      <c r="GH83" s="139"/>
      <c r="GI83" s="139"/>
      <c r="GJ83" s="139"/>
      <c r="GK83" s="139"/>
      <c r="GL83" s="139"/>
      <c r="GM83" s="139"/>
      <c r="GN83" s="139"/>
      <c r="GO83" s="139"/>
      <c r="GP83" s="139"/>
      <c r="GQ83" s="139"/>
      <c r="GR83" s="139"/>
      <c r="GS83" s="139"/>
      <c r="GT83" s="139"/>
      <c r="GU83" s="139"/>
      <c r="GV83" s="139"/>
      <c r="GW83" s="139"/>
      <c r="GX83" s="139"/>
      <c r="GY83" s="139"/>
      <c r="GZ83" s="139"/>
      <c r="HA83" s="139"/>
      <c r="HB83" s="139"/>
      <c r="HC83" s="139"/>
      <c r="HD83" s="139"/>
      <c r="HE83" s="139"/>
      <c r="HF83" s="139"/>
      <c r="HG83" s="139"/>
      <c r="HH83" s="139"/>
      <c r="HI83" s="139"/>
      <c r="HJ83" s="139"/>
      <c r="HK83" s="139"/>
      <c r="HL83" s="139"/>
      <c r="HM83" s="139"/>
      <c r="HN83" s="139"/>
      <c r="HO83" s="139"/>
      <c r="HP83" s="139"/>
      <c r="HQ83" s="139"/>
      <c r="HR83" s="139"/>
      <c r="HS83" s="139"/>
      <c r="HT83" s="139"/>
      <c r="HU83" s="139"/>
      <c r="HV83" s="139"/>
      <c r="HW83" s="139"/>
      <c r="HX83" s="139"/>
      <c r="HY83" s="139"/>
      <c r="HZ83" s="139"/>
      <c r="IA83" s="139"/>
      <c r="IB83" s="139"/>
      <c r="IC83" s="139"/>
      <c r="ID83" s="139"/>
      <c r="IE83" s="139"/>
      <c r="IF83" s="139"/>
      <c r="IG83" s="139"/>
      <c r="IH83" s="139"/>
      <c r="II83" s="139"/>
      <c r="IJ83" s="139"/>
      <c r="IK83" s="139"/>
      <c r="IL83" s="139"/>
      <c r="IM83" s="139"/>
      <c r="IN83" s="139"/>
      <c r="IO83" s="139"/>
      <c r="IP83" s="139"/>
      <c r="IQ83" s="139"/>
      <c r="IR83" s="139"/>
      <c r="IS83" s="139"/>
      <c r="IT83" s="139"/>
      <c r="IU83" s="139"/>
      <c r="IV83" s="139"/>
      <c r="IW83" s="139"/>
      <c r="IX83" s="139"/>
      <c r="IY83" s="139"/>
      <c r="IZ83" s="139"/>
      <c r="JA83" s="139"/>
      <c r="JB83" s="139"/>
      <c r="JC83" s="139"/>
      <c r="JD83" s="139"/>
      <c r="JE83" s="139"/>
      <c r="JF83" s="139"/>
      <c r="JG83" s="139"/>
      <c r="JH83" s="139"/>
      <c r="JI83" s="139"/>
      <c r="JJ83" s="139"/>
      <c r="JK83" s="139"/>
      <c r="JL83" s="139"/>
      <c r="JM83" s="139"/>
      <c r="JN83" s="139"/>
      <c r="JO83" s="139"/>
      <c r="JP83" s="139"/>
      <c r="JQ83" s="139"/>
      <c r="JR83" s="139"/>
      <c r="JS83" s="139"/>
      <c r="JT83" s="139"/>
      <c r="JU83" s="139"/>
      <c r="JV83" s="139"/>
      <c r="JW83" s="139"/>
      <c r="JX83" s="139"/>
      <c r="JY83" s="139"/>
      <c r="JZ83" s="139"/>
      <c r="KA83" s="139"/>
      <c r="KB83" s="139"/>
      <c r="KC83" s="139"/>
      <c r="KD83" s="139"/>
      <c r="KE83" s="139"/>
      <c r="KF83" s="139"/>
      <c r="KG83" s="139"/>
      <c r="KH83" s="139"/>
      <c r="KI83" s="139"/>
      <c r="KJ83" s="139"/>
      <c r="KK83" s="139"/>
      <c r="KL83" s="139"/>
      <c r="KM83" s="139"/>
      <c r="KN83" s="139"/>
      <c r="KO83" s="139"/>
      <c r="KP83" s="139"/>
      <c r="KQ83" s="139"/>
      <c r="KR83" s="139"/>
      <c r="KS83" s="139"/>
      <c r="KT83" s="139"/>
      <c r="KU83" s="139"/>
      <c r="KV83" s="139"/>
      <c r="KW83" s="139"/>
      <c r="KX83" s="139"/>
      <c r="KY83" s="139"/>
      <c r="KZ83" s="139"/>
      <c r="LA83" s="139"/>
      <c r="LB83" s="139"/>
      <c r="LC83" s="139"/>
      <c r="LD83" s="139"/>
      <c r="LE83" s="139"/>
      <c r="LF83" s="139"/>
      <c r="LG83" s="139"/>
      <c r="LH83" s="139"/>
      <c r="LI83" s="139"/>
      <c r="LJ83" s="139"/>
      <c r="LK83" s="139"/>
      <c r="LL83" s="139"/>
      <c r="LM83" s="139"/>
      <c r="LN83" s="139"/>
      <c r="LO83" s="139"/>
      <c r="LP83" s="139"/>
      <c r="LQ83" s="139"/>
      <c r="LR83" s="139"/>
      <c r="LS83" s="139"/>
      <c r="LT83" s="139"/>
      <c r="LU83" s="139"/>
      <c r="LV83" s="139"/>
      <c r="LW83" s="139"/>
      <c r="LX83" s="139"/>
      <c r="LY83" s="139"/>
      <c r="LZ83" s="139"/>
      <c r="MA83" s="139"/>
      <c r="MB83" s="139"/>
      <c r="MC83" s="139"/>
      <c r="MD83" s="139"/>
      <c r="ME83" s="139"/>
      <c r="MF83" s="139"/>
      <c r="MG83" s="139"/>
      <c r="MH83" s="139"/>
      <c r="MI83" s="139"/>
      <c r="MJ83" s="139"/>
      <c r="MK83" s="139"/>
      <c r="ML83" s="139"/>
      <c r="MM83" s="139"/>
      <c r="MN83" s="139"/>
    </row>
    <row r="84" spans="1:352" s="140" customFormat="1" ht="15" customHeight="1" outlineLevel="1" x14ac:dyDescent="0.25">
      <c r="A84" s="131"/>
      <c r="B84" s="132"/>
      <c r="C84" s="133"/>
      <c r="D84" s="133"/>
      <c r="E84" s="134"/>
      <c r="F84" s="144" t="s">
        <v>117</v>
      </c>
      <c r="G84" s="145" t="s">
        <v>39</v>
      </c>
      <c r="H84" s="137">
        <f>C79*0.8</f>
        <v>6.7920000000000007</v>
      </c>
      <c r="I84" s="138">
        <v>2.0699999999999998</v>
      </c>
      <c r="J84" s="134">
        <f t="shared" si="20"/>
        <v>14.05944</v>
      </c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  <c r="BI84" s="139"/>
      <c r="BJ84" s="139"/>
      <c r="BK84" s="139"/>
      <c r="BL84" s="139"/>
      <c r="BM84" s="139"/>
      <c r="BN84" s="139"/>
      <c r="BO84" s="139"/>
      <c r="BP84" s="139"/>
      <c r="BQ84" s="139"/>
      <c r="BR84" s="139"/>
      <c r="BS84" s="139"/>
      <c r="BT84" s="139"/>
      <c r="BU84" s="139"/>
      <c r="BV84" s="139"/>
      <c r="BW84" s="139"/>
      <c r="BX84" s="139"/>
      <c r="BY84" s="139"/>
      <c r="BZ84" s="139"/>
      <c r="CA84" s="139"/>
      <c r="CB84" s="139"/>
      <c r="CC84" s="139"/>
      <c r="CD84" s="139"/>
      <c r="CE84" s="139"/>
      <c r="CF84" s="139"/>
      <c r="CG84" s="139"/>
      <c r="CH84" s="139"/>
      <c r="CI84" s="139"/>
      <c r="CJ84" s="139"/>
      <c r="CK84" s="139"/>
      <c r="CL84" s="139"/>
      <c r="CM84" s="139"/>
      <c r="CN84" s="139"/>
      <c r="CO84" s="139"/>
      <c r="CP84" s="139"/>
      <c r="CQ84" s="139"/>
      <c r="CR84" s="139"/>
      <c r="CS84" s="139"/>
      <c r="CT84" s="139"/>
      <c r="CU84" s="139"/>
      <c r="CV84" s="139"/>
      <c r="CW84" s="139"/>
      <c r="CX84" s="139"/>
      <c r="CY84" s="139"/>
      <c r="CZ84" s="139"/>
      <c r="DA84" s="139"/>
      <c r="DB84" s="139"/>
      <c r="DC84" s="139"/>
      <c r="DD84" s="139"/>
      <c r="DE84" s="139"/>
      <c r="DF84" s="139"/>
      <c r="DG84" s="139"/>
      <c r="DH84" s="139"/>
      <c r="DI84" s="139"/>
      <c r="DJ84" s="139"/>
      <c r="DK84" s="139"/>
      <c r="DL84" s="139"/>
      <c r="DM84" s="139"/>
      <c r="DN84" s="139"/>
      <c r="DO84" s="139"/>
      <c r="DP84" s="139"/>
      <c r="DQ84" s="139"/>
      <c r="DR84" s="139"/>
      <c r="DS84" s="139"/>
      <c r="DT84" s="139"/>
      <c r="DU84" s="139"/>
      <c r="DV84" s="139"/>
      <c r="DW84" s="139"/>
      <c r="DX84" s="139"/>
      <c r="DY84" s="139"/>
      <c r="DZ84" s="139"/>
      <c r="EA84" s="139"/>
      <c r="EB84" s="139"/>
      <c r="EC84" s="139"/>
      <c r="ED84" s="139"/>
      <c r="EE84" s="139"/>
      <c r="EF84" s="139"/>
      <c r="EG84" s="139"/>
      <c r="EH84" s="139"/>
      <c r="EI84" s="139"/>
      <c r="EJ84" s="139"/>
      <c r="EK84" s="139"/>
      <c r="EL84" s="139"/>
      <c r="EM84" s="139"/>
      <c r="EN84" s="139"/>
      <c r="EO84" s="139"/>
      <c r="EP84" s="139"/>
      <c r="EQ84" s="139"/>
      <c r="ER84" s="139"/>
      <c r="ES84" s="139"/>
      <c r="ET84" s="139"/>
      <c r="EU84" s="139"/>
      <c r="EV84" s="139"/>
      <c r="EW84" s="139"/>
      <c r="EX84" s="139"/>
      <c r="EY84" s="139"/>
      <c r="EZ84" s="139"/>
      <c r="FA84" s="139"/>
      <c r="FB84" s="139"/>
      <c r="FC84" s="139"/>
      <c r="FD84" s="139"/>
      <c r="FE84" s="139"/>
      <c r="FF84" s="139"/>
      <c r="FG84" s="139"/>
      <c r="FH84" s="139"/>
      <c r="FI84" s="139"/>
      <c r="FJ84" s="139"/>
      <c r="FK84" s="139"/>
      <c r="FL84" s="139"/>
      <c r="FM84" s="139"/>
      <c r="FN84" s="139"/>
      <c r="FO84" s="139"/>
      <c r="FP84" s="139"/>
      <c r="FQ84" s="139"/>
      <c r="FR84" s="139"/>
      <c r="FS84" s="139"/>
      <c r="FT84" s="139"/>
      <c r="FU84" s="139"/>
      <c r="FV84" s="139"/>
      <c r="FW84" s="139"/>
      <c r="FX84" s="139"/>
      <c r="FY84" s="139"/>
      <c r="FZ84" s="139"/>
      <c r="GA84" s="139"/>
      <c r="GB84" s="139"/>
      <c r="GC84" s="139"/>
      <c r="GD84" s="139"/>
      <c r="GE84" s="139"/>
      <c r="GF84" s="139"/>
      <c r="GG84" s="139"/>
      <c r="GH84" s="139"/>
      <c r="GI84" s="139"/>
      <c r="GJ84" s="139"/>
      <c r="GK84" s="139"/>
      <c r="GL84" s="139"/>
      <c r="GM84" s="139"/>
      <c r="GN84" s="139"/>
      <c r="GO84" s="139"/>
      <c r="GP84" s="139"/>
      <c r="GQ84" s="139"/>
      <c r="GR84" s="139"/>
      <c r="GS84" s="139"/>
      <c r="GT84" s="139"/>
      <c r="GU84" s="139"/>
      <c r="GV84" s="139"/>
      <c r="GW84" s="139"/>
      <c r="GX84" s="139"/>
      <c r="GY84" s="139"/>
      <c r="GZ84" s="139"/>
      <c r="HA84" s="139"/>
      <c r="HB84" s="139"/>
      <c r="HC84" s="139"/>
      <c r="HD84" s="139"/>
      <c r="HE84" s="139"/>
      <c r="HF84" s="139"/>
      <c r="HG84" s="139"/>
      <c r="HH84" s="139"/>
      <c r="HI84" s="139"/>
      <c r="HJ84" s="139"/>
      <c r="HK84" s="139"/>
      <c r="HL84" s="139"/>
      <c r="HM84" s="139"/>
      <c r="HN84" s="139"/>
      <c r="HO84" s="139"/>
      <c r="HP84" s="139"/>
      <c r="HQ84" s="139"/>
      <c r="HR84" s="139"/>
      <c r="HS84" s="139"/>
      <c r="HT84" s="139"/>
      <c r="HU84" s="139"/>
      <c r="HV84" s="139"/>
      <c r="HW84" s="139"/>
      <c r="HX84" s="139"/>
      <c r="HY84" s="139"/>
      <c r="HZ84" s="139"/>
      <c r="IA84" s="139"/>
      <c r="IB84" s="139"/>
      <c r="IC84" s="139"/>
      <c r="ID84" s="139"/>
      <c r="IE84" s="139"/>
      <c r="IF84" s="139"/>
      <c r="IG84" s="139"/>
      <c r="IH84" s="139"/>
      <c r="II84" s="139"/>
      <c r="IJ84" s="139"/>
      <c r="IK84" s="139"/>
      <c r="IL84" s="139"/>
      <c r="IM84" s="139"/>
      <c r="IN84" s="139"/>
      <c r="IO84" s="139"/>
      <c r="IP84" s="139"/>
      <c r="IQ84" s="139"/>
      <c r="IR84" s="139"/>
      <c r="IS84" s="139"/>
      <c r="IT84" s="139"/>
      <c r="IU84" s="139"/>
      <c r="IV84" s="139"/>
      <c r="IW84" s="139"/>
      <c r="IX84" s="139"/>
      <c r="IY84" s="139"/>
      <c r="IZ84" s="139"/>
      <c r="JA84" s="139"/>
      <c r="JB84" s="139"/>
      <c r="JC84" s="139"/>
      <c r="JD84" s="139"/>
      <c r="JE84" s="139"/>
      <c r="JF84" s="139"/>
      <c r="JG84" s="139"/>
      <c r="JH84" s="139"/>
      <c r="JI84" s="139"/>
      <c r="JJ84" s="139"/>
      <c r="JK84" s="139"/>
      <c r="JL84" s="139"/>
      <c r="JM84" s="139"/>
      <c r="JN84" s="139"/>
      <c r="JO84" s="139"/>
      <c r="JP84" s="139"/>
      <c r="JQ84" s="139"/>
      <c r="JR84" s="139"/>
      <c r="JS84" s="139"/>
      <c r="JT84" s="139"/>
      <c r="JU84" s="139"/>
      <c r="JV84" s="139"/>
      <c r="JW84" s="139"/>
      <c r="JX84" s="139"/>
      <c r="JY84" s="139"/>
      <c r="JZ84" s="139"/>
      <c r="KA84" s="139"/>
      <c r="KB84" s="139"/>
      <c r="KC84" s="139"/>
      <c r="KD84" s="139"/>
      <c r="KE84" s="139"/>
      <c r="KF84" s="139"/>
      <c r="KG84" s="139"/>
      <c r="KH84" s="139"/>
      <c r="KI84" s="139"/>
      <c r="KJ84" s="139"/>
      <c r="KK84" s="139"/>
      <c r="KL84" s="139"/>
      <c r="KM84" s="139"/>
      <c r="KN84" s="139"/>
      <c r="KO84" s="139"/>
      <c r="KP84" s="139"/>
      <c r="KQ84" s="139"/>
      <c r="KR84" s="139"/>
      <c r="KS84" s="139"/>
      <c r="KT84" s="139"/>
      <c r="KU84" s="139"/>
      <c r="KV84" s="139"/>
      <c r="KW84" s="139"/>
      <c r="KX84" s="139"/>
      <c r="KY84" s="139"/>
      <c r="KZ84" s="139"/>
      <c r="LA84" s="139"/>
      <c r="LB84" s="139"/>
      <c r="LC84" s="139"/>
      <c r="LD84" s="139"/>
      <c r="LE84" s="139"/>
      <c r="LF84" s="139"/>
      <c r="LG84" s="139"/>
      <c r="LH84" s="139"/>
      <c r="LI84" s="139"/>
      <c r="LJ84" s="139"/>
      <c r="LK84" s="139"/>
      <c r="LL84" s="139"/>
      <c r="LM84" s="139"/>
      <c r="LN84" s="139"/>
      <c r="LO84" s="139"/>
      <c r="LP84" s="139"/>
      <c r="LQ84" s="139"/>
      <c r="LR84" s="139"/>
      <c r="LS84" s="139"/>
      <c r="LT84" s="139"/>
      <c r="LU84" s="139"/>
      <c r="LV84" s="139"/>
      <c r="LW84" s="139"/>
      <c r="LX84" s="139"/>
      <c r="LY84" s="139"/>
      <c r="LZ84" s="139"/>
      <c r="MA84" s="139"/>
      <c r="MB84" s="139"/>
      <c r="MC84" s="139"/>
      <c r="MD84" s="139"/>
      <c r="ME84" s="139"/>
      <c r="MF84" s="139"/>
      <c r="MG84" s="139"/>
      <c r="MH84" s="139"/>
      <c r="MI84" s="139"/>
      <c r="MJ84" s="139"/>
      <c r="MK84" s="139"/>
      <c r="ML84" s="139"/>
      <c r="MM84" s="139"/>
      <c r="MN84" s="139"/>
    </row>
    <row r="85" spans="1:352" s="140" customFormat="1" ht="15" customHeight="1" outlineLevel="1" x14ac:dyDescent="0.25">
      <c r="A85" s="131"/>
      <c r="B85" s="132"/>
      <c r="C85" s="133"/>
      <c r="D85" s="133"/>
      <c r="E85" s="134"/>
      <c r="F85" s="144" t="s">
        <v>118</v>
      </c>
      <c r="G85" s="145" t="s">
        <v>39</v>
      </c>
      <c r="H85" s="137">
        <f>C79*0.8</f>
        <v>6.7920000000000007</v>
      </c>
      <c r="I85" s="138">
        <v>2.64</v>
      </c>
      <c r="J85" s="134">
        <f t="shared" si="20"/>
        <v>17.930880000000002</v>
      </c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  <c r="BI85" s="139"/>
      <c r="BJ85" s="139"/>
      <c r="BK85" s="139"/>
      <c r="BL85" s="139"/>
      <c r="BM85" s="139"/>
      <c r="BN85" s="139"/>
      <c r="BO85" s="139"/>
      <c r="BP85" s="139"/>
      <c r="BQ85" s="139"/>
      <c r="BR85" s="139"/>
      <c r="BS85" s="139"/>
      <c r="BT85" s="139"/>
      <c r="BU85" s="139"/>
      <c r="BV85" s="139"/>
      <c r="BW85" s="139"/>
      <c r="BX85" s="139"/>
      <c r="BY85" s="139"/>
      <c r="BZ85" s="139"/>
      <c r="CA85" s="139"/>
      <c r="CB85" s="139"/>
      <c r="CC85" s="139"/>
      <c r="CD85" s="139"/>
      <c r="CE85" s="139"/>
      <c r="CF85" s="139"/>
      <c r="CG85" s="139"/>
      <c r="CH85" s="139"/>
      <c r="CI85" s="139"/>
      <c r="CJ85" s="139"/>
      <c r="CK85" s="139"/>
      <c r="CL85" s="139"/>
      <c r="CM85" s="139"/>
      <c r="CN85" s="139"/>
      <c r="CO85" s="139"/>
      <c r="CP85" s="139"/>
      <c r="CQ85" s="139"/>
      <c r="CR85" s="139"/>
      <c r="CS85" s="139"/>
      <c r="CT85" s="139"/>
      <c r="CU85" s="139"/>
      <c r="CV85" s="139"/>
      <c r="CW85" s="139"/>
      <c r="CX85" s="139"/>
      <c r="CY85" s="139"/>
      <c r="CZ85" s="139"/>
      <c r="DA85" s="139"/>
      <c r="DB85" s="139"/>
      <c r="DC85" s="139"/>
      <c r="DD85" s="139"/>
      <c r="DE85" s="139"/>
      <c r="DF85" s="139"/>
      <c r="DG85" s="139"/>
      <c r="DH85" s="139"/>
      <c r="DI85" s="139"/>
      <c r="DJ85" s="139"/>
      <c r="DK85" s="139"/>
      <c r="DL85" s="139"/>
      <c r="DM85" s="139"/>
      <c r="DN85" s="139"/>
      <c r="DO85" s="139"/>
      <c r="DP85" s="139"/>
      <c r="DQ85" s="139"/>
      <c r="DR85" s="139"/>
      <c r="DS85" s="139"/>
      <c r="DT85" s="139"/>
      <c r="DU85" s="139"/>
      <c r="DV85" s="139"/>
      <c r="DW85" s="139"/>
      <c r="DX85" s="139"/>
      <c r="DY85" s="139"/>
      <c r="DZ85" s="139"/>
      <c r="EA85" s="139"/>
      <c r="EB85" s="139"/>
      <c r="EC85" s="139"/>
      <c r="ED85" s="139"/>
      <c r="EE85" s="139"/>
      <c r="EF85" s="139"/>
      <c r="EG85" s="139"/>
      <c r="EH85" s="139"/>
      <c r="EI85" s="139"/>
      <c r="EJ85" s="139"/>
      <c r="EK85" s="139"/>
      <c r="EL85" s="139"/>
      <c r="EM85" s="139"/>
      <c r="EN85" s="139"/>
      <c r="EO85" s="139"/>
      <c r="EP85" s="139"/>
      <c r="EQ85" s="139"/>
      <c r="ER85" s="139"/>
      <c r="ES85" s="139"/>
      <c r="ET85" s="139"/>
      <c r="EU85" s="139"/>
      <c r="EV85" s="139"/>
      <c r="EW85" s="139"/>
      <c r="EX85" s="139"/>
      <c r="EY85" s="139"/>
      <c r="EZ85" s="139"/>
      <c r="FA85" s="139"/>
      <c r="FB85" s="139"/>
      <c r="FC85" s="139"/>
      <c r="FD85" s="139"/>
      <c r="FE85" s="139"/>
      <c r="FF85" s="139"/>
      <c r="FG85" s="139"/>
      <c r="FH85" s="139"/>
      <c r="FI85" s="139"/>
      <c r="FJ85" s="139"/>
      <c r="FK85" s="139"/>
      <c r="FL85" s="139"/>
      <c r="FM85" s="139"/>
      <c r="FN85" s="139"/>
      <c r="FO85" s="139"/>
      <c r="FP85" s="139"/>
      <c r="FQ85" s="139"/>
      <c r="FR85" s="139"/>
      <c r="FS85" s="139"/>
      <c r="FT85" s="139"/>
      <c r="FU85" s="139"/>
      <c r="FV85" s="139"/>
      <c r="FW85" s="139"/>
      <c r="FX85" s="139"/>
      <c r="FY85" s="139"/>
      <c r="FZ85" s="139"/>
      <c r="GA85" s="139"/>
      <c r="GB85" s="139"/>
      <c r="GC85" s="139"/>
      <c r="GD85" s="139"/>
      <c r="GE85" s="139"/>
      <c r="GF85" s="139"/>
      <c r="GG85" s="139"/>
      <c r="GH85" s="139"/>
      <c r="GI85" s="139"/>
      <c r="GJ85" s="139"/>
      <c r="GK85" s="139"/>
      <c r="GL85" s="139"/>
      <c r="GM85" s="139"/>
      <c r="GN85" s="139"/>
      <c r="GO85" s="139"/>
      <c r="GP85" s="139"/>
      <c r="GQ85" s="139"/>
      <c r="GR85" s="139"/>
      <c r="GS85" s="139"/>
      <c r="GT85" s="139"/>
      <c r="GU85" s="139"/>
      <c r="GV85" s="139"/>
      <c r="GW85" s="139"/>
      <c r="GX85" s="139"/>
      <c r="GY85" s="139"/>
      <c r="GZ85" s="139"/>
      <c r="HA85" s="139"/>
      <c r="HB85" s="139"/>
      <c r="HC85" s="139"/>
      <c r="HD85" s="139"/>
      <c r="HE85" s="139"/>
      <c r="HF85" s="139"/>
      <c r="HG85" s="139"/>
      <c r="HH85" s="139"/>
      <c r="HI85" s="139"/>
      <c r="HJ85" s="139"/>
      <c r="HK85" s="139"/>
      <c r="HL85" s="139"/>
      <c r="HM85" s="139"/>
      <c r="HN85" s="139"/>
      <c r="HO85" s="139"/>
      <c r="HP85" s="139"/>
      <c r="HQ85" s="139"/>
      <c r="HR85" s="139"/>
      <c r="HS85" s="139"/>
      <c r="HT85" s="139"/>
      <c r="HU85" s="139"/>
      <c r="HV85" s="139"/>
      <c r="HW85" s="139"/>
      <c r="HX85" s="139"/>
      <c r="HY85" s="139"/>
      <c r="HZ85" s="139"/>
      <c r="IA85" s="139"/>
      <c r="IB85" s="139"/>
      <c r="IC85" s="139"/>
      <c r="ID85" s="139"/>
      <c r="IE85" s="139"/>
      <c r="IF85" s="139"/>
      <c r="IG85" s="139"/>
      <c r="IH85" s="139"/>
      <c r="II85" s="139"/>
      <c r="IJ85" s="139"/>
      <c r="IK85" s="139"/>
      <c r="IL85" s="139"/>
      <c r="IM85" s="139"/>
      <c r="IN85" s="139"/>
      <c r="IO85" s="139"/>
      <c r="IP85" s="139"/>
      <c r="IQ85" s="139"/>
      <c r="IR85" s="139"/>
      <c r="IS85" s="139"/>
      <c r="IT85" s="139"/>
      <c r="IU85" s="139"/>
      <c r="IV85" s="139"/>
      <c r="IW85" s="139"/>
      <c r="IX85" s="139"/>
      <c r="IY85" s="139"/>
      <c r="IZ85" s="139"/>
      <c r="JA85" s="139"/>
      <c r="JB85" s="139"/>
      <c r="JC85" s="139"/>
      <c r="JD85" s="139"/>
      <c r="JE85" s="139"/>
      <c r="JF85" s="139"/>
      <c r="JG85" s="139"/>
      <c r="JH85" s="139"/>
      <c r="JI85" s="139"/>
      <c r="JJ85" s="139"/>
      <c r="JK85" s="139"/>
      <c r="JL85" s="139"/>
      <c r="JM85" s="139"/>
      <c r="JN85" s="139"/>
      <c r="JO85" s="139"/>
      <c r="JP85" s="139"/>
      <c r="JQ85" s="139"/>
      <c r="JR85" s="139"/>
      <c r="JS85" s="139"/>
      <c r="JT85" s="139"/>
      <c r="JU85" s="139"/>
      <c r="JV85" s="139"/>
      <c r="JW85" s="139"/>
      <c r="JX85" s="139"/>
      <c r="JY85" s="139"/>
      <c r="JZ85" s="139"/>
      <c r="KA85" s="139"/>
      <c r="KB85" s="139"/>
      <c r="KC85" s="139"/>
      <c r="KD85" s="139"/>
      <c r="KE85" s="139"/>
      <c r="KF85" s="139"/>
      <c r="KG85" s="139"/>
      <c r="KH85" s="139"/>
      <c r="KI85" s="139"/>
      <c r="KJ85" s="139"/>
      <c r="KK85" s="139"/>
      <c r="KL85" s="139"/>
      <c r="KM85" s="139"/>
      <c r="KN85" s="139"/>
      <c r="KO85" s="139"/>
      <c r="KP85" s="139"/>
      <c r="KQ85" s="139"/>
      <c r="KR85" s="139"/>
      <c r="KS85" s="139"/>
      <c r="KT85" s="139"/>
      <c r="KU85" s="139"/>
      <c r="KV85" s="139"/>
      <c r="KW85" s="139"/>
      <c r="KX85" s="139"/>
      <c r="KY85" s="139"/>
      <c r="KZ85" s="139"/>
      <c r="LA85" s="139"/>
      <c r="LB85" s="139"/>
      <c r="LC85" s="139"/>
      <c r="LD85" s="139"/>
      <c r="LE85" s="139"/>
      <c r="LF85" s="139"/>
      <c r="LG85" s="139"/>
      <c r="LH85" s="139"/>
      <c r="LI85" s="139"/>
      <c r="LJ85" s="139"/>
      <c r="LK85" s="139"/>
      <c r="LL85" s="139"/>
      <c r="LM85" s="139"/>
      <c r="LN85" s="139"/>
      <c r="LO85" s="139"/>
      <c r="LP85" s="139"/>
      <c r="LQ85" s="139"/>
      <c r="LR85" s="139"/>
      <c r="LS85" s="139"/>
      <c r="LT85" s="139"/>
      <c r="LU85" s="139"/>
      <c r="LV85" s="139"/>
      <c r="LW85" s="139"/>
      <c r="LX85" s="139"/>
      <c r="LY85" s="139"/>
      <c r="LZ85" s="139"/>
      <c r="MA85" s="139"/>
      <c r="MB85" s="139"/>
      <c r="MC85" s="139"/>
      <c r="MD85" s="139"/>
      <c r="ME85" s="139"/>
      <c r="MF85" s="139"/>
      <c r="MG85" s="139"/>
      <c r="MH85" s="139"/>
      <c r="MI85" s="139"/>
      <c r="MJ85" s="139"/>
      <c r="MK85" s="139"/>
      <c r="ML85" s="139"/>
      <c r="MM85" s="139"/>
      <c r="MN85" s="139"/>
    </row>
    <row r="86" spans="1:352" s="140" customFormat="1" ht="15" customHeight="1" outlineLevel="1" x14ac:dyDescent="0.25">
      <c r="A86" s="131"/>
      <c r="B86" s="132"/>
      <c r="C86" s="133"/>
      <c r="D86" s="133"/>
      <c r="E86" s="134"/>
      <c r="F86" s="144" t="s">
        <v>119</v>
      </c>
      <c r="G86" s="145" t="s">
        <v>39</v>
      </c>
      <c r="H86" s="137">
        <f>C79*0.2</f>
        <v>1.6980000000000002</v>
      </c>
      <c r="I86" s="138">
        <v>3.72</v>
      </c>
      <c r="J86" s="134">
        <f t="shared" si="20"/>
        <v>6.3165600000000008</v>
      </c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  <c r="BI86" s="139"/>
      <c r="BJ86" s="139"/>
      <c r="BK86" s="139"/>
      <c r="BL86" s="139"/>
      <c r="BM86" s="139"/>
      <c r="BN86" s="139"/>
      <c r="BO86" s="139"/>
      <c r="BP86" s="139"/>
      <c r="BQ86" s="139"/>
      <c r="BR86" s="139"/>
      <c r="BS86" s="139"/>
      <c r="BT86" s="139"/>
      <c r="BU86" s="139"/>
      <c r="BV86" s="139"/>
      <c r="BW86" s="139"/>
      <c r="BX86" s="139"/>
      <c r="BY86" s="139"/>
      <c r="BZ86" s="139"/>
      <c r="CA86" s="139"/>
      <c r="CB86" s="139"/>
      <c r="CC86" s="139"/>
      <c r="CD86" s="139"/>
      <c r="CE86" s="139"/>
      <c r="CF86" s="139"/>
      <c r="CG86" s="139"/>
      <c r="CH86" s="139"/>
      <c r="CI86" s="139"/>
      <c r="CJ86" s="139"/>
      <c r="CK86" s="139"/>
      <c r="CL86" s="139"/>
      <c r="CM86" s="139"/>
      <c r="CN86" s="139"/>
      <c r="CO86" s="139"/>
      <c r="CP86" s="139"/>
      <c r="CQ86" s="139"/>
      <c r="CR86" s="139"/>
      <c r="CS86" s="139"/>
      <c r="CT86" s="139"/>
      <c r="CU86" s="139"/>
      <c r="CV86" s="139"/>
      <c r="CW86" s="139"/>
      <c r="CX86" s="139"/>
      <c r="CY86" s="139"/>
      <c r="CZ86" s="139"/>
      <c r="DA86" s="139"/>
      <c r="DB86" s="139"/>
      <c r="DC86" s="139"/>
      <c r="DD86" s="139"/>
      <c r="DE86" s="139"/>
      <c r="DF86" s="139"/>
      <c r="DG86" s="139"/>
      <c r="DH86" s="139"/>
      <c r="DI86" s="139"/>
      <c r="DJ86" s="139"/>
      <c r="DK86" s="139"/>
      <c r="DL86" s="139"/>
      <c r="DM86" s="139"/>
      <c r="DN86" s="139"/>
      <c r="DO86" s="139"/>
      <c r="DP86" s="139"/>
      <c r="DQ86" s="139"/>
      <c r="DR86" s="139"/>
      <c r="DS86" s="139"/>
      <c r="DT86" s="139"/>
      <c r="DU86" s="139"/>
      <c r="DV86" s="139"/>
      <c r="DW86" s="139"/>
      <c r="DX86" s="139"/>
      <c r="DY86" s="139"/>
      <c r="DZ86" s="139"/>
      <c r="EA86" s="139"/>
      <c r="EB86" s="139"/>
      <c r="EC86" s="139"/>
      <c r="ED86" s="139"/>
      <c r="EE86" s="139"/>
      <c r="EF86" s="139"/>
      <c r="EG86" s="139"/>
      <c r="EH86" s="139"/>
      <c r="EI86" s="139"/>
      <c r="EJ86" s="139"/>
      <c r="EK86" s="139"/>
      <c r="EL86" s="139"/>
      <c r="EM86" s="139"/>
      <c r="EN86" s="139"/>
      <c r="EO86" s="139"/>
      <c r="EP86" s="139"/>
      <c r="EQ86" s="139"/>
      <c r="ER86" s="139"/>
      <c r="ES86" s="139"/>
      <c r="ET86" s="139"/>
      <c r="EU86" s="139"/>
      <c r="EV86" s="139"/>
      <c r="EW86" s="139"/>
      <c r="EX86" s="139"/>
      <c r="EY86" s="139"/>
      <c r="EZ86" s="139"/>
      <c r="FA86" s="139"/>
      <c r="FB86" s="139"/>
      <c r="FC86" s="139"/>
      <c r="FD86" s="139"/>
      <c r="FE86" s="139"/>
      <c r="FF86" s="139"/>
      <c r="FG86" s="139"/>
      <c r="FH86" s="139"/>
      <c r="FI86" s="139"/>
      <c r="FJ86" s="139"/>
      <c r="FK86" s="139"/>
      <c r="FL86" s="139"/>
      <c r="FM86" s="139"/>
      <c r="FN86" s="139"/>
      <c r="FO86" s="139"/>
      <c r="FP86" s="139"/>
      <c r="FQ86" s="139"/>
      <c r="FR86" s="139"/>
      <c r="FS86" s="139"/>
      <c r="FT86" s="139"/>
      <c r="FU86" s="139"/>
      <c r="FV86" s="139"/>
      <c r="FW86" s="139"/>
      <c r="FX86" s="139"/>
      <c r="FY86" s="139"/>
      <c r="FZ86" s="139"/>
      <c r="GA86" s="139"/>
      <c r="GB86" s="139"/>
      <c r="GC86" s="139"/>
      <c r="GD86" s="139"/>
      <c r="GE86" s="139"/>
      <c r="GF86" s="139"/>
      <c r="GG86" s="139"/>
      <c r="GH86" s="139"/>
      <c r="GI86" s="139"/>
      <c r="GJ86" s="139"/>
      <c r="GK86" s="139"/>
      <c r="GL86" s="139"/>
      <c r="GM86" s="139"/>
      <c r="GN86" s="139"/>
      <c r="GO86" s="139"/>
      <c r="GP86" s="139"/>
      <c r="GQ86" s="139"/>
      <c r="GR86" s="139"/>
      <c r="GS86" s="139"/>
      <c r="GT86" s="139"/>
      <c r="GU86" s="139"/>
      <c r="GV86" s="139"/>
      <c r="GW86" s="139"/>
      <c r="GX86" s="139"/>
      <c r="GY86" s="139"/>
      <c r="GZ86" s="139"/>
      <c r="HA86" s="139"/>
      <c r="HB86" s="139"/>
      <c r="HC86" s="139"/>
      <c r="HD86" s="139"/>
      <c r="HE86" s="139"/>
      <c r="HF86" s="139"/>
      <c r="HG86" s="139"/>
      <c r="HH86" s="139"/>
      <c r="HI86" s="139"/>
      <c r="HJ86" s="139"/>
      <c r="HK86" s="139"/>
      <c r="HL86" s="139"/>
      <c r="HM86" s="139"/>
      <c r="HN86" s="139"/>
      <c r="HO86" s="139"/>
      <c r="HP86" s="139"/>
      <c r="HQ86" s="139"/>
      <c r="HR86" s="139"/>
      <c r="HS86" s="139"/>
      <c r="HT86" s="139"/>
      <c r="HU86" s="139"/>
      <c r="HV86" s="139"/>
      <c r="HW86" s="139"/>
      <c r="HX86" s="139"/>
      <c r="HY86" s="139"/>
      <c r="HZ86" s="139"/>
      <c r="IA86" s="139"/>
      <c r="IB86" s="139"/>
      <c r="IC86" s="139"/>
      <c r="ID86" s="139"/>
      <c r="IE86" s="139"/>
      <c r="IF86" s="139"/>
      <c r="IG86" s="139"/>
      <c r="IH86" s="139"/>
      <c r="II86" s="139"/>
      <c r="IJ86" s="139"/>
      <c r="IK86" s="139"/>
      <c r="IL86" s="139"/>
      <c r="IM86" s="139"/>
      <c r="IN86" s="139"/>
      <c r="IO86" s="139"/>
      <c r="IP86" s="139"/>
      <c r="IQ86" s="139"/>
      <c r="IR86" s="139"/>
      <c r="IS86" s="139"/>
      <c r="IT86" s="139"/>
      <c r="IU86" s="139"/>
      <c r="IV86" s="139"/>
      <c r="IW86" s="139"/>
      <c r="IX86" s="139"/>
      <c r="IY86" s="139"/>
      <c r="IZ86" s="139"/>
      <c r="JA86" s="139"/>
      <c r="JB86" s="139"/>
      <c r="JC86" s="139"/>
      <c r="JD86" s="139"/>
      <c r="JE86" s="139"/>
      <c r="JF86" s="139"/>
      <c r="JG86" s="139"/>
      <c r="JH86" s="139"/>
      <c r="JI86" s="139"/>
      <c r="JJ86" s="139"/>
      <c r="JK86" s="139"/>
      <c r="JL86" s="139"/>
      <c r="JM86" s="139"/>
      <c r="JN86" s="139"/>
      <c r="JO86" s="139"/>
      <c r="JP86" s="139"/>
      <c r="JQ86" s="139"/>
      <c r="JR86" s="139"/>
      <c r="JS86" s="139"/>
      <c r="JT86" s="139"/>
      <c r="JU86" s="139"/>
      <c r="JV86" s="139"/>
      <c r="JW86" s="139"/>
      <c r="JX86" s="139"/>
      <c r="JY86" s="139"/>
      <c r="JZ86" s="139"/>
      <c r="KA86" s="139"/>
      <c r="KB86" s="139"/>
      <c r="KC86" s="139"/>
      <c r="KD86" s="139"/>
      <c r="KE86" s="139"/>
      <c r="KF86" s="139"/>
      <c r="KG86" s="139"/>
      <c r="KH86" s="139"/>
      <c r="KI86" s="139"/>
      <c r="KJ86" s="139"/>
      <c r="KK86" s="139"/>
      <c r="KL86" s="139"/>
      <c r="KM86" s="139"/>
      <c r="KN86" s="139"/>
      <c r="KO86" s="139"/>
      <c r="KP86" s="139"/>
      <c r="KQ86" s="139"/>
      <c r="KR86" s="139"/>
      <c r="KS86" s="139"/>
      <c r="KT86" s="139"/>
      <c r="KU86" s="139"/>
      <c r="KV86" s="139"/>
      <c r="KW86" s="139"/>
      <c r="KX86" s="139"/>
      <c r="KY86" s="139"/>
      <c r="KZ86" s="139"/>
      <c r="LA86" s="139"/>
      <c r="LB86" s="139"/>
      <c r="LC86" s="139"/>
      <c r="LD86" s="139"/>
      <c r="LE86" s="139"/>
      <c r="LF86" s="139"/>
      <c r="LG86" s="139"/>
      <c r="LH86" s="139"/>
      <c r="LI86" s="139"/>
      <c r="LJ86" s="139"/>
      <c r="LK86" s="139"/>
      <c r="LL86" s="139"/>
      <c r="LM86" s="139"/>
      <c r="LN86" s="139"/>
      <c r="LO86" s="139"/>
      <c r="LP86" s="139"/>
      <c r="LQ86" s="139"/>
      <c r="LR86" s="139"/>
      <c r="LS86" s="139"/>
      <c r="LT86" s="139"/>
      <c r="LU86" s="139"/>
      <c r="LV86" s="139"/>
      <c r="LW86" s="139"/>
      <c r="LX86" s="139"/>
      <c r="LY86" s="139"/>
      <c r="LZ86" s="139"/>
      <c r="MA86" s="139"/>
      <c r="MB86" s="139"/>
      <c r="MC86" s="139"/>
      <c r="MD86" s="139"/>
      <c r="ME86" s="139"/>
      <c r="MF86" s="139"/>
      <c r="MG86" s="139"/>
      <c r="MH86" s="139"/>
      <c r="MI86" s="139"/>
      <c r="MJ86" s="139"/>
      <c r="MK86" s="139"/>
      <c r="ML86" s="139"/>
      <c r="MM86" s="139"/>
      <c r="MN86" s="139"/>
    </row>
    <row r="87" spans="1:352" s="140" customFormat="1" ht="15" customHeight="1" outlineLevel="1" x14ac:dyDescent="0.25">
      <c r="A87" s="131"/>
      <c r="B87" s="132"/>
      <c r="C87" s="133"/>
      <c r="D87" s="133"/>
      <c r="E87" s="134"/>
      <c r="F87" s="144" t="s">
        <v>120</v>
      </c>
      <c r="G87" s="145" t="s">
        <v>39</v>
      </c>
      <c r="H87" s="137">
        <f>C79*0.8</f>
        <v>6.7920000000000007</v>
      </c>
      <c r="I87" s="138">
        <v>4.68</v>
      </c>
      <c r="J87" s="134">
        <f t="shared" si="20"/>
        <v>31.786560000000001</v>
      </c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  <c r="BI87" s="139"/>
      <c r="BJ87" s="139"/>
      <c r="BK87" s="139"/>
      <c r="BL87" s="139"/>
      <c r="BM87" s="139"/>
      <c r="BN87" s="139"/>
      <c r="BO87" s="139"/>
      <c r="BP87" s="139"/>
      <c r="BQ87" s="139"/>
      <c r="BR87" s="139"/>
      <c r="BS87" s="139"/>
      <c r="BT87" s="139"/>
      <c r="BU87" s="139"/>
      <c r="BV87" s="139"/>
      <c r="BW87" s="139"/>
      <c r="BX87" s="139"/>
      <c r="BY87" s="139"/>
      <c r="BZ87" s="139"/>
      <c r="CA87" s="139"/>
      <c r="CB87" s="139"/>
      <c r="CC87" s="139"/>
      <c r="CD87" s="139"/>
      <c r="CE87" s="139"/>
      <c r="CF87" s="139"/>
      <c r="CG87" s="139"/>
      <c r="CH87" s="139"/>
      <c r="CI87" s="139"/>
      <c r="CJ87" s="139"/>
      <c r="CK87" s="139"/>
      <c r="CL87" s="139"/>
      <c r="CM87" s="139"/>
      <c r="CN87" s="139"/>
      <c r="CO87" s="139"/>
      <c r="CP87" s="139"/>
      <c r="CQ87" s="139"/>
      <c r="CR87" s="139"/>
      <c r="CS87" s="139"/>
      <c r="CT87" s="139"/>
      <c r="CU87" s="139"/>
      <c r="CV87" s="139"/>
      <c r="CW87" s="139"/>
      <c r="CX87" s="139"/>
      <c r="CY87" s="139"/>
      <c r="CZ87" s="139"/>
      <c r="DA87" s="139"/>
      <c r="DB87" s="139"/>
      <c r="DC87" s="139"/>
      <c r="DD87" s="139"/>
      <c r="DE87" s="139"/>
      <c r="DF87" s="139"/>
      <c r="DG87" s="139"/>
      <c r="DH87" s="139"/>
      <c r="DI87" s="139"/>
      <c r="DJ87" s="139"/>
      <c r="DK87" s="139"/>
      <c r="DL87" s="139"/>
      <c r="DM87" s="139"/>
      <c r="DN87" s="139"/>
      <c r="DO87" s="139"/>
      <c r="DP87" s="139"/>
      <c r="DQ87" s="139"/>
      <c r="DR87" s="139"/>
      <c r="DS87" s="139"/>
      <c r="DT87" s="139"/>
      <c r="DU87" s="139"/>
      <c r="DV87" s="139"/>
      <c r="DW87" s="139"/>
      <c r="DX87" s="139"/>
      <c r="DY87" s="139"/>
      <c r="DZ87" s="139"/>
      <c r="EA87" s="139"/>
      <c r="EB87" s="139"/>
      <c r="EC87" s="139"/>
      <c r="ED87" s="139"/>
      <c r="EE87" s="139"/>
      <c r="EF87" s="139"/>
      <c r="EG87" s="139"/>
      <c r="EH87" s="139"/>
      <c r="EI87" s="139"/>
      <c r="EJ87" s="139"/>
      <c r="EK87" s="139"/>
      <c r="EL87" s="139"/>
      <c r="EM87" s="139"/>
      <c r="EN87" s="139"/>
      <c r="EO87" s="139"/>
      <c r="EP87" s="139"/>
      <c r="EQ87" s="139"/>
      <c r="ER87" s="139"/>
      <c r="ES87" s="139"/>
      <c r="ET87" s="139"/>
      <c r="EU87" s="139"/>
      <c r="EV87" s="139"/>
      <c r="EW87" s="139"/>
      <c r="EX87" s="139"/>
      <c r="EY87" s="139"/>
      <c r="EZ87" s="139"/>
      <c r="FA87" s="139"/>
      <c r="FB87" s="139"/>
      <c r="FC87" s="139"/>
      <c r="FD87" s="139"/>
      <c r="FE87" s="139"/>
      <c r="FF87" s="139"/>
      <c r="FG87" s="139"/>
      <c r="FH87" s="139"/>
      <c r="FI87" s="139"/>
      <c r="FJ87" s="139"/>
      <c r="FK87" s="139"/>
      <c r="FL87" s="139"/>
      <c r="FM87" s="139"/>
      <c r="FN87" s="139"/>
      <c r="FO87" s="139"/>
      <c r="FP87" s="139"/>
      <c r="FQ87" s="139"/>
      <c r="FR87" s="139"/>
      <c r="FS87" s="139"/>
      <c r="FT87" s="139"/>
      <c r="FU87" s="139"/>
      <c r="FV87" s="139"/>
      <c r="FW87" s="139"/>
      <c r="FX87" s="139"/>
      <c r="FY87" s="139"/>
      <c r="FZ87" s="139"/>
      <c r="GA87" s="139"/>
      <c r="GB87" s="139"/>
      <c r="GC87" s="139"/>
      <c r="GD87" s="139"/>
      <c r="GE87" s="139"/>
      <c r="GF87" s="139"/>
      <c r="GG87" s="139"/>
      <c r="GH87" s="139"/>
      <c r="GI87" s="139"/>
      <c r="GJ87" s="139"/>
      <c r="GK87" s="139"/>
      <c r="GL87" s="139"/>
      <c r="GM87" s="139"/>
      <c r="GN87" s="139"/>
      <c r="GO87" s="139"/>
      <c r="GP87" s="139"/>
      <c r="GQ87" s="139"/>
      <c r="GR87" s="139"/>
      <c r="GS87" s="139"/>
      <c r="GT87" s="139"/>
      <c r="GU87" s="139"/>
      <c r="GV87" s="139"/>
      <c r="GW87" s="139"/>
      <c r="GX87" s="139"/>
      <c r="GY87" s="139"/>
      <c r="GZ87" s="139"/>
      <c r="HA87" s="139"/>
      <c r="HB87" s="139"/>
      <c r="HC87" s="139"/>
      <c r="HD87" s="139"/>
      <c r="HE87" s="139"/>
      <c r="HF87" s="139"/>
      <c r="HG87" s="139"/>
      <c r="HH87" s="139"/>
      <c r="HI87" s="139"/>
      <c r="HJ87" s="139"/>
      <c r="HK87" s="139"/>
      <c r="HL87" s="139"/>
      <c r="HM87" s="139"/>
      <c r="HN87" s="139"/>
      <c r="HO87" s="139"/>
      <c r="HP87" s="139"/>
      <c r="HQ87" s="139"/>
      <c r="HR87" s="139"/>
      <c r="HS87" s="139"/>
      <c r="HT87" s="139"/>
      <c r="HU87" s="139"/>
      <c r="HV87" s="139"/>
      <c r="HW87" s="139"/>
      <c r="HX87" s="139"/>
      <c r="HY87" s="139"/>
      <c r="HZ87" s="139"/>
      <c r="IA87" s="139"/>
      <c r="IB87" s="139"/>
      <c r="IC87" s="139"/>
      <c r="ID87" s="139"/>
      <c r="IE87" s="139"/>
      <c r="IF87" s="139"/>
      <c r="IG87" s="139"/>
      <c r="IH87" s="139"/>
      <c r="II87" s="139"/>
      <c r="IJ87" s="139"/>
      <c r="IK87" s="139"/>
      <c r="IL87" s="139"/>
      <c r="IM87" s="139"/>
      <c r="IN87" s="139"/>
      <c r="IO87" s="139"/>
      <c r="IP87" s="139"/>
      <c r="IQ87" s="139"/>
      <c r="IR87" s="139"/>
      <c r="IS87" s="139"/>
      <c r="IT87" s="139"/>
      <c r="IU87" s="139"/>
      <c r="IV87" s="139"/>
      <c r="IW87" s="139"/>
      <c r="IX87" s="139"/>
      <c r="IY87" s="139"/>
      <c r="IZ87" s="139"/>
      <c r="JA87" s="139"/>
      <c r="JB87" s="139"/>
      <c r="JC87" s="139"/>
      <c r="JD87" s="139"/>
      <c r="JE87" s="139"/>
      <c r="JF87" s="139"/>
      <c r="JG87" s="139"/>
      <c r="JH87" s="139"/>
      <c r="JI87" s="139"/>
      <c r="JJ87" s="139"/>
      <c r="JK87" s="139"/>
      <c r="JL87" s="139"/>
      <c r="JM87" s="139"/>
      <c r="JN87" s="139"/>
      <c r="JO87" s="139"/>
      <c r="JP87" s="139"/>
      <c r="JQ87" s="139"/>
      <c r="JR87" s="139"/>
      <c r="JS87" s="139"/>
      <c r="JT87" s="139"/>
      <c r="JU87" s="139"/>
      <c r="JV87" s="139"/>
      <c r="JW87" s="139"/>
      <c r="JX87" s="139"/>
      <c r="JY87" s="139"/>
      <c r="JZ87" s="139"/>
      <c r="KA87" s="139"/>
      <c r="KB87" s="139"/>
      <c r="KC87" s="139"/>
      <c r="KD87" s="139"/>
      <c r="KE87" s="139"/>
      <c r="KF87" s="139"/>
      <c r="KG87" s="139"/>
      <c r="KH87" s="139"/>
      <c r="KI87" s="139"/>
      <c r="KJ87" s="139"/>
      <c r="KK87" s="139"/>
      <c r="KL87" s="139"/>
      <c r="KM87" s="139"/>
      <c r="KN87" s="139"/>
      <c r="KO87" s="139"/>
      <c r="KP87" s="139"/>
      <c r="KQ87" s="139"/>
      <c r="KR87" s="139"/>
      <c r="KS87" s="139"/>
      <c r="KT87" s="139"/>
      <c r="KU87" s="139"/>
      <c r="KV87" s="139"/>
      <c r="KW87" s="139"/>
      <c r="KX87" s="139"/>
      <c r="KY87" s="139"/>
      <c r="KZ87" s="139"/>
      <c r="LA87" s="139"/>
      <c r="LB87" s="139"/>
      <c r="LC87" s="139"/>
      <c r="LD87" s="139"/>
      <c r="LE87" s="139"/>
      <c r="LF87" s="139"/>
      <c r="LG87" s="139"/>
      <c r="LH87" s="139"/>
      <c r="LI87" s="139"/>
      <c r="LJ87" s="139"/>
      <c r="LK87" s="139"/>
      <c r="LL87" s="139"/>
      <c r="LM87" s="139"/>
      <c r="LN87" s="139"/>
      <c r="LO87" s="139"/>
      <c r="LP87" s="139"/>
      <c r="LQ87" s="139"/>
      <c r="LR87" s="139"/>
      <c r="LS87" s="139"/>
      <c r="LT87" s="139"/>
      <c r="LU87" s="139"/>
      <c r="LV87" s="139"/>
      <c r="LW87" s="139"/>
      <c r="LX87" s="139"/>
      <c r="LY87" s="139"/>
      <c r="LZ87" s="139"/>
      <c r="MA87" s="139"/>
      <c r="MB87" s="139"/>
      <c r="MC87" s="139"/>
      <c r="MD87" s="139"/>
      <c r="ME87" s="139"/>
      <c r="MF87" s="139"/>
      <c r="MG87" s="139"/>
      <c r="MH87" s="139"/>
      <c r="MI87" s="139"/>
      <c r="MJ87" s="139"/>
      <c r="MK87" s="139"/>
      <c r="ML87" s="139"/>
      <c r="MM87" s="139"/>
      <c r="MN87" s="139"/>
    </row>
    <row r="88" spans="1:352" s="140" customFormat="1" ht="15" customHeight="1" outlineLevel="1" x14ac:dyDescent="0.25">
      <c r="A88" s="131"/>
      <c r="B88" s="132"/>
      <c r="C88" s="133"/>
      <c r="D88" s="133"/>
      <c r="E88" s="134"/>
      <c r="F88" s="144" t="s">
        <v>121</v>
      </c>
      <c r="G88" s="145" t="s">
        <v>39</v>
      </c>
      <c r="H88" s="137">
        <f>C79*7</f>
        <v>59.43</v>
      </c>
      <c r="I88" s="138">
        <v>0.12</v>
      </c>
      <c r="J88" s="134">
        <f t="shared" si="20"/>
        <v>7.1315999999999997</v>
      </c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  <c r="BI88" s="139"/>
      <c r="BJ88" s="139"/>
      <c r="BK88" s="139"/>
      <c r="BL88" s="139"/>
      <c r="BM88" s="139"/>
      <c r="BN88" s="139"/>
      <c r="BO88" s="139"/>
      <c r="BP88" s="139"/>
      <c r="BQ88" s="139"/>
      <c r="BR88" s="139"/>
      <c r="BS88" s="139"/>
      <c r="BT88" s="139"/>
      <c r="BU88" s="139"/>
      <c r="BV88" s="139"/>
      <c r="BW88" s="139"/>
      <c r="BX88" s="139"/>
      <c r="BY88" s="139"/>
      <c r="BZ88" s="139"/>
      <c r="CA88" s="139"/>
      <c r="CB88" s="139"/>
      <c r="CC88" s="139"/>
      <c r="CD88" s="139"/>
      <c r="CE88" s="139"/>
      <c r="CF88" s="139"/>
      <c r="CG88" s="139"/>
      <c r="CH88" s="139"/>
      <c r="CI88" s="139"/>
      <c r="CJ88" s="139"/>
      <c r="CK88" s="139"/>
      <c r="CL88" s="139"/>
      <c r="CM88" s="139"/>
      <c r="CN88" s="139"/>
      <c r="CO88" s="139"/>
      <c r="CP88" s="139"/>
      <c r="CQ88" s="139"/>
      <c r="CR88" s="139"/>
      <c r="CS88" s="139"/>
      <c r="CT88" s="139"/>
      <c r="CU88" s="139"/>
      <c r="CV88" s="139"/>
      <c r="CW88" s="139"/>
      <c r="CX88" s="139"/>
      <c r="CY88" s="139"/>
      <c r="CZ88" s="139"/>
      <c r="DA88" s="139"/>
      <c r="DB88" s="139"/>
      <c r="DC88" s="139"/>
      <c r="DD88" s="139"/>
      <c r="DE88" s="139"/>
      <c r="DF88" s="139"/>
      <c r="DG88" s="139"/>
      <c r="DH88" s="139"/>
      <c r="DI88" s="139"/>
      <c r="DJ88" s="139"/>
      <c r="DK88" s="139"/>
      <c r="DL88" s="139"/>
      <c r="DM88" s="139"/>
      <c r="DN88" s="139"/>
      <c r="DO88" s="139"/>
      <c r="DP88" s="139"/>
      <c r="DQ88" s="139"/>
      <c r="DR88" s="139"/>
      <c r="DS88" s="139"/>
      <c r="DT88" s="139"/>
      <c r="DU88" s="139"/>
      <c r="DV88" s="139"/>
      <c r="DW88" s="139"/>
      <c r="DX88" s="139"/>
      <c r="DY88" s="139"/>
      <c r="DZ88" s="139"/>
      <c r="EA88" s="139"/>
      <c r="EB88" s="139"/>
      <c r="EC88" s="139"/>
      <c r="ED88" s="139"/>
      <c r="EE88" s="139"/>
      <c r="EF88" s="139"/>
      <c r="EG88" s="139"/>
      <c r="EH88" s="139"/>
      <c r="EI88" s="139"/>
      <c r="EJ88" s="139"/>
      <c r="EK88" s="139"/>
      <c r="EL88" s="139"/>
      <c r="EM88" s="139"/>
      <c r="EN88" s="139"/>
      <c r="EO88" s="139"/>
      <c r="EP88" s="139"/>
      <c r="EQ88" s="139"/>
      <c r="ER88" s="139"/>
      <c r="ES88" s="139"/>
      <c r="ET88" s="139"/>
      <c r="EU88" s="139"/>
      <c r="EV88" s="139"/>
      <c r="EW88" s="139"/>
      <c r="EX88" s="139"/>
      <c r="EY88" s="139"/>
      <c r="EZ88" s="139"/>
      <c r="FA88" s="139"/>
      <c r="FB88" s="139"/>
      <c r="FC88" s="139"/>
      <c r="FD88" s="139"/>
      <c r="FE88" s="139"/>
      <c r="FF88" s="139"/>
      <c r="FG88" s="139"/>
      <c r="FH88" s="139"/>
      <c r="FI88" s="139"/>
      <c r="FJ88" s="139"/>
      <c r="FK88" s="139"/>
      <c r="FL88" s="139"/>
      <c r="FM88" s="139"/>
      <c r="FN88" s="139"/>
      <c r="FO88" s="139"/>
      <c r="FP88" s="139"/>
      <c r="FQ88" s="139"/>
      <c r="FR88" s="139"/>
      <c r="FS88" s="139"/>
      <c r="FT88" s="139"/>
      <c r="FU88" s="139"/>
      <c r="FV88" s="139"/>
      <c r="FW88" s="139"/>
      <c r="FX88" s="139"/>
      <c r="FY88" s="139"/>
      <c r="FZ88" s="139"/>
      <c r="GA88" s="139"/>
      <c r="GB88" s="139"/>
      <c r="GC88" s="139"/>
      <c r="GD88" s="139"/>
      <c r="GE88" s="139"/>
      <c r="GF88" s="139"/>
      <c r="GG88" s="139"/>
      <c r="GH88" s="139"/>
      <c r="GI88" s="139"/>
      <c r="GJ88" s="139"/>
      <c r="GK88" s="139"/>
      <c r="GL88" s="139"/>
      <c r="GM88" s="139"/>
      <c r="GN88" s="139"/>
      <c r="GO88" s="139"/>
      <c r="GP88" s="139"/>
      <c r="GQ88" s="139"/>
      <c r="GR88" s="139"/>
      <c r="GS88" s="139"/>
      <c r="GT88" s="139"/>
      <c r="GU88" s="139"/>
      <c r="GV88" s="139"/>
      <c r="GW88" s="139"/>
      <c r="GX88" s="139"/>
      <c r="GY88" s="139"/>
      <c r="GZ88" s="139"/>
      <c r="HA88" s="139"/>
      <c r="HB88" s="139"/>
      <c r="HC88" s="139"/>
      <c r="HD88" s="139"/>
      <c r="HE88" s="139"/>
      <c r="HF88" s="139"/>
      <c r="HG88" s="139"/>
      <c r="HH88" s="139"/>
      <c r="HI88" s="139"/>
      <c r="HJ88" s="139"/>
      <c r="HK88" s="139"/>
      <c r="HL88" s="139"/>
      <c r="HM88" s="139"/>
      <c r="HN88" s="139"/>
      <c r="HO88" s="139"/>
      <c r="HP88" s="139"/>
      <c r="HQ88" s="139"/>
      <c r="HR88" s="139"/>
      <c r="HS88" s="139"/>
      <c r="HT88" s="139"/>
      <c r="HU88" s="139"/>
      <c r="HV88" s="139"/>
      <c r="HW88" s="139"/>
      <c r="HX88" s="139"/>
      <c r="HY88" s="139"/>
      <c r="HZ88" s="139"/>
      <c r="IA88" s="139"/>
      <c r="IB88" s="139"/>
      <c r="IC88" s="139"/>
      <c r="ID88" s="139"/>
      <c r="IE88" s="139"/>
      <c r="IF88" s="139"/>
      <c r="IG88" s="139"/>
      <c r="IH88" s="139"/>
      <c r="II88" s="139"/>
      <c r="IJ88" s="139"/>
      <c r="IK88" s="139"/>
      <c r="IL88" s="139"/>
      <c r="IM88" s="139"/>
      <c r="IN88" s="139"/>
      <c r="IO88" s="139"/>
      <c r="IP88" s="139"/>
      <c r="IQ88" s="139"/>
      <c r="IR88" s="139"/>
      <c r="IS88" s="139"/>
      <c r="IT88" s="139"/>
      <c r="IU88" s="139"/>
      <c r="IV88" s="139"/>
      <c r="IW88" s="139"/>
      <c r="IX88" s="139"/>
      <c r="IY88" s="139"/>
      <c r="IZ88" s="139"/>
      <c r="JA88" s="139"/>
      <c r="JB88" s="139"/>
      <c r="JC88" s="139"/>
      <c r="JD88" s="139"/>
      <c r="JE88" s="139"/>
      <c r="JF88" s="139"/>
      <c r="JG88" s="139"/>
      <c r="JH88" s="139"/>
      <c r="JI88" s="139"/>
      <c r="JJ88" s="139"/>
      <c r="JK88" s="139"/>
      <c r="JL88" s="139"/>
      <c r="JM88" s="139"/>
      <c r="JN88" s="139"/>
      <c r="JO88" s="139"/>
      <c r="JP88" s="139"/>
      <c r="JQ88" s="139"/>
      <c r="JR88" s="139"/>
      <c r="JS88" s="139"/>
      <c r="JT88" s="139"/>
      <c r="JU88" s="139"/>
      <c r="JV88" s="139"/>
      <c r="JW88" s="139"/>
      <c r="JX88" s="139"/>
      <c r="JY88" s="139"/>
      <c r="JZ88" s="139"/>
      <c r="KA88" s="139"/>
      <c r="KB88" s="139"/>
      <c r="KC88" s="139"/>
      <c r="KD88" s="139"/>
      <c r="KE88" s="139"/>
      <c r="KF88" s="139"/>
      <c r="KG88" s="139"/>
      <c r="KH88" s="139"/>
      <c r="KI88" s="139"/>
      <c r="KJ88" s="139"/>
      <c r="KK88" s="139"/>
      <c r="KL88" s="139"/>
      <c r="KM88" s="139"/>
      <c r="KN88" s="139"/>
      <c r="KO88" s="139"/>
      <c r="KP88" s="139"/>
      <c r="KQ88" s="139"/>
      <c r="KR88" s="139"/>
      <c r="KS88" s="139"/>
      <c r="KT88" s="139"/>
      <c r="KU88" s="139"/>
      <c r="KV88" s="139"/>
      <c r="KW88" s="139"/>
      <c r="KX88" s="139"/>
      <c r="KY88" s="139"/>
      <c r="KZ88" s="139"/>
      <c r="LA88" s="139"/>
      <c r="LB88" s="139"/>
      <c r="LC88" s="139"/>
      <c r="LD88" s="139"/>
      <c r="LE88" s="139"/>
      <c r="LF88" s="139"/>
      <c r="LG88" s="139"/>
      <c r="LH88" s="139"/>
      <c r="LI88" s="139"/>
      <c r="LJ88" s="139"/>
      <c r="LK88" s="139"/>
      <c r="LL88" s="139"/>
      <c r="LM88" s="139"/>
      <c r="LN88" s="139"/>
      <c r="LO88" s="139"/>
      <c r="LP88" s="139"/>
      <c r="LQ88" s="139"/>
      <c r="LR88" s="139"/>
      <c r="LS88" s="139"/>
      <c r="LT88" s="139"/>
      <c r="LU88" s="139"/>
      <c r="LV88" s="139"/>
      <c r="LW88" s="139"/>
      <c r="LX88" s="139"/>
      <c r="LY88" s="139"/>
      <c r="LZ88" s="139"/>
      <c r="MA88" s="139"/>
      <c r="MB88" s="139"/>
      <c r="MC88" s="139"/>
      <c r="MD88" s="139"/>
      <c r="ME88" s="139"/>
      <c r="MF88" s="139"/>
      <c r="MG88" s="139"/>
      <c r="MH88" s="139"/>
      <c r="MI88" s="139"/>
      <c r="MJ88" s="139"/>
      <c r="MK88" s="139"/>
      <c r="ML88" s="139"/>
      <c r="MM88" s="139"/>
      <c r="MN88" s="139"/>
    </row>
    <row r="89" spans="1:352" s="140" customFormat="1" ht="15" customHeight="1" outlineLevel="1" x14ac:dyDescent="0.25">
      <c r="A89" s="131"/>
      <c r="B89" s="132"/>
      <c r="C89" s="133"/>
      <c r="D89" s="133"/>
      <c r="E89" s="134"/>
      <c r="F89" s="144" t="s">
        <v>122</v>
      </c>
      <c r="G89" s="145" t="s">
        <v>39</v>
      </c>
      <c r="H89" s="137">
        <f>C79*0.8</f>
        <v>6.7920000000000007</v>
      </c>
      <c r="I89" s="138">
        <v>1.77</v>
      </c>
      <c r="J89" s="134">
        <f t="shared" si="20"/>
        <v>12.021840000000001</v>
      </c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  <c r="BJ89" s="139"/>
      <c r="BK89" s="139"/>
      <c r="BL89" s="139"/>
      <c r="BM89" s="139"/>
      <c r="BN89" s="139"/>
      <c r="BO89" s="139"/>
      <c r="BP89" s="139"/>
      <c r="BQ89" s="139"/>
      <c r="BR89" s="139"/>
      <c r="BS89" s="139"/>
      <c r="BT89" s="139"/>
      <c r="BU89" s="139"/>
      <c r="BV89" s="139"/>
      <c r="BW89" s="139"/>
      <c r="BX89" s="139"/>
      <c r="BY89" s="139"/>
      <c r="BZ89" s="139"/>
      <c r="CA89" s="139"/>
      <c r="CB89" s="139"/>
      <c r="CC89" s="139"/>
      <c r="CD89" s="139"/>
      <c r="CE89" s="139"/>
      <c r="CF89" s="139"/>
      <c r="CG89" s="139"/>
      <c r="CH89" s="139"/>
      <c r="CI89" s="139"/>
      <c r="CJ89" s="139"/>
      <c r="CK89" s="139"/>
      <c r="CL89" s="139"/>
      <c r="CM89" s="139"/>
      <c r="CN89" s="139"/>
      <c r="CO89" s="139"/>
      <c r="CP89" s="139"/>
      <c r="CQ89" s="139"/>
      <c r="CR89" s="139"/>
      <c r="CS89" s="139"/>
      <c r="CT89" s="139"/>
      <c r="CU89" s="139"/>
      <c r="CV89" s="139"/>
      <c r="CW89" s="139"/>
      <c r="CX89" s="139"/>
      <c r="CY89" s="139"/>
      <c r="CZ89" s="139"/>
      <c r="DA89" s="139"/>
      <c r="DB89" s="139"/>
      <c r="DC89" s="139"/>
      <c r="DD89" s="139"/>
      <c r="DE89" s="139"/>
      <c r="DF89" s="139"/>
      <c r="DG89" s="139"/>
      <c r="DH89" s="139"/>
      <c r="DI89" s="139"/>
      <c r="DJ89" s="139"/>
      <c r="DK89" s="139"/>
      <c r="DL89" s="139"/>
      <c r="DM89" s="139"/>
      <c r="DN89" s="139"/>
      <c r="DO89" s="139"/>
      <c r="DP89" s="139"/>
      <c r="DQ89" s="139"/>
      <c r="DR89" s="139"/>
      <c r="DS89" s="139"/>
      <c r="DT89" s="139"/>
      <c r="DU89" s="139"/>
      <c r="DV89" s="139"/>
      <c r="DW89" s="139"/>
      <c r="DX89" s="139"/>
      <c r="DY89" s="139"/>
      <c r="DZ89" s="139"/>
      <c r="EA89" s="139"/>
      <c r="EB89" s="139"/>
      <c r="EC89" s="139"/>
      <c r="ED89" s="139"/>
      <c r="EE89" s="139"/>
      <c r="EF89" s="139"/>
      <c r="EG89" s="139"/>
      <c r="EH89" s="139"/>
      <c r="EI89" s="139"/>
      <c r="EJ89" s="139"/>
      <c r="EK89" s="139"/>
      <c r="EL89" s="139"/>
      <c r="EM89" s="139"/>
      <c r="EN89" s="139"/>
      <c r="EO89" s="139"/>
      <c r="EP89" s="139"/>
      <c r="EQ89" s="139"/>
      <c r="ER89" s="139"/>
      <c r="ES89" s="139"/>
      <c r="ET89" s="139"/>
      <c r="EU89" s="139"/>
      <c r="EV89" s="139"/>
      <c r="EW89" s="139"/>
      <c r="EX89" s="139"/>
      <c r="EY89" s="139"/>
      <c r="EZ89" s="139"/>
      <c r="FA89" s="139"/>
      <c r="FB89" s="139"/>
      <c r="FC89" s="139"/>
      <c r="FD89" s="139"/>
      <c r="FE89" s="139"/>
      <c r="FF89" s="139"/>
      <c r="FG89" s="139"/>
      <c r="FH89" s="139"/>
      <c r="FI89" s="139"/>
      <c r="FJ89" s="139"/>
      <c r="FK89" s="139"/>
      <c r="FL89" s="139"/>
      <c r="FM89" s="139"/>
      <c r="FN89" s="139"/>
      <c r="FO89" s="139"/>
      <c r="FP89" s="139"/>
      <c r="FQ89" s="139"/>
      <c r="FR89" s="139"/>
      <c r="FS89" s="139"/>
      <c r="FT89" s="139"/>
      <c r="FU89" s="139"/>
      <c r="FV89" s="139"/>
      <c r="FW89" s="139"/>
      <c r="FX89" s="139"/>
      <c r="FY89" s="139"/>
      <c r="FZ89" s="139"/>
      <c r="GA89" s="139"/>
      <c r="GB89" s="139"/>
      <c r="GC89" s="139"/>
      <c r="GD89" s="139"/>
      <c r="GE89" s="139"/>
      <c r="GF89" s="139"/>
      <c r="GG89" s="139"/>
      <c r="GH89" s="139"/>
      <c r="GI89" s="139"/>
      <c r="GJ89" s="139"/>
      <c r="GK89" s="139"/>
      <c r="GL89" s="139"/>
      <c r="GM89" s="139"/>
      <c r="GN89" s="139"/>
      <c r="GO89" s="139"/>
      <c r="GP89" s="139"/>
      <c r="GQ89" s="139"/>
      <c r="GR89" s="139"/>
      <c r="GS89" s="139"/>
      <c r="GT89" s="139"/>
      <c r="GU89" s="139"/>
      <c r="GV89" s="139"/>
      <c r="GW89" s="139"/>
      <c r="GX89" s="139"/>
      <c r="GY89" s="139"/>
      <c r="GZ89" s="139"/>
      <c r="HA89" s="139"/>
      <c r="HB89" s="139"/>
      <c r="HC89" s="139"/>
      <c r="HD89" s="139"/>
      <c r="HE89" s="139"/>
      <c r="HF89" s="139"/>
      <c r="HG89" s="139"/>
      <c r="HH89" s="139"/>
      <c r="HI89" s="139"/>
      <c r="HJ89" s="139"/>
      <c r="HK89" s="139"/>
      <c r="HL89" s="139"/>
      <c r="HM89" s="139"/>
      <c r="HN89" s="139"/>
      <c r="HO89" s="139"/>
      <c r="HP89" s="139"/>
      <c r="HQ89" s="139"/>
      <c r="HR89" s="139"/>
      <c r="HS89" s="139"/>
      <c r="HT89" s="139"/>
      <c r="HU89" s="139"/>
      <c r="HV89" s="139"/>
      <c r="HW89" s="139"/>
      <c r="HX89" s="139"/>
      <c r="HY89" s="139"/>
      <c r="HZ89" s="139"/>
      <c r="IA89" s="139"/>
      <c r="IB89" s="139"/>
      <c r="IC89" s="139"/>
      <c r="ID89" s="139"/>
      <c r="IE89" s="139"/>
      <c r="IF89" s="139"/>
      <c r="IG89" s="139"/>
      <c r="IH89" s="139"/>
      <c r="II89" s="139"/>
      <c r="IJ89" s="139"/>
      <c r="IK89" s="139"/>
      <c r="IL89" s="139"/>
      <c r="IM89" s="139"/>
      <c r="IN89" s="139"/>
      <c r="IO89" s="139"/>
      <c r="IP89" s="139"/>
      <c r="IQ89" s="139"/>
      <c r="IR89" s="139"/>
      <c r="IS89" s="139"/>
      <c r="IT89" s="139"/>
      <c r="IU89" s="139"/>
      <c r="IV89" s="139"/>
      <c r="IW89" s="139"/>
      <c r="IX89" s="139"/>
      <c r="IY89" s="139"/>
      <c r="IZ89" s="139"/>
      <c r="JA89" s="139"/>
      <c r="JB89" s="139"/>
      <c r="JC89" s="139"/>
      <c r="JD89" s="139"/>
      <c r="JE89" s="139"/>
      <c r="JF89" s="139"/>
      <c r="JG89" s="139"/>
      <c r="JH89" s="139"/>
      <c r="JI89" s="139"/>
      <c r="JJ89" s="139"/>
      <c r="JK89" s="139"/>
      <c r="JL89" s="139"/>
      <c r="JM89" s="139"/>
      <c r="JN89" s="139"/>
      <c r="JO89" s="139"/>
      <c r="JP89" s="139"/>
      <c r="JQ89" s="139"/>
      <c r="JR89" s="139"/>
      <c r="JS89" s="139"/>
      <c r="JT89" s="139"/>
      <c r="JU89" s="139"/>
      <c r="JV89" s="139"/>
      <c r="JW89" s="139"/>
      <c r="JX89" s="139"/>
      <c r="JY89" s="139"/>
      <c r="JZ89" s="139"/>
      <c r="KA89" s="139"/>
      <c r="KB89" s="139"/>
      <c r="KC89" s="139"/>
      <c r="KD89" s="139"/>
      <c r="KE89" s="139"/>
      <c r="KF89" s="139"/>
      <c r="KG89" s="139"/>
      <c r="KH89" s="139"/>
      <c r="KI89" s="139"/>
      <c r="KJ89" s="139"/>
      <c r="KK89" s="139"/>
      <c r="KL89" s="139"/>
      <c r="KM89" s="139"/>
      <c r="KN89" s="139"/>
      <c r="KO89" s="139"/>
      <c r="KP89" s="139"/>
      <c r="KQ89" s="139"/>
      <c r="KR89" s="139"/>
      <c r="KS89" s="139"/>
      <c r="KT89" s="139"/>
      <c r="KU89" s="139"/>
      <c r="KV89" s="139"/>
      <c r="KW89" s="139"/>
      <c r="KX89" s="139"/>
      <c r="KY89" s="139"/>
      <c r="KZ89" s="139"/>
      <c r="LA89" s="139"/>
      <c r="LB89" s="139"/>
      <c r="LC89" s="139"/>
      <c r="LD89" s="139"/>
      <c r="LE89" s="139"/>
      <c r="LF89" s="139"/>
      <c r="LG89" s="139"/>
      <c r="LH89" s="139"/>
      <c r="LI89" s="139"/>
      <c r="LJ89" s="139"/>
      <c r="LK89" s="139"/>
      <c r="LL89" s="139"/>
      <c r="LM89" s="139"/>
      <c r="LN89" s="139"/>
      <c r="LO89" s="139"/>
      <c r="LP89" s="139"/>
      <c r="LQ89" s="139"/>
      <c r="LR89" s="139"/>
      <c r="LS89" s="139"/>
      <c r="LT89" s="139"/>
      <c r="LU89" s="139"/>
      <c r="LV89" s="139"/>
      <c r="LW89" s="139"/>
      <c r="LX89" s="139"/>
      <c r="LY89" s="139"/>
      <c r="LZ89" s="139"/>
      <c r="MA89" s="139"/>
      <c r="MB89" s="139"/>
      <c r="MC89" s="139"/>
      <c r="MD89" s="139"/>
      <c r="ME89" s="139"/>
      <c r="MF89" s="139"/>
      <c r="MG89" s="139"/>
      <c r="MH89" s="139"/>
      <c r="MI89" s="139"/>
      <c r="MJ89" s="139"/>
      <c r="MK89" s="139"/>
      <c r="ML89" s="139"/>
      <c r="MM89" s="139"/>
      <c r="MN89" s="139"/>
    </row>
    <row r="90" spans="1:352" s="151" customFormat="1" x14ac:dyDescent="0.25">
      <c r="A90" s="146"/>
      <c r="B90" s="147"/>
      <c r="C90" s="148"/>
      <c r="D90" s="138"/>
      <c r="E90" s="149"/>
      <c r="F90" s="150" t="s">
        <v>123</v>
      </c>
      <c r="G90" s="147" t="s">
        <v>10</v>
      </c>
      <c r="H90" s="148">
        <f>C79*40</f>
        <v>339.6</v>
      </c>
      <c r="I90" s="138">
        <v>0.2</v>
      </c>
      <c r="J90" s="149">
        <f t="shared" si="20"/>
        <v>67.92</v>
      </c>
    </row>
    <row r="91" spans="1:352" s="140" customFormat="1" ht="15" customHeight="1" outlineLevel="1" x14ac:dyDescent="0.25">
      <c r="A91" s="131"/>
      <c r="B91" s="132"/>
      <c r="C91" s="133"/>
      <c r="D91" s="133"/>
      <c r="E91" s="134"/>
      <c r="F91" s="144" t="s">
        <v>124</v>
      </c>
      <c r="G91" s="145" t="s">
        <v>39</v>
      </c>
      <c r="H91" s="137">
        <f>C79*7</f>
        <v>59.43</v>
      </c>
      <c r="I91" s="138">
        <v>0.36</v>
      </c>
      <c r="J91" s="134">
        <f t="shared" si="20"/>
        <v>21.3948</v>
      </c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  <c r="BJ91" s="139"/>
      <c r="BK91" s="139"/>
      <c r="BL91" s="139"/>
      <c r="BM91" s="139"/>
      <c r="BN91" s="139"/>
      <c r="BO91" s="139"/>
      <c r="BP91" s="139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39"/>
      <c r="CB91" s="139"/>
      <c r="CC91" s="139"/>
      <c r="CD91" s="139"/>
      <c r="CE91" s="139"/>
      <c r="CF91" s="139"/>
      <c r="CG91" s="139"/>
      <c r="CH91" s="139"/>
      <c r="CI91" s="139"/>
      <c r="CJ91" s="139"/>
      <c r="CK91" s="139"/>
      <c r="CL91" s="139"/>
      <c r="CM91" s="139"/>
      <c r="CN91" s="139"/>
      <c r="CO91" s="139"/>
      <c r="CP91" s="139"/>
      <c r="CQ91" s="139"/>
      <c r="CR91" s="139"/>
      <c r="CS91" s="139"/>
      <c r="CT91" s="139"/>
      <c r="CU91" s="139"/>
      <c r="CV91" s="139"/>
      <c r="CW91" s="139"/>
      <c r="CX91" s="139"/>
      <c r="CY91" s="139"/>
      <c r="CZ91" s="139"/>
      <c r="DA91" s="139"/>
      <c r="DB91" s="139"/>
      <c r="DC91" s="139"/>
      <c r="DD91" s="139"/>
      <c r="DE91" s="139"/>
      <c r="DF91" s="139"/>
      <c r="DG91" s="139"/>
      <c r="DH91" s="139"/>
      <c r="DI91" s="139"/>
      <c r="DJ91" s="139"/>
      <c r="DK91" s="139"/>
      <c r="DL91" s="139"/>
      <c r="DM91" s="139"/>
      <c r="DN91" s="139"/>
      <c r="DO91" s="139"/>
      <c r="DP91" s="139"/>
      <c r="DQ91" s="139"/>
      <c r="DR91" s="139"/>
      <c r="DS91" s="139"/>
      <c r="DT91" s="139"/>
      <c r="DU91" s="139"/>
      <c r="DV91" s="139"/>
      <c r="DW91" s="139"/>
      <c r="DX91" s="139"/>
      <c r="DY91" s="139"/>
      <c r="DZ91" s="139"/>
      <c r="EA91" s="139"/>
      <c r="EB91" s="139"/>
      <c r="EC91" s="139"/>
      <c r="ED91" s="139"/>
      <c r="EE91" s="139"/>
      <c r="EF91" s="139"/>
      <c r="EG91" s="139"/>
      <c r="EH91" s="139"/>
      <c r="EI91" s="139"/>
      <c r="EJ91" s="139"/>
      <c r="EK91" s="139"/>
      <c r="EL91" s="139"/>
      <c r="EM91" s="139"/>
      <c r="EN91" s="139"/>
      <c r="EO91" s="139"/>
      <c r="EP91" s="139"/>
      <c r="EQ91" s="139"/>
      <c r="ER91" s="139"/>
      <c r="ES91" s="139"/>
      <c r="ET91" s="139"/>
      <c r="EU91" s="139"/>
      <c r="EV91" s="139"/>
      <c r="EW91" s="139"/>
      <c r="EX91" s="139"/>
      <c r="EY91" s="139"/>
      <c r="EZ91" s="139"/>
      <c r="FA91" s="139"/>
      <c r="FB91" s="139"/>
      <c r="FC91" s="139"/>
      <c r="FD91" s="139"/>
      <c r="FE91" s="139"/>
      <c r="FF91" s="139"/>
      <c r="FG91" s="139"/>
      <c r="FH91" s="139"/>
      <c r="FI91" s="139"/>
      <c r="FJ91" s="139"/>
      <c r="FK91" s="139"/>
      <c r="FL91" s="139"/>
      <c r="FM91" s="139"/>
      <c r="FN91" s="139"/>
      <c r="FO91" s="139"/>
      <c r="FP91" s="139"/>
      <c r="FQ91" s="139"/>
      <c r="FR91" s="139"/>
      <c r="FS91" s="139"/>
      <c r="FT91" s="139"/>
      <c r="FU91" s="139"/>
      <c r="FV91" s="139"/>
      <c r="FW91" s="139"/>
      <c r="FX91" s="139"/>
      <c r="FY91" s="139"/>
      <c r="FZ91" s="139"/>
      <c r="GA91" s="139"/>
      <c r="GB91" s="139"/>
      <c r="GC91" s="139"/>
      <c r="GD91" s="139"/>
      <c r="GE91" s="139"/>
      <c r="GF91" s="139"/>
      <c r="GG91" s="139"/>
      <c r="GH91" s="139"/>
      <c r="GI91" s="139"/>
      <c r="GJ91" s="139"/>
      <c r="GK91" s="139"/>
      <c r="GL91" s="139"/>
      <c r="GM91" s="139"/>
      <c r="GN91" s="139"/>
      <c r="GO91" s="139"/>
      <c r="GP91" s="139"/>
      <c r="GQ91" s="139"/>
      <c r="GR91" s="139"/>
      <c r="GS91" s="139"/>
      <c r="GT91" s="139"/>
      <c r="GU91" s="139"/>
      <c r="GV91" s="139"/>
      <c r="GW91" s="139"/>
      <c r="GX91" s="139"/>
      <c r="GY91" s="139"/>
      <c r="GZ91" s="139"/>
      <c r="HA91" s="139"/>
      <c r="HB91" s="139"/>
      <c r="HC91" s="139"/>
      <c r="HD91" s="139"/>
      <c r="HE91" s="139"/>
      <c r="HF91" s="139"/>
      <c r="HG91" s="139"/>
      <c r="HH91" s="139"/>
      <c r="HI91" s="139"/>
      <c r="HJ91" s="139"/>
      <c r="HK91" s="139"/>
      <c r="HL91" s="139"/>
      <c r="HM91" s="139"/>
      <c r="HN91" s="139"/>
      <c r="HO91" s="139"/>
      <c r="HP91" s="139"/>
      <c r="HQ91" s="139"/>
      <c r="HR91" s="139"/>
      <c r="HS91" s="139"/>
      <c r="HT91" s="139"/>
      <c r="HU91" s="139"/>
      <c r="HV91" s="139"/>
      <c r="HW91" s="139"/>
      <c r="HX91" s="139"/>
      <c r="HY91" s="139"/>
      <c r="HZ91" s="139"/>
      <c r="IA91" s="139"/>
      <c r="IB91" s="139"/>
      <c r="IC91" s="139"/>
      <c r="ID91" s="139"/>
      <c r="IE91" s="139"/>
      <c r="IF91" s="139"/>
      <c r="IG91" s="139"/>
      <c r="IH91" s="139"/>
      <c r="II91" s="139"/>
      <c r="IJ91" s="139"/>
      <c r="IK91" s="139"/>
      <c r="IL91" s="139"/>
      <c r="IM91" s="139"/>
      <c r="IN91" s="139"/>
      <c r="IO91" s="139"/>
      <c r="IP91" s="139"/>
      <c r="IQ91" s="139"/>
      <c r="IR91" s="139"/>
      <c r="IS91" s="139"/>
      <c r="IT91" s="139"/>
      <c r="IU91" s="139"/>
      <c r="IV91" s="139"/>
      <c r="IW91" s="139"/>
      <c r="IX91" s="139"/>
      <c r="IY91" s="139"/>
      <c r="IZ91" s="139"/>
      <c r="JA91" s="139"/>
      <c r="JB91" s="139"/>
      <c r="JC91" s="139"/>
      <c r="JD91" s="139"/>
      <c r="JE91" s="139"/>
      <c r="JF91" s="139"/>
      <c r="JG91" s="139"/>
      <c r="JH91" s="139"/>
      <c r="JI91" s="139"/>
      <c r="JJ91" s="139"/>
      <c r="JK91" s="139"/>
      <c r="JL91" s="139"/>
      <c r="JM91" s="139"/>
      <c r="JN91" s="139"/>
      <c r="JO91" s="139"/>
      <c r="JP91" s="139"/>
      <c r="JQ91" s="139"/>
      <c r="JR91" s="139"/>
      <c r="JS91" s="139"/>
      <c r="JT91" s="139"/>
      <c r="JU91" s="139"/>
      <c r="JV91" s="139"/>
      <c r="JW91" s="139"/>
      <c r="JX91" s="139"/>
      <c r="JY91" s="139"/>
      <c r="JZ91" s="139"/>
      <c r="KA91" s="139"/>
      <c r="KB91" s="139"/>
      <c r="KC91" s="139"/>
      <c r="KD91" s="139"/>
      <c r="KE91" s="139"/>
      <c r="KF91" s="139"/>
      <c r="KG91" s="139"/>
      <c r="KH91" s="139"/>
      <c r="KI91" s="139"/>
      <c r="KJ91" s="139"/>
      <c r="KK91" s="139"/>
      <c r="KL91" s="139"/>
      <c r="KM91" s="139"/>
      <c r="KN91" s="139"/>
      <c r="KO91" s="139"/>
      <c r="KP91" s="139"/>
      <c r="KQ91" s="139"/>
      <c r="KR91" s="139"/>
      <c r="KS91" s="139"/>
      <c r="KT91" s="139"/>
      <c r="KU91" s="139"/>
      <c r="KV91" s="139"/>
      <c r="KW91" s="139"/>
      <c r="KX91" s="139"/>
      <c r="KY91" s="139"/>
      <c r="KZ91" s="139"/>
      <c r="LA91" s="139"/>
      <c r="LB91" s="139"/>
      <c r="LC91" s="139"/>
      <c r="LD91" s="139"/>
      <c r="LE91" s="139"/>
      <c r="LF91" s="139"/>
      <c r="LG91" s="139"/>
      <c r="LH91" s="139"/>
      <c r="LI91" s="139"/>
      <c r="LJ91" s="139"/>
      <c r="LK91" s="139"/>
      <c r="LL91" s="139"/>
      <c r="LM91" s="139"/>
      <c r="LN91" s="139"/>
      <c r="LO91" s="139"/>
      <c r="LP91" s="139"/>
      <c r="LQ91" s="139"/>
      <c r="LR91" s="139"/>
      <c r="LS91" s="139"/>
      <c r="LT91" s="139"/>
      <c r="LU91" s="139"/>
      <c r="LV91" s="139"/>
      <c r="LW91" s="139"/>
      <c r="LX91" s="139"/>
      <c r="LY91" s="139"/>
      <c r="LZ91" s="139"/>
      <c r="MA91" s="139"/>
      <c r="MB91" s="139"/>
      <c r="MC91" s="139"/>
      <c r="MD91" s="139"/>
      <c r="ME91" s="139"/>
      <c r="MF91" s="139"/>
      <c r="MG91" s="139"/>
      <c r="MH91" s="139"/>
      <c r="MI91" s="139"/>
      <c r="MJ91" s="139"/>
      <c r="MK91" s="139"/>
      <c r="ML91" s="139"/>
      <c r="MM91" s="139"/>
      <c r="MN91" s="139"/>
    </row>
    <row r="92" spans="1:352" s="151" customFormat="1" x14ac:dyDescent="0.25">
      <c r="A92" s="146" t="s">
        <v>166</v>
      </c>
      <c r="B92" s="147" t="s">
        <v>125</v>
      </c>
      <c r="C92" s="148">
        <f>C79*1.1</f>
        <v>9.3390000000000004</v>
      </c>
      <c r="D92" s="138">
        <v>20</v>
      </c>
      <c r="E92" s="149">
        <f>C92*D92</f>
        <v>186.78</v>
      </c>
      <c r="F92" s="150" t="s">
        <v>126</v>
      </c>
      <c r="G92" s="147" t="s">
        <v>89</v>
      </c>
      <c r="H92" s="152">
        <f>C92*0.5</f>
        <v>4.6695000000000002</v>
      </c>
      <c r="I92" s="138">
        <v>9.9600000000000009</v>
      </c>
      <c r="J92" s="149">
        <f t="shared" si="20"/>
        <v>46.508220000000009</v>
      </c>
    </row>
    <row r="93" spans="1:352" s="151" customFormat="1" x14ac:dyDescent="0.25">
      <c r="A93" s="146"/>
      <c r="B93" s="147"/>
      <c r="C93" s="148"/>
      <c r="D93" s="138"/>
      <c r="E93" s="149"/>
      <c r="F93" s="135" t="s">
        <v>127</v>
      </c>
      <c r="G93" s="147" t="s">
        <v>128</v>
      </c>
      <c r="H93" s="148">
        <f>C92*1</f>
        <v>9.3390000000000004</v>
      </c>
      <c r="I93" s="138">
        <v>1.33</v>
      </c>
      <c r="J93" s="149">
        <f t="shared" si="20"/>
        <v>12.420870000000001</v>
      </c>
    </row>
    <row r="94" spans="1:352" s="151" customFormat="1" x14ac:dyDescent="0.25">
      <c r="A94" s="146"/>
      <c r="B94" s="147"/>
      <c r="C94" s="148"/>
      <c r="D94" s="138"/>
      <c r="E94" s="149"/>
      <c r="F94" s="150" t="s">
        <v>129</v>
      </c>
      <c r="G94" s="147" t="s">
        <v>12</v>
      </c>
      <c r="H94" s="148">
        <f>C92*0.15</f>
        <v>1.4008499999999999</v>
      </c>
      <c r="I94" s="138">
        <v>14</v>
      </c>
      <c r="J94" s="149">
        <f t="shared" si="20"/>
        <v>19.611899999999999</v>
      </c>
    </row>
    <row r="95" spans="1:352" s="78" customFormat="1" ht="14.25" customHeight="1" x14ac:dyDescent="0.2">
      <c r="A95" s="32" t="s">
        <v>212</v>
      </c>
      <c r="B95" s="33" t="s">
        <v>12</v>
      </c>
      <c r="C95" s="56">
        <v>25.01</v>
      </c>
      <c r="D95" s="82">
        <v>30</v>
      </c>
      <c r="E95" s="83">
        <f>C95*D95</f>
        <v>750.30000000000007</v>
      </c>
      <c r="F95" s="32" t="s">
        <v>213</v>
      </c>
      <c r="G95" s="33" t="s">
        <v>12</v>
      </c>
      <c r="H95" s="56">
        <f>C95*1.2</f>
        <v>30.012</v>
      </c>
      <c r="I95" s="82">
        <v>8.94</v>
      </c>
      <c r="J95" s="211">
        <f t="shared" si="20"/>
        <v>268.30727999999999</v>
      </c>
    </row>
    <row r="96" spans="1:352" s="78" customFormat="1" ht="14.25" customHeight="1" x14ac:dyDescent="0.2">
      <c r="A96" s="32"/>
      <c r="B96" s="33"/>
      <c r="C96" s="28"/>
      <c r="D96" s="28"/>
      <c r="E96" s="83"/>
      <c r="F96" s="32" t="s">
        <v>20</v>
      </c>
      <c r="G96" s="33" t="s">
        <v>11</v>
      </c>
      <c r="H96" s="56">
        <f>C95*0.2/25</f>
        <v>0.20008000000000004</v>
      </c>
      <c r="I96" s="82">
        <v>108</v>
      </c>
      <c r="J96" s="79">
        <f t="shared" si="20"/>
        <v>21.608640000000005</v>
      </c>
    </row>
    <row r="97" spans="1:10" s="78" customFormat="1" ht="14.25" customHeight="1" x14ac:dyDescent="0.2">
      <c r="A97" s="32" t="s">
        <v>214</v>
      </c>
      <c r="B97" s="33" t="s">
        <v>12</v>
      </c>
      <c r="C97" s="28">
        <f>C95</f>
        <v>25.01</v>
      </c>
      <c r="D97" s="28">
        <v>25</v>
      </c>
      <c r="E97" s="28">
        <f>C97*D97</f>
        <v>625.25</v>
      </c>
      <c r="F97" s="32" t="s">
        <v>228</v>
      </c>
      <c r="G97" s="33" t="s">
        <v>26</v>
      </c>
      <c r="H97" s="28">
        <f>C97*0.1</f>
        <v>2.5010000000000003</v>
      </c>
      <c r="I97" s="28">
        <v>82.5</v>
      </c>
      <c r="J97" s="79">
        <f t="shared" si="20"/>
        <v>206.33250000000004</v>
      </c>
    </row>
    <row r="98" spans="1:10" s="78" customFormat="1" ht="14.25" customHeight="1" x14ac:dyDescent="0.2">
      <c r="A98" s="32" t="s">
        <v>195</v>
      </c>
      <c r="B98" s="33" t="s">
        <v>15</v>
      </c>
      <c r="C98" s="28">
        <v>8.49</v>
      </c>
      <c r="D98" s="28">
        <v>12</v>
      </c>
      <c r="E98" s="28">
        <f t="shared" ref="E98:E103" si="21">C98*D98</f>
        <v>101.88</v>
      </c>
      <c r="F98" s="37" t="s">
        <v>16</v>
      </c>
      <c r="G98" s="31" t="s">
        <v>17</v>
      </c>
      <c r="H98" s="56">
        <f>C98*0.15/10</f>
        <v>0.12735000000000002</v>
      </c>
      <c r="I98" s="55">
        <v>279.89999999999998</v>
      </c>
      <c r="J98" s="93">
        <f t="shared" si="20"/>
        <v>35.645265000000002</v>
      </c>
    </row>
    <row r="99" spans="1:10" s="40" customFormat="1" ht="14.25" customHeight="1" x14ac:dyDescent="0.25">
      <c r="A99" s="86" t="s">
        <v>196</v>
      </c>
      <c r="B99" s="33" t="s">
        <v>15</v>
      </c>
      <c r="C99" s="56">
        <v>8.49</v>
      </c>
      <c r="D99" s="82">
        <v>60</v>
      </c>
      <c r="E99" s="83">
        <f t="shared" si="21"/>
        <v>509.40000000000003</v>
      </c>
      <c r="F99" s="32" t="s">
        <v>191</v>
      </c>
      <c r="G99" s="33" t="s">
        <v>18</v>
      </c>
      <c r="H99" s="56">
        <f>C99*7/30</f>
        <v>1.9810000000000001</v>
      </c>
      <c r="I99" s="82">
        <v>162.19999999999999</v>
      </c>
      <c r="J99" s="81">
        <f t="shared" si="20"/>
        <v>321.31819999999999</v>
      </c>
    </row>
    <row r="100" spans="1:10" ht="14.25" customHeight="1" x14ac:dyDescent="0.2">
      <c r="A100" s="86" t="s">
        <v>197</v>
      </c>
      <c r="B100" s="33" t="s">
        <v>15</v>
      </c>
      <c r="C100" s="56">
        <f>C99</f>
        <v>8.49</v>
      </c>
      <c r="D100" s="82">
        <v>65</v>
      </c>
      <c r="E100" s="83">
        <f t="shared" si="21"/>
        <v>551.85</v>
      </c>
      <c r="F100" s="32" t="s">
        <v>20</v>
      </c>
      <c r="G100" s="33" t="s">
        <v>11</v>
      </c>
      <c r="H100" s="56">
        <f>C99*1.2/25</f>
        <v>0.40752000000000005</v>
      </c>
      <c r="I100" s="82">
        <v>120</v>
      </c>
      <c r="J100" s="81">
        <f t="shared" si="20"/>
        <v>48.902400000000007</v>
      </c>
    </row>
    <row r="101" spans="1:10" s="78" customFormat="1" ht="14.25" customHeight="1" x14ac:dyDescent="0.2">
      <c r="A101" s="32"/>
      <c r="B101" s="33"/>
      <c r="C101" s="28"/>
      <c r="D101" s="82"/>
      <c r="E101" s="83"/>
      <c r="F101" s="32" t="s">
        <v>22</v>
      </c>
      <c r="G101" s="33" t="s">
        <v>11</v>
      </c>
      <c r="H101" s="56">
        <f>C100*0.9/25</f>
        <v>0.30564000000000002</v>
      </c>
      <c r="I101" s="82">
        <v>205.5</v>
      </c>
      <c r="J101" s="81">
        <f t="shared" si="20"/>
        <v>62.809020000000004</v>
      </c>
    </row>
    <row r="102" spans="1:10" s="92" customFormat="1" ht="14.25" customHeight="1" x14ac:dyDescent="0.25">
      <c r="A102" s="86" t="s">
        <v>198</v>
      </c>
      <c r="B102" s="33" t="s">
        <v>15</v>
      </c>
      <c r="C102" s="28">
        <f>C100</f>
        <v>8.49</v>
      </c>
      <c r="D102" s="82">
        <v>35</v>
      </c>
      <c r="E102" s="83">
        <f t="shared" si="21"/>
        <v>297.15000000000003</v>
      </c>
      <c r="F102" s="32" t="s">
        <v>24</v>
      </c>
      <c r="G102" s="147" t="s">
        <v>12</v>
      </c>
      <c r="H102" s="148">
        <f>C102*0.15</f>
        <v>1.2735000000000001</v>
      </c>
      <c r="I102" s="138">
        <v>14</v>
      </c>
      <c r="J102" s="81">
        <f t="shared" si="20"/>
        <v>17.829000000000001</v>
      </c>
    </row>
    <row r="103" spans="1:10" s="78" customFormat="1" ht="14.25" customHeight="1" x14ac:dyDescent="0.2">
      <c r="A103" s="32" t="s">
        <v>195</v>
      </c>
      <c r="B103" s="33" t="s">
        <v>15</v>
      </c>
      <c r="C103" s="28">
        <f>C102</f>
        <v>8.49</v>
      </c>
      <c r="D103" s="28">
        <v>12</v>
      </c>
      <c r="E103" s="28">
        <f t="shared" si="21"/>
        <v>101.88</v>
      </c>
      <c r="F103" s="37" t="s">
        <v>16</v>
      </c>
      <c r="G103" s="31" t="s">
        <v>17</v>
      </c>
      <c r="H103" s="56">
        <f>C103*0.15/10</f>
        <v>0.12735000000000002</v>
      </c>
      <c r="I103" s="55">
        <v>279.89999999999998</v>
      </c>
      <c r="J103" s="93">
        <f t="shared" si="20"/>
        <v>35.645265000000002</v>
      </c>
    </row>
    <row r="104" spans="1:10" s="78" customFormat="1" ht="14.25" customHeight="1" x14ac:dyDescent="0.2">
      <c r="A104" s="86" t="s">
        <v>215</v>
      </c>
      <c r="B104" s="33" t="s">
        <v>15</v>
      </c>
      <c r="C104" s="28">
        <f>C103</f>
        <v>8.49</v>
      </c>
      <c r="D104" s="28">
        <v>45</v>
      </c>
      <c r="E104" s="28">
        <f>C104*D104</f>
        <v>382.05</v>
      </c>
      <c r="F104" s="32" t="s">
        <v>216</v>
      </c>
      <c r="G104" s="33" t="s">
        <v>12</v>
      </c>
      <c r="H104" s="28">
        <f>C104*1.1</f>
        <v>9.3390000000000004</v>
      </c>
      <c r="I104" s="28">
        <v>31.2</v>
      </c>
      <c r="J104" s="79">
        <f t="shared" si="20"/>
        <v>291.3768</v>
      </c>
    </row>
    <row r="105" spans="1:10" s="78" customFormat="1" ht="14.25" customHeight="1" x14ac:dyDescent="0.2">
      <c r="A105" s="32" t="s">
        <v>199</v>
      </c>
      <c r="B105" s="33" t="s">
        <v>15</v>
      </c>
      <c r="C105" s="28">
        <f>C103</f>
        <v>8.49</v>
      </c>
      <c r="D105" s="28">
        <v>55</v>
      </c>
      <c r="E105" s="28">
        <f>C105*D105</f>
        <v>466.95</v>
      </c>
      <c r="F105" s="32" t="s">
        <v>228</v>
      </c>
      <c r="G105" s="33" t="s">
        <v>26</v>
      </c>
      <c r="H105" s="28">
        <f>C105*0.3</f>
        <v>2.5470000000000002</v>
      </c>
      <c r="I105" s="28">
        <v>82.5</v>
      </c>
      <c r="J105" s="79">
        <f t="shared" si="20"/>
        <v>210.12750000000003</v>
      </c>
    </row>
    <row r="106" spans="1:10" s="78" customFormat="1" ht="14.25" customHeight="1" x14ac:dyDescent="0.2">
      <c r="A106" s="26" t="s">
        <v>13</v>
      </c>
      <c r="B106" s="41"/>
      <c r="C106" s="42"/>
      <c r="D106" s="42"/>
      <c r="E106" s="42">
        <f>SUM(E78:E105)</f>
        <v>5267.9900000000007</v>
      </c>
      <c r="F106" s="29" t="s">
        <v>13</v>
      </c>
      <c r="G106" s="41"/>
      <c r="H106" s="42"/>
      <c r="I106" s="42"/>
      <c r="J106" s="43">
        <f>SUM(J78:J105)</f>
        <v>3248.9499200000009</v>
      </c>
    </row>
    <row r="107" spans="1:10" s="78" customFormat="1" ht="14.25" customHeight="1" x14ac:dyDescent="0.2">
      <c r="A107" s="168" t="s">
        <v>40</v>
      </c>
      <c r="B107" s="169"/>
      <c r="C107" s="169"/>
      <c r="D107" s="169"/>
      <c r="E107" s="169"/>
      <c r="F107" s="169"/>
      <c r="G107" s="169"/>
      <c r="H107" s="169"/>
      <c r="I107" s="169"/>
      <c r="J107" s="170"/>
    </row>
    <row r="108" spans="1:10" x14ac:dyDescent="0.2">
      <c r="A108" s="37" t="s">
        <v>217</v>
      </c>
      <c r="B108" s="31" t="s">
        <v>12</v>
      </c>
      <c r="C108" s="55">
        <v>43</v>
      </c>
      <c r="D108" s="55">
        <v>45</v>
      </c>
      <c r="E108" s="55">
        <f t="shared" ref="E108:E109" si="22">C108*D108</f>
        <v>1935</v>
      </c>
      <c r="F108" s="37"/>
      <c r="G108" s="110"/>
      <c r="H108" s="111"/>
      <c r="I108" s="111"/>
      <c r="J108" s="93"/>
    </row>
    <row r="109" spans="1:10" x14ac:dyDescent="0.2">
      <c r="A109" s="37" t="s">
        <v>96</v>
      </c>
      <c r="B109" s="31" t="s">
        <v>12</v>
      </c>
      <c r="C109" s="55">
        <f>C108</f>
        <v>43</v>
      </c>
      <c r="D109" s="55">
        <v>30</v>
      </c>
      <c r="E109" s="55">
        <f t="shared" si="22"/>
        <v>1290</v>
      </c>
      <c r="F109" s="19" t="s">
        <v>140</v>
      </c>
      <c r="G109" s="77" t="s">
        <v>11</v>
      </c>
      <c r="H109" s="20">
        <f>C109*1.5/25</f>
        <v>2.58</v>
      </c>
      <c r="I109" s="20">
        <v>83</v>
      </c>
      <c r="J109" s="93">
        <f>H109*I109</f>
        <v>214.14000000000001</v>
      </c>
    </row>
    <row r="110" spans="1:10" s="40" customFormat="1" ht="17.25" customHeight="1" x14ac:dyDescent="0.25">
      <c r="A110" s="21"/>
      <c r="B110" s="22"/>
      <c r="C110" s="98"/>
      <c r="D110" s="98"/>
      <c r="E110" s="98"/>
      <c r="F110" s="37" t="s">
        <v>185</v>
      </c>
      <c r="G110" s="33" t="s">
        <v>26</v>
      </c>
      <c r="H110" s="99">
        <f>H109*0.125</f>
        <v>0.32250000000000001</v>
      </c>
      <c r="I110" s="99">
        <v>82.4</v>
      </c>
      <c r="J110" s="100">
        <f t="shared" ref="J110" si="23">H110*I110</f>
        <v>26.574000000000002</v>
      </c>
    </row>
    <row r="111" spans="1:10" s="78" customFormat="1" ht="14.25" customHeight="1" x14ac:dyDescent="0.2">
      <c r="A111" s="37" t="s">
        <v>41</v>
      </c>
      <c r="B111" s="31" t="s">
        <v>15</v>
      </c>
      <c r="C111" s="55">
        <v>9.51</v>
      </c>
      <c r="D111" s="55">
        <v>10</v>
      </c>
      <c r="E111" s="55">
        <f t="shared" ref="E111:E112" si="24">C111*D111</f>
        <v>95.1</v>
      </c>
      <c r="F111" s="37" t="s">
        <v>16</v>
      </c>
      <c r="G111" s="31" t="s">
        <v>17</v>
      </c>
      <c r="H111" s="56">
        <f>C111*0.15/10</f>
        <v>0.14265</v>
      </c>
      <c r="I111" s="55">
        <v>279.89999999999998</v>
      </c>
      <c r="J111" s="79">
        <f>H111*I111</f>
        <v>39.927734999999998</v>
      </c>
    </row>
    <row r="112" spans="1:10" s="40" customFormat="1" ht="18" customHeight="1" x14ac:dyDescent="0.25">
      <c r="A112" s="21" t="s">
        <v>90</v>
      </c>
      <c r="B112" s="22" t="s">
        <v>15</v>
      </c>
      <c r="C112" s="98">
        <v>9.51</v>
      </c>
      <c r="D112" s="98">
        <v>250</v>
      </c>
      <c r="E112" s="98">
        <f t="shared" si="24"/>
        <v>2377.5</v>
      </c>
      <c r="F112" s="37" t="s">
        <v>46</v>
      </c>
      <c r="G112" s="31" t="s">
        <v>15</v>
      </c>
      <c r="H112" s="99">
        <f>C112*1.2</f>
        <v>11.411999999999999</v>
      </c>
      <c r="I112" s="157">
        <v>280</v>
      </c>
      <c r="J112" s="100">
        <f t="shared" ref="J112:J114" si="25">H112*I112</f>
        <v>3195.3599999999997</v>
      </c>
    </row>
    <row r="113" spans="1:10" s="8" customFormat="1" x14ac:dyDescent="0.2">
      <c r="A113" s="21"/>
      <c r="B113" s="22"/>
      <c r="C113" s="98"/>
      <c r="D113" s="98"/>
      <c r="E113" s="98"/>
      <c r="F113" s="37" t="s">
        <v>181</v>
      </c>
      <c r="G113" s="33" t="s">
        <v>11</v>
      </c>
      <c r="H113" s="99">
        <f>C112*7.9/25</f>
        <v>3.0051600000000001</v>
      </c>
      <c r="I113" s="99">
        <v>589.86</v>
      </c>
      <c r="J113" s="100">
        <f t="shared" si="25"/>
        <v>1772.6236776000001</v>
      </c>
    </row>
    <row r="114" spans="1:10" s="115" customFormat="1" ht="15" x14ac:dyDescent="0.2">
      <c r="A114" s="118"/>
      <c r="B114" s="119"/>
      <c r="C114" s="120"/>
      <c r="D114" s="120"/>
      <c r="E114" s="120"/>
      <c r="F114" s="88" t="s">
        <v>48</v>
      </c>
      <c r="G114" s="32" t="s">
        <v>39</v>
      </c>
      <c r="H114" s="99">
        <f>C112*11</f>
        <v>104.61</v>
      </c>
      <c r="I114" s="125">
        <v>0.18</v>
      </c>
      <c r="J114" s="100">
        <f t="shared" si="25"/>
        <v>18.829799999999999</v>
      </c>
    </row>
    <row r="115" spans="1:10" s="115" customFormat="1" x14ac:dyDescent="0.2">
      <c r="A115" s="19" t="s">
        <v>91</v>
      </c>
      <c r="B115" s="38" t="s">
        <v>12</v>
      </c>
      <c r="C115" s="23">
        <v>13.34</v>
      </c>
      <c r="D115" s="34">
        <v>75</v>
      </c>
      <c r="E115" s="35">
        <f>C115*D115</f>
        <v>1000.5</v>
      </c>
      <c r="F115" s="19"/>
      <c r="G115" s="38"/>
      <c r="H115" s="23"/>
      <c r="I115" s="34"/>
      <c r="J115" s="36"/>
    </row>
    <row r="116" spans="1:10" ht="14.25" customHeight="1" x14ac:dyDescent="0.2">
      <c r="A116" s="37" t="s">
        <v>43</v>
      </c>
      <c r="B116" s="76" t="s">
        <v>12</v>
      </c>
      <c r="C116" s="55">
        <v>4.0999999999999996</v>
      </c>
      <c r="D116" s="55">
        <v>45</v>
      </c>
      <c r="E116" s="55">
        <f>C116*D116</f>
        <v>184.49999999999997</v>
      </c>
      <c r="F116" s="37" t="s">
        <v>44</v>
      </c>
      <c r="G116" s="76" t="s">
        <v>12</v>
      </c>
      <c r="H116" s="56">
        <f>C116*1.1</f>
        <v>4.51</v>
      </c>
      <c r="I116" s="56">
        <v>50</v>
      </c>
      <c r="J116" s="95">
        <f t="shared" ref="J116:J123" si="26">H116*I116</f>
        <v>225.5</v>
      </c>
    </row>
    <row r="117" spans="1:10" ht="14.25" customHeight="1" x14ac:dyDescent="0.2">
      <c r="A117" s="90"/>
      <c r="B117" s="91"/>
      <c r="C117" s="74"/>
      <c r="D117" s="74"/>
      <c r="E117" s="74"/>
      <c r="F117" s="88" t="s">
        <v>45</v>
      </c>
      <c r="G117" s="97" t="s">
        <v>39</v>
      </c>
      <c r="H117" s="56">
        <f>C116*10</f>
        <v>41</v>
      </c>
      <c r="I117" s="89">
        <v>0.27</v>
      </c>
      <c r="J117" s="95">
        <f t="shared" si="26"/>
        <v>11.07</v>
      </c>
    </row>
    <row r="118" spans="1:10" s="8" customFormat="1" x14ac:dyDescent="0.2">
      <c r="A118" s="21" t="s">
        <v>49</v>
      </c>
      <c r="B118" s="22" t="s">
        <v>15</v>
      </c>
      <c r="C118" s="98">
        <f>C112</f>
        <v>9.51</v>
      </c>
      <c r="D118" s="98">
        <v>25</v>
      </c>
      <c r="E118" s="98">
        <f>C118*D118</f>
        <v>237.75</v>
      </c>
      <c r="F118" s="21" t="s">
        <v>50</v>
      </c>
      <c r="G118" s="22" t="s">
        <v>51</v>
      </c>
      <c r="H118" s="63">
        <f>C118*0.3</f>
        <v>2.8529999999999998</v>
      </c>
      <c r="I118" s="63">
        <v>79.25</v>
      </c>
      <c r="J118" s="124">
        <f t="shared" si="26"/>
        <v>226.10024999999999</v>
      </c>
    </row>
    <row r="119" spans="1:10" ht="14.25" customHeight="1" x14ac:dyDescent="0.2">
      <c r="A119" s="37" t="s">
        <v>168</v>
      </c>
      <c r="B119" s="31" t="s">
        <v>12</v>
      </c>
      <c r="C119" s="73">
        <v>13.03</v>
      </c>
      <c r="D119" s="73">
        <v>40</v>
      </c>
      <c r="E119" s="73">
        <f>D119*C119</f>
        <v>521.19999999999993</v>
      </c>
      <c r="F119" s="88" t="s">
        <v>169</v>
      </c>
      <c r="G119" s="31" t="s">
        <v>12</v>
      </c>
      <c r="H119" s="56">
        <f>C119*1.2</f>
        <v>15.635999999999999</v>
      </c>
      <c r="I119" s="56">
        <v>19.96</v>
      </c>
      <c r="J119" s="95">
        <f t="shared" si="26"/>
        <v>312.09456</v>
      </c>
    </row>
    <row r="120" spans="1:10" ht="14.25" customHeight="1" x14ac:dyDescent="0.2">
      <c r="A120" s="90"/>
      <c r="B120" s="87"/>
      <c r="C120" s="74"/>
      <c r="D120" s="74"/>
      <c r="E120" s="74"/>
      <c r="F120" s="88" t="s">
        <v>170</v>
      </c>
      <c r="G120" s="88" t="s">
        <v>10</v>
      </c>
      <c r="H120" s="89">
        <v>13</v>
      </c>
      <c r="I120" s="89">
        <v>13.26</v>
      </c>
      <c r="J120" s="95">
        <f t="shared" si="26"/>
        <v>172.38</v>
      </c>
    </row>
    <row r="121" spans="1:10" ht="14.25" customHeight="1" x14ac:dyDescent="0.2">
      <c r="A121" s="87"/>
      <c r="B121" s="87"/>
      <c r="C121" s="74"/>
      <c r="D121" s="74"/>
      <c r="E121" s="74"/>
      <c r="F121" s="88" t="s">
        <v>171</v>
      </c>
      <c r="G121" s="88" t="s">
        <v>39</v>
      </c>
      <c r="H121" s="89">
        <v>10</v>
      </c>
      <c r="I121" s="89">
        <v>12.54</v>
      </c>
      <c r="J121" s="95">
        <f t="shared" si="26"/>
        <v>125.39999999999999</v>
      </c>
    </row>
    <row r="122" spans="1:10" ht="14.25" customHeight="1" x14ac:dyDescent="0.2">
      <c r="A122" s="87"/>
      <c r="B122" s="87"/>
      <c r="C122" s="74"/>
      <c r="D122" s="74"/>
      <c r="E122" s="74"/>
      <c r="F122" s="88" t="s">
        <v>172</v>
      </c>
      <c r="G122" s="88" t="s">
        <v>10</v>
      </c>
      <c r="H122" s="89">
        <v>0</v>
      </c>
      <c r="I122" s="89">
        <v>12.54</v>
      </c>
      <c r="J122" s="95">
        <f t="shared" si="26"/>
        <v>0</v>
      </c>
    </row>
    <row r="123" spans="1:10" ht="14.25" customHeight="1" x14ac:dyDescent="0.2">
      <c r="A123" s="90"/>
      <c r="B123" s="87"/>
      <c r="C123" s="74"/>
      <c r="D123" s="74"/>
      <c r="E123" s="74"/>
      <c r="F123" s="88" t="s">
        <v>45</v>
      </c>
      <c r="G123" s="32" t="s">
        <v>39</v>
      </c>
      <c r="H123" s="56">
        <f>C119*5</f>
        <v>65.149999999999991</v>
      </c>
      <c r="I123" s="89">
        <v>0.36</v>
      </c>
      <c r="J123" s="95">
        <f t="shared" si="26"/>
        <v>23.453999999999997</v>
      </c>
    </row>
    <row r="124" spans="1:10" ht="14.25" customHeight="1" x14ac:dyDescent="0.2">
      <c r="A124" s="26" t="s">
        <v>13</v>
      </c>
      <c r="B124" s="39"/>
      <c r="C124" s="27"/>
      <c r="D124" s="42"/>
      <c r="E124" s="27">
        <f>SUM(E108:E123)</f>
        <v>7641.55</v>
      </c>
      <c r="F124" s="29" t="s">
        <v>13</v>
      </c>
      <c r="G124" s="39"/>
      <c r="H124" s="27"/>
      <c r="I124" s="27"/>
      <c r="J124" s="30">
        <f>SUM(J109:J123)</f>
        <v>6363.4540225999999</v>
      </c>
    </row>
    <row r="125" spans="1:10" s="40" customFormat="1" ht="17.25" customHeight="1" x14ac:dyDescent="0.25">
      <c r="A125" s="44" t="s">
        <v>167</v>
      </c>
      <c r="B125" s="45"/>
      <c r="C125" s="46"/>
      <c r="D125" s="47"/>
      <c r="E125" s="46">
        <f>E124+E106+E76</f>
        <v>27225.29</v>
      </c>
      <c r="F125" s="48" t="s">
        <v>13</v>
      </c>
      <c r="G125" s="45"/>
      <c r="H125" s="46"/>
      <c r="I125" s="46"/>
      <c r="J125" s="49">
        <f>J124+J106+J76</f>
        <v>27257.864755933333</v>
      </c>
    </row>
    <row r="126" spans="1:10" s="40" customFormat="1" ht="17.25" customHeight="1" thickBot="1" x14ac:dyDescent="0.3">
      <c r="A126" s="50"/>
      <c r="B126" s="51"/>
      <c r="C126" s="52"/>
      <c r="D126" s="53"/>
      <c r="E126" s="52"/>
      <c r="F126" s="54"/>
      <c r="G126" s="51"/>
      <c r="H126" s="52"/>
      <c r="I126" s="52"/>
      <c r="J126" s="52"/>
    </row>
    <row r="127" spans="1:10" ht="20.25" customHeight="1" x14ac:dyDescent="0.25">
      <c r="A127" s="15"/>
      <c r="B127" s="16"/>
      <c r="C127" s="17"/>
      <c r="D127" s="171" t="s">
        <v>218</v>
      </c>
      <c r="E127" s="171"/>
      <c r="F127" s="171"/>
      <c r="G127" s="16"/>
      <c r="H127" s="17"/>
      <c r="I127" s="17"/>
      <c r="J127" s="18"/>
    </row>
    <row r="128" spans="1:10" ht="14.25" customHeight="1" x14ac:dyDescent="0.2">
      <c r="A128" s="168" t="s">
        <v>14</v>
      </c>
      <c r="B128" s="169"/>
      <c r="C128" s="169"/>
      <c r="D128" s="169"/>
      <c r="E128" s="169"/>
      <c r="F128" s="169"/>
      <c r="G128" s="169"/>
      <c r="H128" s="169"/>
      <c r="I128" s="169"/>
      <c r="J128" s="172"/>
    </row>
    <row r="129" spans="1:10" ht="14.25" customHeight="1" x14ac:dyDescent="0.2">
      <c r="A129" s="105" t="s">
        <v>226</v>
      </c>
      <c r="B129" s="106" t="s">
        <v>12</v>
      </c>
      <c r="C129" s="24">
        <v>4.75</v>
      </c>
      <c r="D129" s="107">
        <v>80</v>
      </c>
      <c r="E129" s="107">
        <f>C129*D129</f>
        <v>380</v>
      </c>
      <c r="F129" s="212" t="s">
        <v>220</v>
      </c>
      <c r="G129" s="213" t="s">
        <v>15</v>
      </c>
      <c r="H129" s="214">
        <f>C129*28/25</f>
        <v>5.32</v>
      </c>
      <c r="I129" s="194">
        <v>59.55</v>
      </c>
      <c r="J129" s="215">
        <f t="shared" ref="J129:J134" si="27">H129*I129</f>
        <v>316.80599999999998</v>
      </c>
    </row>
    <row r="130" spans="1:10" s="8" customFormat="1" ht="15" x14ac:dyDescent="0.2">
      <c r="A130" s="118"/>
      <c r="B130" s="119"/>
      <c r="C130" s="120"/>
      <c r="D130" s="120"/>
      <c r="E130" s="120"/>
      <c r="F130" s="212" t="s">
        <v>221</v>
      </c>
      <c r="G130" s="213" t="s">
        <v>11</v>
      </c>
      <c r="H130" s="20">
        <f>C129*3/25</f>
        <v>0.56999999999999995</v>
      </c>
      <c r="I130" s="20">
        <v>159.9</v>
      </c>
      <c r="J130" s="216">
        <f t="shared" si="27"/>
        <v>91.143000000000001</v>
      </c>
    </row>
    <row r="131" spans="1:10" s="8" customFormat="1" ht="15" x14ac:dyDescent="0.2">
      <c r="A131" s="118"/>
      <c r="B131" s="119"/>
      <c r="C131" s="120"/>
      <c r="D131" s="120"/>
      <c r="E131" s="120"/>
      <c r="F131" s="212" t="s">
        <v>222</v>
      </c>
      <c r="G131" s="122" t="s">
        <v>39</v>
      </c>
      <c r="H131" s="63">
        <f>8*C129</f>
        <v>38</v>
      </c>
      <c r="I131" s="123">
        <v>1.5</v>
      </c>
      <c r="J131" s="98">
        <f t="shared" si="27"/>
        <v>57</v>
      </c>
    </row>
    <row r="132" spans="1:10" s="8" customFormat="1" x14ac:dyDescent="0.2">
      <c r="A132" s="217" t="s">
        <v>223</v>
      </c>
      <c r="B132" s="213" t="s">
        <v>12</v>
      </c>
      <c r="C132" s="23">
        <f>C129</f>
        <v>4.75</v>
      </c>
      <c r="D132" s="218">
        <v>170</v>
      </c>
      <c r="E132" s="219">
        <f>C132*D132</f>
        <v>807.5</v>
      </c>
      <c r="F132" s="212" t="s">
        <v>221</v>
      </c>
      <c r="G132" s="213" t="s">
        <v>11</v>
      </c>
      <c r="H132" s="20">
        <f>C132*3/25</f>
        <v>0.56999999999999995</v>
      </c>
      <c r="I132" s="20">
        <v>159.9</v>
      </c>
      <c r="J132" s="216">
        <f t="shared" si="27"/>
        <v>91.143000000000001</v>
      </c>
    </row>
    <row r="133" spans="1:10" s="78" customFormat="1" ht="12.75" customHeight="1" x14ac:dyDescent="0.2">
      <c r="A133" s="118"/>
      <c r="B133" s="119"/>
      <c r="C133" s="120"/>
      <c r="D133" s="120"/>
      <c r="E133" s="120"/>
      <c r="F133" s="212" t="s">
        <v>224</v>
      </c>
      <c r="G133" s="122" t="s">
        <v>12</v>
      </c>
      <c r="H133" s="63">
        <f>C132*0.5</f>
        <v>2.375</v>
      </c>
      <c r="I133" s="123">
        <v>16.88</v>
      </c>
      <c r="J133" s="98">
        <f t="shared" si="27"/>
        <v>40.089999999999996</v>
      </c>
    </row>
    <row r="134" spans="1:10" ht="13.5" customHeight="1" x14ac:dyDescent="0.2">
      <c r="A134" s="118"/>
      <c r="B134" s="119"/>
      <c r="C134" s="120"/>
      <c r="D134" s="120"/>
      <c r="E134" s="120"/>
      <c r="F134" s="212" t="s">
        <v>225</v>
      </c>
      <c r="G134" s="213" t="s">
        <v>11</v>
      </c>
      <c r="H134" s="20">
        <f>C132*3/25</f>
        <v>0.56999999999999995</v>
      </c>
      <c r="I134" s="20">
        <v>219.9</v>
      </c>
      <c r="J134" s="98">
        <f t="shared" si="27"/>
        <v>125.34299999999999</v>
      </c>
    </row>
    <row r="135" spans="1:10" ht="14.25" customHeight="1" x14ac:dyDescent="0.2">
      <c r="A135" s="32" t="s">
        <v>92</v>
      </c>
      <c r="B135" s="33" t="s">
        <v>12</v>
      </c>
      <c r="C135" s="28">
        <v>4.75</v>
      </c>
      <c r="D135" s="28">
        <v>25</v>
      </c>
      <c r="E135" s="28">
        <f>C135*D135</f>
        <v>118.75</v>
      </c>
      <c r="F135" s="32" t="s">
        <v>19</v>
      </c>
      <c r="G135" s="33" t="s">
        <v>12</v>
      </c>
      <c r="H135" s="28">
        <f>C135*1.2</f>
        <v>5.7</v>
      </c>
      <c r="I135" s="28">
        <v>7.4</v>
      </c>
      <c r="J135" s="79">
        <f t="shared" ref="J135:J136" si="28">H135*I135</f>
        <v>42.180000000000007</v>
      </c>
    </row>
    <row r="136" spans="1:10" ht="14.25" customHeight="1" x14ac:dyDescent="0.2">
      <c r="A136" s="32"/>
      <c r="B136" s="33"/>
      <c r="C136" s="28"/>
      <c r="D136" s="82"/>
      <c r="E136" s="83"/>
      <c r="F136" s="32" t="s">
        <v>20</v>
      </c>
      <c r="G136" s="33" t="s">
        <v>11</v>
      </c>
      <c r="H136" s="56">
        <f>C135*0.2/25</f>
        <v>3.8000000000000006E-2</v>
      </c>
      <c r="I136" s="82">
        <v>120</v>
      </c>
      <c r="J136" s="81">
        <f t="shared" si="28"/>
        <v>4.5600000000000005</v>
      </c>
    </row>
    <row r="137" spans="1:10" ht="14.25" customHeight="1" x14ac:dyDescent="0.2">
      <c r="A137" s="32" t="s">
        <v>64</v>
      </c>
      <c r="B137" s="33" t="s">
        <v>12</v>
      </c>
      <c r="C137" s="28">
        <v>6.85</v>
      </c>
      <c r="D137" s="28">
        <v>7</v>
      </c>
      <c r="E137" s="28">
        <f>C137*D137</f>
        <v>47.949999999999996</v>
      </c>
      <c r="F137" s="37" t="s">
        <v>16</v>
      </c>
      <c r="G137" s="31" t="s">
        <v>17</v>
      </c>
      <c r="H137" s="56">
        <f>C137*0.1/10</f>
        <v>6.8500000000000005E-2</v>
      </c>
      <c r="I137" s="55">
        <v>279.89999999999998</v>
      </c>
      <c r="J137" s="79">
        <f>H137*I137</f>
        <v>19.17315</v>
      </c>
    </row>
    <row r="138" spans="1:10" s="8" customFormat="1" ht="14.25" customHeight="1" x14ac:dyDescent="0.2">
      <c r="A138" s="86" t="s">
        <v>190</v>
      </c>
      <c r="B138" s="33" t="s">
        <v>12</v>
      </c>
      <c r="C138" s="56">
        <f>C137</f>
        <v>6.85</v>
      </c>
      <c r="D138" s="82">
        <v>50</v>
      </c>
      <c r="E138" s="83">
        <f>C138*D138</f>
        <v>342.5</v>
      </c>
      <c r="F138" s="32" t="s">
        <v>191</v>
      </c>
      <c r="G138" s="33" t="s">
        <v>18</v>
      </c>
      <c r="H138" s="56">
        <f>C138*5/30</f>
        <v>1.1416666666666666</v>
      </c>
      <c r="I138" s="82">
        <v>162.19999999999999</v>
      </c>
      <c r="J138" s="81">
        <f>H138*I138</f>
        <v>185.17833333333331</v>
      </c>
    </row>
    <row r="139" spans="1:10" ht="14.25" customHeight="1" x14ac:dyDescent="0.2">
      <c r="A139" s="32" t="s">
        <v>21</v>
      </c>
      <c r="B139" s="33" t="s">
        <v>12</v>
      </c>
      <c r="C139" s="28">
        <f>C137</f>
        <v>6.85</v>
      </c>
      <c r="D139" s="82">
        <v>55</v>
      </c>
      <c r="E139" s="83">
        <f>C139*D139</f>
        <v>376.75</v>
      </c>
      <c r="F139" s="32" t="s">
        <v>20</v>
      </c>
      <c r="G139" s="33" t="s">
        <v>11</v>
      </c>
      <c r="H139" s="56">
        <f>C139*0.8/25</f>
        <v>0.21920000000000001</v>
      </c>
      <c r="I139" s="82">
        <v>120</v>
      </c>
      <c r="J139" s="81">
        <f t="shared" ref="J139:J143" si="29">H139*I139</f>
        <v>26.304000000000002</v>
      </c>
    </row>
    <row r="140" spans="1:10" ht="14.25" customHeight="1" x14ac:dyDescent="0.2">
      <c r="A140" s="32"/>
      <c r="B140" s="33"/>
      <c r="C140" s="28"/>
      <c r="D140" s="82"/>
      <c r="E140" s="83"/>
      <c r="F140" s="32" t="s">
        <v>22</v>
      </c>
      <c r="G140" s="33" t="s">
        <v>11</v>
      </c>
      <c r="H140" s="56">
        <f>C139*0.8/25</f>
        <v>0.21920000000000001</v>
      </c>
      <c r="I140" s="82">
        <v>205.5</v>
      </c>
      <c r="J140" s="81">
        <f t="shared" si="29"/>
        <v>45.0456</v>
      </c>
    </row>
    <row r="141" spans="1:10" ht="14.25" customHeight="1" x14ac:dyDescent="0.2">
      <c r="A141" s="32" t="s">
        <v>23</v>
      </c>
      <c r="B141" s="33" t="s">
        <v>12</v>
      </c>
      <c r="C141" s="28">
        <f>C137</f>
        <v>6.85</v>
      </c>
      <c r="D141" s="82">
        <v>25</v>
      </c>
      <c r="E141" s="83">
        <f t="shared" ref="E141:E143" si="30">C141*D141</f>
        <v>171.25</v>
      </c>
      <c r="F141" s="32" t="s">
        <v>24</v>
      </c>
      <c r="G141" s="147" t="s">
        <v>12</v>
      </c>
      <c r="H141" s="148">
        <f>C141*0.15</f>
        <v>1.0274999999999999</v>
      </c>
      <c r="I141" s="138">
        <v>14</v>
      </c>
      <c r="J141" s="84">
        <f t="shared" si="29"/>
        <v>14.384999999999998</v>
      </c>
    </row>
    <row r="142" spans="1:10" ht="14.25" customHeight="1" x14ac:dyDescent="0.2">
      <c r="A142" s="32" t="s">
        <v>25</v>
      </c>
      <c r="B142" s="33" t="s">
        <v>12</v>
      </c>
      <c r="C142" s="28">
        <f>C137</f>
        <v>6.85</v>
      </c>
      <c r="D142" s="28">
        <v>7</v>
      </c>
      <c r="E142" s="28">
        <f t="shared" si="30"/>
        <v>47.949999999999996</v>
      </c>
      <c r="F142" s="37" t="s">
        <v>16</v>
      </c>
      <c r="G142" s="31" t="s">
        <v>17</v>
      </c>
      <c r="H142" s="56">
        <f>C142*0.1/10</f>
        <v>6.8500000000000005E-2</v>
      </c>
      <c r="I142" s="55">
        <v>279.89999999999998</v>
      </c>
      <c r="J142" s="79">
        <f t="shared" si="29"/>
        <v>19.17315</v>
      </c>
    </row>
    <row r="143" spans="1:10" s="78" customFormat="1" ht="14.25" customHeight="1" x14ac:dyDescent="0.2">
      <c r="A143" s="86" t="s">
        <v>67</v>
      </c>
      <c r="B143" s="33" t="s">
        <v>12</v>
      </c>
      <c r="C143" s="28">
        <v>4.75</v>
      </c>
      <c r="D143" s="28">
        <v>35</v>
      </c>
      <c r="E143" s="28">
        <f t="shared" si="30"/>
        <v>166.25</v>
      </c>
      <c r="F143" s="32" t="s">
        <v>228</v>
      </c>
      <c r="G143" s="33" t="s">
        <v>26</v>
      </c>
      <c r="H143" s="28">
        <f>C143*0.15</f>
        <v>0.71250000000000002</v>
      </c>
      <c r="I143" s="28">
        <v>852.5</v>
      </c>
      <c r="J143" s="79">
        <f t="shared" si="29"/>
        <v>607.40625</v>
      </c>
    </row>
    <row r="144" spans="1:10" s="78" customFormat="1" ht="14.25" customHeight="1" x14ac:dyDescent="0.2">
      <c r="A144" s="86" t="s">
        <v>163</v>
      </c>
      <c r="B144" s="33" t="s">
        <v>12</v>
      </c>
      <c r="C144" s="28">
        <v>2.1</v>
      </c>
      <c r="D144" s="28">
        <v>45</v>
      </c>
      <c r="E144" s="28">
        <f>C144*D144</f>
        <v>94.5</v>
      </c>
      <c r="F144" s="32" t="s">
        <v>164</v>
      </c>
      <c r="G144" s="33" t="s">
        <v>15</v>
      </c>
      <c r="H144" s="28">
        <f>C144*1.2/2</f>
        <v>1.26</v>
      </c>
      <c r="I144" s="154">
        <v>215</v>
      </c>
      <c r="J144" s="79">
        <f>H144*I144</f>
        <v>270.89999999999998</v>
      </c>
    </row>
    <row r="145" spans="1:10" ht="14.25" customHeight="1" x14ac:dyDescent="0.2">
      <c r="A145" s="32"/>
      <c r="B145" s="33"/>
      <c r="C145" s="28"/>
      <c r="D145" s="82"/>
      <c r="E145" s="83"/>
      <c r="F145" s="32" t="s">
        <v>110</v>
      </c>
      <c r="G145" s="33" t="s">
        <v>111</v>
      </c>
      <c r="H145" s="56">
        <f>C144/25</f>
        <v>8.4000000000000005E-2</v>
      </c>
      <c r="I145" s="82">
        <v>100.85</v>
      </c>
      <c r="J145" s="81">
        <f t="shared" ref="J145:J149" si="31">H145*I145</f>
        <v>8.4714000000000009</v>
      </c>
    </row>
    <row r="146" spans="1:10" ht="14.25" customHeight="1" x14ac:dyDescent="0.2">
      <c r="A146" s="32" t="s">
        <v>178</v>
      </c>
      <c r="B146" s="33" t="s">
        <v>12</v>
      </c>
      <c r="C146" s="28">
        <v>4.75</v>
      </c>
      <c r="D146" s="28">
        <v>30</v>
      </c>
      <c r="E146" s="28">
        <f>C146*D146</f>
        <v>142.5</v>
      </c>
      <c r="F146" s="32" t="s">
        <v>179</v>
      </c>
      <c r="G146" s="33" t="s">
        <v>12</v>
      </c>
      <c r="H146" s="28">
        <f>C146*1.2</f>
        <v>5.7</v>
      </c>
      <c r="I146" s="28">
        <v>12.19</v>
      </c>
      <c r="J146" s="79">
        <f t="shared" si="31"/>
        <v>69.483000000000004</v>
      </c>
    </row>
    <row r="147" spans="1:10" ht="14.25" customHeight="1" x14ac:dyDescent="0.2">
      <c r="A147" s="32"/>
      <c r="B147" s="33"/>
      <c r="C147" s="28"/>
      <c r="D147" s="82"/>
      <c r="E147" s="83"/>
      <c r="F147" s="32" t="s">
        <v>180</v>
      </c>
      <c r="G147" s="33" t="s">
        <v>10</v>
      </c>
      <c r="H147" s="56">
        <f>C146*0.1</f>
        <v>0.47500000000000003</v>
      </c>
      <c r="I147" s="82">
        <v>180</v>
      </c>
      <c r="J147" s="81">
        <f t="shared" si="31"/>
        <v>85.5</v>
      </c>
    </row>
    <row r="148" spans="1:10" ht="14.25" customHeight="1" x14ac:dyDescent="0.2">
      <c r="A148" s="32" t="s">
        <v>229</v>
      </c>
      <c r="B148" s="33" t="s">
        <v>12</v>
      </c>
      <c r="C148" s="28">
        <v>1.81</v>
      </c>
      <c r="D148" s="28">
        <v>100</v>
      </c>
      <c r="E148" s="28">
        <f>C148*D148</f>
        <v>181</v>
      </c>
      <c r="F148" s="37" t="s">
        <v>231</v>
      </c>
      <c r="G148" s="31" t="s">
        <v>12</v>
      </c>
      <c r="H148" s="56">
        <v>2</v>
      </c>
      <c r="I148" s="55">
        <v>231.72</v>
      </c>
      <c r="J148" s="81">
        <f t="shared" si="31"/>
        <v>463.44</v>
      </c>
    </row>
    <row r="149" spans="1:10" s="151" customFormat="1" x14ac:dyDescent="0.25">
      <c r="A149" s="146"/>
      <c r="B149" s="147"/>
      <c r="C149" s="148"/>
      <c r="D149" s="138"/>
      <c r="E149" s="149"/>
      <c r="F149" s="19" t="s">
        <v>232</v>
      </c>
      <c r="G149" s="38" t="s">
        <v>10</v>
      </c>
      <c r="H149" s="20">
        <v>2</v>
      </c>
      <c r="I149" s="20">
        <v>27.9</v>
      </c>
      <c r="J149" s="25">
        <f t="shared" si="31"/>
        <v>55.8</v>
      </c>
    </row>
    <row r="150" spans="1:10" s="151" customFormat="1" x14ac:dyDescent="0.25">
      <c r="A150" s="146"/>
      <c r="B150" s="147"/>
      <c r="C150" s="148"/>
      <c r="D150" s="138"/>
      <c r="E150" s="149"/>
      <c r="F150" s="19" t="s">
        <v>33</v>
      </c>
      <c r="G150" s="38" t="s">
        <v>10</v>
      </c>
      <c r="H150" s="20">
        <f>C148*0.4</f>
        <v>0.72400000000000009</v>
      </c>
      <c r="I150" s="20">
        <v>155.57</v>
      </c>
      <c r="J150" s="25">
        <f t="shared" ref="J150" si="32">H150*I150</f>
        <v>112.63268000000001</v>
      </c>
    </row>
    <row r="151" spans="1:10" ht="14.25" customHeight="1" x14ac:dyDescent="0.2">
      <c r="A151" s="32" t="s">
        <v>230</v>
      </c>
      <c r="B151" s="33" t="s">
        <v>12</v>
      </c>
      <c r="C151" s="28">
        <v>1.81</v>
      </c>
      <c r="D151" s="82">
        <v>50</v>
      </c>
      <c r="E151" s="83">
        <f>C151*D151</f>
        <v>90.5</v>
      </c>
      <c r="F151" s="19" t="s">
        <v>33</v>
      </c>
      <c r="G151" s="38" t="s">
        <v>10</v>
      </c>
      <c r="H151" s="20">
        <f>C151*0.15</f>
        <v>0.27150000000000002</v>
      </c>
      <c r="I151" s="20">
        <v>155.57</v>
      </c>
      <c r="J151" s="25">
        <f t="shared" ref="J151" si="33">H151*I151</f>
        <v>42.237255000000005</v>
      </c>
    </row>
    <row r="152" spans="1:10" s="85" customFormat="1" ht="14.25" customHeight="1" x14ac:dyDescent="0.2">
      <c r="A152" s="32" t="s">
        <v>27</v>
      </c>
      <c r="B152" s="33" t="s">
        <v>15</v>
      </c>
      <c r="C152" s="56">
        <v>37.020000000000003</v>
      </c>
      <c r="D152" s="82">
        <v>10</v>
      </c>
      <c r="E152" s="83">
        <f t="shared" ref="E152:E153" si="34">C152*D152</f>
        <v>370.20000000000005</v>
      </c>
      <c r="F152" s="37" t="s">
        <v>16</v>
      </c>
      <c r="G152" s="31" t="s">
        <v>17</v>
      </c>
      <c r="H152" s="56">
        <f>C152*0.15/10</f>
        <v>0.55530000000000002</v>
      </c>
      <c r="I152" s="55">
        <v>279.89999999999998</v>
      </c>
      <c r="J152" s="79">
        <f t="shared" ref="J152:J157" si="35">H152*I152</f>
        <v>155.42847</v>
      </c>
    </row>
    <row r="153" spans="1:10" s="8" customFormat="1" ht="14.25" customHeight="1" x14ac:dyDescent="0.2">
      <c r="A153" s="86" t="s">
        <v>192</v>
      </c>
      <c r="B153" s="33" t="s">
        <v>15</v>
      </c>
      <c r="C153" s="56">
        <f>C152</f>
        <v>37.020000000000003</v>
      </c>
      <c r="D153" s="82">
        <v>55</v>
      </c>
      <c r="E153" s="83">
        <f t="shared" si="34"/>
        <v>2036.1000000000001</v>
      </c>
      <c r="F153" s="32" t="s">
        <v>191</v>
      </c>
      <c r="G153" s="33" t="s">
        <v>18</v>
      </c>
      <c r="H153" s="56">
        <f>C153*10/30</f>
        <v>12.340000000000002</v>
      </c>
      <c r="I153" s="82">
        <v>162.19999999999999</v>
      </c>
      <c r="J153" s="81">
        <f t="shared" si="35"/>
        <v>2001.5480000000002</v>
      </c>
    </row>
    <row r="154" spans="1:10" s="78" customFormat="1" ht="14.25" customHeight="1" x14ac:dyDescent="0.2">
      <c r="A154" s="86" t="s">
        <v>28</v>
      </c>
      <c r="B154" s="33" t="s">
        <v>15</v>
      </c>
      <c r="C154" s="56">
        <f>C152</f>
        <v>37.020000000000003</v>
      </c>
      <c r="D154" s="82">
        <v>60</v>
      </c>
      <c r="E154" s="83">
        <f>C154*D154</f>
        <v>2221.2000000000003</v>
      </c>
      <c r="F154" s="32" t="s">
        <v>20</v>
      </c>
      <c r="G154" s="33" t="s">
        <v>11</v>
      </c>
      <c r="H154" s="56">
        <f>C154*1.2/25</f>
        <v>1.7769599999999999</v>
      </c>
      <c r="I154" s="82">
        <v>120</v>
      </c>
      <c r="J154" s="81">
        <f t="shared" si="35"/>
        <v>213.23519999999999</v>
      </c>
    </row>
    <row r="155" spans="1:10" ht="14.25" customHeight="1" x14ac:dyDescent="0.2">
      <c r="A155" s="32"/>
      <c r="B155" s="33"/>
      <c r="C155" s="28"/>
      <c r="D155" s="82"/>
      <c r="E155" s="83"/>
      <c r="F155" s="32" t="s">
        <v>22</v>
      </c>
      <c r="G155" s="33" t="s">
        <v>11</v>
      </c>
      <c r="H155" s="56">
        <f>C154*0.8/25</f>
        <v>1.1846400000000001</v>
      </c>
      <c r="I155" s="82">
        <v>205.5</v>
      </c>
      <c r="J155" s="81">
        <f t="shared" si="35"/>
        <v>243.44352000000003</v>
      </c>
    </row>
    <row r="156" spans="1:10" s="85" customFormat="1" ht="14.25" customHeight="1" x14ac:dyDescent="0.2">
      <c r="A156" s="86" t="s">
        <v>29</v>
      </c>
      <c r="B156" s="33" t="s">
        <v>15</v>
      </c>
      <c r="C156" s="56">
        <f>C154</f>
        <v>37.020000000000003</v>
      </c>
      <c r="D156" s="82">
        <v>30</v>
      </c>
      <c r="E156" s="83">
        <f>C156*D156</f>
        <v>1110.6000000000001</v>
      </c>
      <c r="F156" s="32" t="s">
        <v>24</v>
      </c>
      <c r="G156" s="147" t="s">
        <v>12</v>
      </c>
      <c r="H156" s="148">
        <f>C156*0.15</f>
        <v>5.5529999999999999</v>
      </c>
      <c r="I156" s="138">
        <v>14</v>
      </c>
      <c r="J156" s="84">
        <f t="shared" si="35"/>
        <v>77.742000000000004</v>
      </c>
    </row>
    <row r="157" spans="1:10" ht="14.25" customHeight="1" x14ac:dyDescent="0.2">
      <c r="A157" s="86" t="s">
        <v>30</v>
      </c>
      <c r="B157" s="33" t="s">
        <v>15</v>
      </c>
      <c r="C157" s="28">
        <f>C156</f>
        <v>37.020000000000003</v>
      </c>
      <c r="D157" s="82">
        <v>10</v>
      </c>
      <c r="E157" s="83">
        <f>C157*D157</f>
        <v>370.20000000000005</v>
      </c>
      <c r="F157" s="37" t="s">
        <v>16</v>
      </c>
      <c r="G157" s="31" t="s">
        <v>17</v>
      </c>
      <c r="H157" s="56">
        <f>C157*0.15/10</f>
        <v>0.55530000000000002</v>
      </c>
      <c r="I157" s="55">
        <v>279.89999999999998</v>
      </c>
      <c r="J157" s="84">
        <f t="shared" si="35"/>
        <v>155.42847</v>
      </c>
    </row>
    <row r="158" spans="1:10" s="78" customFormat="1" ht="14.25" customHeight="1" x14ac:dyDescent="0.2">
      <c r="A158" s="86" t="s">
        <v>163</v>
      </c>
      <c r="B158" s="33" t="s">
        <v>15</v>
      </c>
      <c r="C158" s="28">
        <f>C152</f>
        <v>37.020000000000003</v>
      </c>
      <c r="D158" s="28">
        <v>65</v>
      </c>
      <c r="E158" s="28">
        <f>C158*D158</f>
        <v>2406.3000000000002</v>
      </c>
      <c r="F158" s="32" t="s">
        <v>164</v>
      </c>
      <c r="G158" s="33" t="s">
        <v>15</v>
      </c>
      <c r="H158" s="28">
        <f>C158*1.2</f>
        <v>44.423999999999999</v>
      </c>
      <c r="I158" s="154">
        <v>215</v>
      </c>
      <c r="J158" s="79">
        <f>H158*I158</f>
        <v>9551.16</v>
      </c>
    </row>
    <row r="159" spans="1:10" ht="14.25" customHeight="1" x14ac:dyDescent="0.2">
      <c r="A159" s="32"/>
      <c r="B159" s="33"/>
      <c r="C159" s="28"/>
      <c r="D159" s="82"/>
      <c r="E159" s="83"/>
      <c r="F159" s="32" t="s">
        <v>110</v>
      </c>
      <c r="G159" s="33" t="s">
        <v>111</v>
      </c>
      <c r="H159" s="56">
        <f>C158/25</f>
        <v>1.4808000000000001</v>
      </c>
      <c r="I159" s="82">
        <v>100.85</v>
      </c>
      <c r="J159" s="81">
        <f t="shared" ref="J159:J163" si="36">H159*I159</f>
        <v>149.33868000000001</v>
      </c>
    </row>
    <row r="160" spans="1:10" ht="13.5" customHeight="1" x14ac:dyDescent="0.2">
      <c r="A160" s="80" t="s">
        <v>31</v>
      </c>
      <c r="B160" s="38" t="s">
        <v>10</v>
      </c>
      <c r="C160" s="23">
        <v>1</v>
      </c>
      <c r="D160" s="34">
        <v>750</v>
      </c>
      <c r="E160" s="35">
        <f>C160*D160</f>
        <v>750</v>
      </c>
      <c r="F160" s="19" t="s">
        <v>32</v>
      </c>
      <c r="G160" s="38" t="s">
        <v>10</v>
      </c>
      <c r="H160" s="23">
        <f>C160</f>
        <v>1</v>
      </c>
      <c r="I160" s="156">
        <v>2700</v>
      </c>
      <c r="J160" s="36">
        <f t="shared" si="36"/>
        <v>2700</v>
      </c>
    </row>
    <row r="161" spans="1:352" ht="13.5" customHeight="1" x14ac:dyDescent="0.2">
      <c r="A161" s="80"/>
      <c r="B161" s="38"/>
      <c r="C161" s="23"/>
      <c r="D161" s="34"/>
      <c r="E161" s="35"/>
      <c r="F161" s="19" t="s">
        <v>33</v>
      </c>
      <c r="G161" s="38" t="s">
        <v>10</v>
      </c>
      <c r="H161" s="20">
        <f>C160*1.2</f>
        <v>1.2</v>
      </c>
      <c r="I161" s="20">
        <v>155.57</v>
      </c>
      <c r="J161" s="25">
        <f t="shared" si="36"/>
        <v>186.684</v>
      </c>
    </row>
    <row r="162" spans="1:352" ht="13.5" customHeight="1" x14ac:dyDescent="0.2">
      <c r="A162" s="19" t="s">
        <v>34</v>
      </c>
      <c r="B162" s="38" t="s">
        <v>12</v>
      </c>
      <c r="C162" s="23">
        <f>(2.1+2.1+1)*(C160)*2</f>
        <v>10.4</v>
      </c>
      <c r="D162" s="34">
        <v>30</v>
      </c>
      <c r="E162" s="35">
        <f>C162*D162</f>
        <v>312</v>
      </c>
      <c r="F162" s="19" t="s">
        <v>35</v>
      </c>
      <c r="G162" s="38" t="s">
        <v>12</v>
      </c>
      <c r="H162" s="23">
        <f>(2.1+2.1+0.9)*C160*2</f>
        <v>10.200000000000001</v>
      </c>
      <c r="I162" s="156">
        <v>79</v>
      </c>
      <c r="J162" s="36">
        <f t="shared" si="36"/>
        <v>805.80000000000007</v>
      </c>
    </row>
    <row r="163" spans="1:352" ht="13.5" customHeight="1" x14ac:dyDescent="0.2">
      <c r="A163" s="19" t="s">
        <v>36</v>
      </c>
      <c r="B163" s="38" t="s">
        <v>10</v>
      </c>
      <c r="C163" s="23">
        <v>1</v>
      </c>
      <c r="D163" s="34">
        <v>250</v>
      </c>
      <c r="E163" s="35">
        <f>C163*D163</f>
        <v>250</v>
      </c>
      <c r="F163" s="19" t="s">
        <v>37</v>
      </c>
      <c r="G163" s="38" t="s">
        <v>10</v>
      </c>
      <c r="H163" s="23">
        <f>C163</f>
        <v>1</v>
      </c>
      <c r="I163" s="156">
        <v>712.13</v>
      </c>
      <c r="J163" s="36">
        <f t="shared" si="36"/>
        <v>712.13</v>
      </c>
    </row>
    <row r="164" spans="1:352" ht="14.25" customHeight="1" x14ac:dyDescent="0.2">
      <c r="A164" s="26" t="s">
        <v>13</v>
      </c>
      <c r="B164" s="39"/>
      <c r="C164" s="27"/>
      <c r="D164" s="28"/>
      <c r="E164" s="27">
        <f>SUM(E129:E163)</f>
        <v>12794</v>
      </c>
      <c r="F164" s="29" t="s">
        <v>13</v>
      </c>
      <c r="G164" s="39"/>
      <c r="H164" s="27"/>
      <c r="I164" s="27"/>
      <c r="J164" s="30">
        <f>SUM(J129:J163)</f>
        <v>19745.333158333335</v>
      </c>
    </row>
    <row r="165" spans="1:352" ht="14.25" customHeight="1" x14ac:dyDescent="0.2">
      <c r="A165" s="168" t="s">
        <v>38</v>
      </c>
      <c r="B165" s="169"/>
      <c r="C165" s="169"/>
      <c r="D165" s="169"/>
      <c r="E165" s="169"/>
      <c r="F165" s="169"/>
      <c r="G165" s="169"/>
      <c r="H165" s="169"/>
      <c r="I165" s="169"/>
      <c r="J165" s="170"/>
    </row>
    <row r="166" spans="1:352" s="151" customFormat="1" x14ac:dyDescent="0.25">
      <c r="A166" s="146" t="s">
        <v>194</v>
      </c>
      <c r="B166" s="147" t="s">
        <v>125</v>
      </c>
      <c r="C166" s="148">
        <v>9.56</v>
      </c>
      <c r="D166" s="138">
        <v>15</v>
      </c>
      <c r="E166" s="149">
        <f>C166*D166</f>
        <v>143.4</v>
      </c>
      <c r="F166" s="19" t="s">
        <v>33</v>
      </c>
      <c r="G166" s="38" t="s">
        <v>10</v>
      </c>
      <c r="H166" s="20">
        <f>C166*0.1</f>
        <v>0.95600000000000007</v>
      </c>
      <c r="I166" s="20">
        <v>155.57</v>
      </c>
      <c r="J166" s="25">
        <f t="shared" ref="J166:J167" si="37">H166*I166</f>
        <v>148.72492</v>
      </c>
    </row>
    <row r="167" spans="1:352" s="140" customFormat="1" ht="28.5" outlineLevel="1" x14ac:dyDescent="0.25">
      <c r="A167" s="131" t="s">
        <v>165</v>
      </c>
      <c r="B167" s="132" t="s">
        <v>12</v>
      </c>
      <c r="C167" s="133">
        <v>12.72</v>
      </c>
      <c r="D167" s="133">
        <v>140</v>
      </c>
      <c r="E167" s="134">
        <f>C167*D167</f>
        <v>1780.8000000000002</v>
      </c>
      <c r="F167" s="135" t="s">
        <v>112</v>
      </c>
      <c r="G167" s="136" t="s">
        <v>205</v>
      </c>
      <c r="H167" s="137">
        <f>C167/3*1.1</f>
        <v>4.6640000000000006</v>
      </c>
      <c r="I167" s="138">
        <v>113.85</v>
      </c>
      <c r="J167" s="134">
        <f t="shared" si="37"/>
        <v>530.99639999999999</v>
      </c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39"/>
      <c r="AK167" s="139"/>
      <c r="AL167" s="139"/>
      <c r="AM167" s="139"/>
      <c r="AN167" s="139"/>
      <c r="AO167" s="139"/>
      <c r="AP167" s="139"/>
      <c r="AQ167" s="139"/>
      <c r="AR167" s="139"/>
      <c r="AS167" s="139"/>
      <c r="AT167" s="139"/>
      <c r="AU167" s="139"/>
      <c r="AV167" s="139"/>
      <c r="AW167" s="139"/>
      <c r="AX167" s="139"/>
      <c r="AY167" s="139"/>
      <c r="AZ167" s="139"/>
      <c r="BA167" s="139"/>
      <c r="BB167" s="139"/>
      <c r="BC167" s="139"/>
      <c r="BD167" s="139"/>
      <c r="BE167" s="139"/>
      <c r="BF167" s="139"/>
      <c r="BG167" s="139"/>
      <c r="BH167" s="139"/>
      <c r="BI167" s="139"/>
      <c r="BJ167" s="139"/>
      <c r="BK167" s="139"/>
      <c r="BL167" s="139"/>
      <c r="BM167" s="139"/>
      <c r="BN167" s="139"/>
      <c r="BO167" s="139"/>
      <c r="BP167" s="139"/>
      <c r="BQ167" s="139"/>
      <c r="BR167" s="139"/>
      <c r="BS167" s="139"/>
      <c r="BT167" s="139"/>
      <c r="BU167" s="139"/>
      <c r="BV167" s="139"/>
      <c r="BW167" s="139"/>
      <c r="BX167" s="139"/>
      <c r="BY167" s="139"/>
      <c r="BZ167" s="139"/>
      <c r="CA167" s="139"/>
      <c r="CB167" s="139"/>
      <c r="CC167" s="139"/>
      <c r="CD167" s="139"/>
      <c r="CE167" s="139"/>
      <c r="CF167" s="139"/>
      <c r="CG167" s="139"/>
      <c r="CH167" s="139"/>
      <c r="CI167" s="139"/>
      <c r="CJ167" s="139"/>
      <c r="CK167" s="139"/>
      <c r="CL167" s="139"/>
      <c r="CM167" s="139"/>
      <c r="CN167" s="139"/>
      <c r="CO167" s="139"/>
      <c r="CP167" s="139"/>
      <c r="CQ167" s="139"/>
      <c r="CR167" s="139"/>
      <c r="CS167" s="139"/>
      <c r="CT167" s="139"/>
      <c r="CU167" s="139"/>
      <c r="CV167" s="139"/>
      <c r="CW167" s="139"/>
      <c r="CX167" s="139"/>
      <c r="CY167" s="139"/>
      <c r="CZ167" s="139"/>
      <c r="DA167" s="139"/>
      <c r="DB167" s="139"/>
      <c r="DC167" s="139"/>
      <c r="DD167" s="139"/>
      <c r="DE167" s="139"/>
      <c r="DF167" s="139"/>
      <c r="DG167" s="139"/>
      <c r="DH167" s="139"/>
      <c r="DI167" s="139"/>
      <c r="DJ167" s="139"/>
      <c r="DK167" s="139"/>
      <c r="DL167" s="139"/>
      <c r="DM167" s="139"/>
      <c r="DN167" s="139"/>
      <c r="DO167" s="139"/>
      <c r="DP167" s="139"/>
      <c r="DQ167" s="139"/>
      <c r="DR167" s="139"/>
      <c r="DS167" s="139"/>
      <c r="DT167" s="139"/>
      <c r="DU167" s="139"/>
      <c r="DV167" s="139"/>
      <c r="DW167" s="139"/>
      <c r="DX167" s="139"/>
      <c r="DY167" s="139"/>
      <c r="DZ167" s="139"/>
      <c r="EA167" s="139"/>
      <c r="EB167" s="139"/>
      <c r="EC167" s="139"/>
      <c r="ED167" s="139"/>
      <c r="EE167" s="139"/>
      <c r="EF167" s="139"/>
      <c r="EG167" s="139"/>
      <c r="EH167" s="139"/>
      <c r="EI167" s="139"/>
      <c r="EJ167" s="139"/>
      <c r="EK167" s="139"/>
      <c r="EL167" s="139"/>
      <c r="EM167" s="139"/>
      <c r="EN167" s="139"/>
      <c r="EO167" s="139"/>
      <c r="EP167" s="139"/>
      <c r="EQ167" s="139"/>
      <c r="ER167" s="139"/>
      <c r="ES167" s="139"/>
      <c r="ET167" s="139"/>
      <c r="EU167" s="139"/>
      <c r="EV167" s="139"/>
      <c r="EW167" s="139"/>
      <c r="EX167" s="139"/>
      <c r="EY167" s="139"/>
      <c r="EZ167" s="139"/>
      <c r="FA167" s="139"/>
      <c r="FB167" s="139"/>
      <c r="FC167" s="139"/>
      <c r="FD167" s="139"/>
      <c r="FE167" s="139"/>
      <c r="FF167" s="139"/>
      <c r="FG167" s="139"/>
      <c r="FH167" s="139"/>
      <c r="FI167" s="139"/>
      <c r="FJ167" s="139"/>
      <c r="FK167" s="139"/>
      <c r="FL167" s="139"/>
      <c r="FM167" s="139"/>
      <c r="FN167" s="139"/>
      <c r="FO167" s="139"/>
      <c r="FP167" s="139"/>
      <c r="FQ167" s="139"/>
      <c r="FR167" s="139"/>
      <c r="FS167" s="139"/>
      <c r="FT167" s="139"/>
      <c r="FU167" s="139"/>
      <c r="FV167" s="139"/>
      <c r="FW167" s="139"/>
      <c r="FX167" s="139"/>
      <c r="FY167" s="139"/>
      <c r="FZ167" s="139"/>
      <c r="GA167" s="139"/>
      <c r="GB167" s="139"/>
      <c r="GC167" s="139"/>
      <c r="GD167" s="139"/>
      <c r="GE167" s="139"/>
      <c r="GF167" s="139"/>
      <c r="GG167" s="139"/>
      <c r="GH167" s="139"/>
      <c r="GI167" s="139"/>
      <c r="GJ167" s="139"/>
      <c r="GK167" s="139"/>
      <c r="GL167" s="139"/>
      <c r="GM167" s="139"/>
      <c r="GN167" s="139"/>
      <c r="GO167" s="139"/>
      <c r="GP167" s="139"/>
      <c r="GQ167" s="139"/>
      <c r="GR167" s="139"/>
      <c r="GS167" s="139"/>
      <c r="GT167" s="139"/>
      <c r="GU167" s="139"/>
      <c r="GV167" s="139"/>
      <c r="GW167" s="139"/>
      <c r="GX167" s="139"/>
      <c r="GY167" s="139"/>
      <c r="GZ167" s="139"/>
      <c r="HA167" s="139"/>
      <c r="HB167" s="139"/>
      <c r="HC167" s="139"/>
      <c r="HD167" s="139"/>
      <c r="HE167" s="139"/>
      <c r="HF167" s="139"/>
      <c r="HG167" s="139"/>
      <c r="HH167" s="139"/>
      <c r="HI167" s="139"/>
      <c r="HJ167" s="139"/>
      <c r="HK167" s="139"/>
      <c r="HL167" s="139"/>
      <c r="HM167" s="139"/>
      <c r="HN167" s="139"/>
      <c r="HO167" s="139"/>
      <c r="HP167" s="139"/>
      <c r="HQ167" s="139"/>
      <c r="HR167" s="139"/>
      <c r="HS167" s="139"/>
      <c r="HT167" s="139"/>
      <c r="HU167" s="139"/>
      <c r="HV167" s="139"/>
      <c r="HW167" s="139"/>
      <c r="HX167" s="139"/>
      <c r="HY167" s="139"/>
      <c r="HZ167" s="139"/>
      <c r="IA167" s="139"/>
      <c r="IB167" s="139"/>
      <c r="IC167" s="139"/>
      <c r="ID167" s="139"/>
      <c r="IE167" s="139"/>
      <c r="IF167" s="139"/>
      <c r="IG167" s="139"/>
      <c r="IH167" s="139"/>
      <c r="II167" s="139"/>
      <c r="IJ167" s="139"/>
      <c r="IK167" s="139"/>
      <c r="IL167" s="139"/>
      <c r="IM167" s="139"/>
      <c r="IN167" s="139"/>
      <c r="IO167" s="139"/>
      <c r="IP167" s="139"/>
      <c r="IQ167" s="139"/>
      <c r="IR167" s="139"/>
      <c r="IS167" s="139"/>
      <c r="IT167" s="139"/>
      <c r="IU167" s="139"/>
      <c r="IV167" s="139"/>
      <c r="IW167" s="139"/>
      <c r="IX167" s="139"/>
      <c r="IY167" s="139"/>
      <c r="IZ167" s="139"/>
      <c r="JA167" s="139"/>
      <c r="JB167" s="139"/>
      <c r="JC167" s="139"/>
      <c r="JD167" s="139"/>
      <c r="JE167" s="139"/>
      <c r="JF167" s="139"/>
      <c r="JG167" s="139"/>
      <c r="JH167" s="139"/>
      <c r="JI167" s="139"/>
      <c r="JJ167" s="139"/>
      <c r="JK167" s="139"/>
      <c r="JL167" s="139"/>
      <c r="JM167" s="139"/>
      <c r="JN167" s="139"/>
      <c r="JO167" s="139"/>
      <c r="JP167" s="139"/>
      <c r="JQ167" s="139"/>
      <c r="JR167" s="139"/>
      <c r="JS167" s="139"/>
      <c r="JT167" s="139"/>
      <c r="JU167" s="139"/>
      <c r="JV167" s="139"/>
      <c r="JW167" s="139"/>
      <c r="JX167" s="139"/>
      <c r="JY167" s="139"/>
      <c r="JZ167" s="139"/>
      <c r="KA167" s="139"/>
      <c r="KB167" s="139"/>
      <c r="KC167" s="139"/>
      <c r="KD167" s="139"/>
      <c r="KE167" s="139"/>
      <c r="KF167" s="139"/>
      <c r="KG167" s="139"/>
      <c r="KH167" s="139"/>
      <c r="KI167" s="139"/>
      <c r="KJ167" s="139"/>
      <c r="KK167" s="139"/>
      <c r="KL167" s="139"/>
      <c r="KM167" s="139"/>
      <c r="KN167" s="139"/>
      <c r="KO167" s="139"/>
      <c r="KP167" s="139"/>
      <c r="KQ167" s="139"/>
      <c r="KR167" s="139"/>
      <c r="KS167" s="139"/>
      <c r="KT167" s="139"/>
      <c r="KU167" s="139"/>
      <c r="KV167" s="139"/>
      <c r="KW167" s="139"/>
      <c r="KX167" s="139"/>
      <c r="KY167" s="139"/>
      <c r="KZ167" s="139"/>
      <c r="LA167" s="139"/>
      <c r="LB167" s="139"/>
      <c r="LC167" s="139"/>
      <c r="LD167" s="139"/>
      <c r="LE167" s="139"/>
      <c r="LF167" s="139"/>
      <c r="LG167" s="139"/>
      <c r="LH167" s="139"/>
      <c r="LI167" s="139"/>
      <c r="LJ167" s="139"/>
      <c r="LK167" s="139"/>
      <c r="LL167" s="139"/>
      <c r="LM167" s="139"/>
      <c r="LN167" s="139"/>
      <c r="LO167" s="139"/>
      <c r="LP167" s="139"/>
      <c r="LQ167" s="139"/>
      <c r="LR167" s="139"/>
      <c r="LS167" s="139"/>
      <c r="LT167" s="139"/>
      <c r="LU167" s="139"/>
      <c r="LV167" s="139"/>
      <c r="LW167" s="139"/>
      <c r="LX167" s="139"/>
      <c r="LY167" s="139"/>
      <c r="LZ167" s="139"/>
      <c r="MA167" s="139"/>
      <c r="MB167" s="139"/>
      <c r="MC167" s="139"/>
      <c r="MD167" s="139"/>
      <c r="ME167" s="139"/>
      <c r="MF167" s="139"/>
      <c r="MG167" s="139"/>
      <c r="MH167" s="139"/>
      <c r="MI167" s="139"/>
      <c r="MJ167" s="139"/>
      <c r="MK167" s="139"/>
      <c r="ML167" s="139"/>
      <c r="MM167" s="139"/>
      <c r="MN167" s="139"/>
    </row>
    <row r="168" spans="1:352" s="140" customFormat="1" ht="24.75" customHeight="1" outlineLevel="1" x14ac:dyDescent="0.25">
      <c r="A168" s="141"/>
      <c r="B168" s="142"/>
      <c r="C168" s="142"/>
      <c r="D168" s="142"/>
      <c r="E168" s="143"/>
      <c r="F168" s="144" t="s">
        <v>113</v>
      </c>
      <c r="G168" s="145" t="s">
        <v>10</v>
      </c>
      <c r="H168" s="137">
        <f>C167*3.2/3</f>
        <v>13.568000000000003</v>
      </c>
      <c r="I168" s="138">
        <v>45.63</v>
      </c>
      <c r="J168" s="134">
        <f>H168*I168</f>
        <v>619.10784000000012</v>
      </c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  <c r="AA168" s="139"/>
      <c r="AB168" s="139"/>
      <c r="AC168" s="139"/>
      <c r="AD168" s="139"/>
      <c r="AE168" s="139"/>
      <c r="AF168" s="139"/>
      <c r="AG168" s="139"/>
      <c r="AH168" s="139"/>
      <c r="AI168" s="139"/>
      <c r="AJ168" s="139"/>
      <c r="AK168" s="139"/>
      <c r="AL168" s="139"/>
      <c r="AM168" s="139"/>
      <c r="AN168" s="139"/>
      <c r="AO168" s="139"/>
      <c r="AP168" s="139"/>
      <c r="AQ168" s="139"/>
      <c r="AR168" s="139"/>
      <c r="AS168" s="139"/>
      <c r="AT168" s="139"/>
      <c r="AU168" s="139"/>
      <c r="AV168" s="139"/>
      <c r="AW168" s="139"/>
      <c r="AX168" s="139"/>
      <c r="AY168" s="139"/>
      <c r="AZ168" s="139"/>
      <c r="BA168" s="139"/>
      <c r="BB168" s="139"/>
      <c r="BC168" s="139"/>
      <c r="BD168" s="139"/>
      <c r="BE168" s="139"/>
      <c r="BF168" s="139"/>
      <c r="BG168" s="139"/>
      <c r="BH168" s="139"/>
      <c r="BI168" s="139"/>
      <c r="BJ168" s="139"/>
      <c r="BK168" s="139"/>
      <c r="BL168" s="139"/>
      <c r="BM168" s="139"/>
      <c r="BN168" s="139"/>
      <c r="BO168" s="139"/>
      <c r="BP168" s="139"/>
      <c r="BQ168" s="139"/>
      <c r="BR168" s="139"/>
      <c r="BS168" s="139"/>
      <c r="BT168" s="139"/>
      <c r="BU168" s="139"/>
      <c r="BV168" s="139"/>
      <c r="BW168" s="139"/>
      <c r="BX168" s="139"/>
      <c r="BY168" s="139"/>
      <c r="BZ168" s="139"/>
      <c r="CA168" s="139"/>
      <c r="CB168" s="139"/>
      <c r="CC168" s="139"/>
      <c r="CD168" s="139"/>
      <c r="CE168" s="139"/>
      <c r="CF168" s="139"/>
      <c r="CG168" s="139"/>
      <c r="CH168" s="139"/>
      <c r="CI168" s="139"/>
      <c r="CJ168" s="139"/>
      <c r="CK168" s="139"/>
      <c r="CL168" s="139"/>
      <c r="CM168" s="139"/>
      <c r="CN168" s="139"/>
      <c r="CO168" s="139"/>
      <c r="CP168" s="139"/>
      <c r="CQ168" s="139"/>
      <c r="CR168" s="139"/>
      <c r="CS168" s="139"/>
      <c r="CT168" s="139"/>
      <c r="CU168" s="139"/>
      <c r="CV168" s="139"/>
      <c r="CW168" s="139"/>
      <c r="CX168" s="139"/>
      <c r="CY168" s="139"/>
      <c r="CZ168" s="139"/>
      <c r="DA168" s="139"/>
      <c r="DB168" s="139"/>
      <c r="DC168" s="139"/>
      <c r="DD168" s="139"/>
      <c r="DE168" s="139"/>
      <c r="DF168" s="139"/>
      <c r="DG168" s="139"/>
      <c r="DH168" s="139"/>
      <c r="DI168" s="139"/>
      <c r="DJ168" s="139"/>
      <c r="DK168" s="139"/>
      <c r="DL168" s="139"/>
      <c r="DM168" s="139"/>
      <c r="DN168" s="139"/>
      <c r="DO168" s="139"/>
      <c r="DP168" s="139"/>
      <c r="DQ168" s="139"/>
      <c r="DR168" s="139"/>
      <c r="DS168" s="139"/>
      <c r="DT168" s="139"/>
      <c r="DU168" s="139"/>
      <c r="DV168" s="139"/>
      <c r="DW168" s="139"/>
      <c r="DX168" s="139"/>
      <c r="DY168" s="139"/>
      <c r="DZ168" s="139"/>
      <c r="EA168" s="139"/>
      <c r="EB168" s="139"/>
      <c r="EC168" s="139"/>
      <c r="ED168" s="139"/>
      <c r="EE168" s="139"/>
      <c r="EF168" s="139"/>
      <c r="EG168" s="139"/>
      <c r="EH168" s="139"/>
      <c r="EI168" s="139"/>
      <c r="EJ168" s="139"/>
      <c r="EK168" s="139"/>
      <c r="EL168" s="139"/>
      <c r="EM168" s="139"/>
      <c r="EN168" s="139"/>
      <c r="EO168" s="139"/>
      <c r="EP168" s="139"/>
      <c r="EQ168" s="139"/>
      <c r="ER168" s="139"/>
      <c r="ES168" s="139"/>
      <c r="ET168" s="139"/>
      <c r="EU168" s="139"/>
      <c r="EV168" s="139"/>
      <c r="EW168" s="139"/>
      <c r="EX168" s="139"/>
      <c r="EY168" s="139"/>
      <c r="EZ168" s="139"/>
      <c r="FA168" s="139"/>
      <c r="FB168" s="139"/>
      <c r="FC168" s="139"/>
      <c r="FD168" s="139"/>
      <c r="FE168" s="139"/>
      <c r="FF168" s="139"/>
      <c r="FG168" s="139"/>
      <c r="FH168" s="139"/>
      <c r="FI168" s="139"/>
      <c r="FJ168" s="139"/>
      <c r="FK168" s="139"/>
      <c r="FL168" s="139"/>
      <c r="FM168" s="139"/>
      <c r="FN168" s="139"/>
      <c r="FO168" s="139"/>
      <c r="FP168" s="139"/>
      <c r="FQ168" s="139"/>
      <c r="FR168" s="139"/>
      <c r="FS168" s="139"/>
      <c r="FT168" s="139"/>
      <c r="FU168" s="139"/>
      <c r="FV168" s="139"/>
      <c r="FW168" s="139"/>
      <c r="FX168" s="139"/>
      <c r="FY168" s="139"/>
      <c r="FZ168" s="139"/>
      <c r="GA168" s="139"/>
      <c r="GB168" s="139"/>
      <c r="GC168" s="139"/>
      <c r="GD168" s="139"/>
      <c r="GE168" s="139"/>
      <c r="GF168" s="139"/>
      <c r="GG168" s="139"/>
      <c r="GH168" s="139"/>
      <c r="GI168" s="139"/>
      <c r="GJ168" s="139"/>
      <c r="GK168" s="139"/>
      <c r="GL168" s="139"/>
      <c r="GM168" s="139"/>
      <c r="GN168" s="139"/>
      <c r="GO168" s="139"/>
      <c r="GP168" s="139"/>
      <c r="GQ168" s="139"/>
      <c r="GR168" s="139"/>
      <c r="GS168" s="139"/>
      <c r="GT168" s="139"/>
      <c r="GU168" s="139"/>
      <c r="GV168" s="139"/>
      <c r="GW168" s="139"/>
      <c r="GX168" s="139"/>
      <c r="GY168" s="139"/>
      <c r="GZ168" s="139"/>
      <c r="HA168" s="139"/>
      <c r="HB168" s="139"/>
      <c r="HC168" s="139"/>
      <c r="HD168" s="139"/>
      <c r="HE168" s="139"/>
      <c r="HF168" s="139"/>
      <c r="HG168" s="139"/>
      <c r="HH168" s="139"/>
      <c r="HI168" s="139"/>
      <c r="HJ168" s="139"/>
      <c r="HK168" s="139"/>
      <c r="HL168" s="139"/>
      <c r="HM168" s="139"/>
      <c r="HN168" s="139"/>
      <c r="HO168" s="139"/>
      <c r="HP168" s="139"/>
      <c r="HQ168" s="139"/>
      <c r="HR168" s="139"/>
      <c r="HS168" s="139"/>
      <c r="HT168" s="139"/>
      <c r="HU168" s="139"/>
      <c r="HV168" s="139"/>
      <c r="HW168" s="139"/>
      <c r="HX168" s="139"/>
      <c r="HY168" s="139"/>
      <c r="HZ168" s="139"/>
      <c r="IA168" s="139"/>
      <c r="IB168" s="139"/>
      <c r="IC168" s="139"/>
      <c r="ID168" s="139"/>
      <c r="IE168" s="139"/>
      <c r="IF168" s="139"/>
      <c r="IG168" s="139"/>
      <c r="IH168" s="139"/>
      <c r="II168" s="139"/>
      <c r="IJ168" s="139"/>
      <c r="IK168" s="139"/>
      <c r="IL168" s="139"/>
      <c r="IM168" s="139"/>
      <c r="IN168" s="139"/>
      <c r="IO168" s="139"/>
      <c r="IP168" s="139"/>
      <c r="IQ168" s="139"/>
      <c r="IR168" s="139"/>
      <c r="IS168" s="139"/>
      <c r="IT168" s="139"/>
      <c r="IU168" s="139"/>
      <c r="IV168" s="139"/>
      <c r="IW168" s="139"/>
      <c r="IX168" s="139"/>
      <c r="IY168" s="139"/>
      <c r="IZ168" s="139"/>
      <c r="JA168" s="139"/>
      <c r="JB168" s="139"/>
      <c r="JC168" s="139"/>
      <c r="JD168" s="139"/>
      <c r="JE168" s="139"/>
      <c r="JF168" s="139"/>
      <c r="JG168" s="139"/>
      <c r="JH168" s="139"/>
      <c r="JI168" s="139"/>
      <c r="JJ168" s="139"/>
      <c r="JK168" s="139"/>
      <c r="JL168" s="139"/>
      <c r="JM168" s="139"/>
      <c r="JN168" s="139"/>
      <c r="JO168" s="139"/>
      <c r="JP168" s="139"/>
      <c r="JQ168" s="139"/>
      <c r="JR168" s="139"/>
      <c r="JS168" s="139"/>
      <c r="JT168" s="139"/>
      <c r="JU168" s="139"/>
      <c r="JV168" s="139"/>
      <c r="JW168" s="139"/>
      <c r="JX168" s="139"/>
      <c r="JY168" s="139"/>
      <c r="JZ168" s="139"/>
      <c r="KA168" s="139"/>
      <c r="KB168" s="139"/>
      <c r="KC168" s="139"/>
      <c r="KD168" s="139"/>
      <c r="KE168" s="139"/>
      <c r="KF168" s="139"/>
      <c r="KG168" s="139"/>
      <c r="KH168" s="139"/>
      <c r="KI168" s="139"/>
      <c r="KJ168" s="139"/>
      <c r="KK168" s="139"/>
      <c r="KL168" s="139"/>
      <c r="KM168" s="139"/>
      <c r="KN168" s="139"/>
      <c r="KO168" s="139"/>
      <c r="KP168" s="139"/>
      <c r="KQ168" s="139"/>
      <c r="KR168" s="139"/>
      <c r="KS168" s="139"/>
      <c r="KT168" s="139"/>
      <c r="KU168" s="139"/>
      <c r="KV168" s="139"/>
      <c r="KW168" s="139"/>
      <c r="KX168" s="139"/>
      <c r="KY168" s="139"/>
      <c r="KZ168" s="139"/>
      <c r="LA168" s="139"/>
      <c r="LB168" s="139"/>
      <c r="LC168" s="139"/>
      <c r="LD168" s="139"/>
      <c r="LE168" s="139"/>
      <c r="LF168" s="139"/>
      <c r="LG168" s="139"/>
      <c r="LH168" s="139"/>
      <c r="LI168" s="139"/>
      <c r="LJ168" s="139"/>
      <c r="LK168" s="139"/>
      <c r="LL168" s="139"/>
      <c r="LM168" s="139"/>
      <c r="LN168" s="139"/>
      <c r="LO168" s="139"/>
      <c r="LP168" s="139"/>
      <c r="LQ168" s="139"/>
      <c r="LR168" s="139"/>
      <c r="LS168" s="139"/>
      <c r="LT168" s="139"/>
      <c r="LU168" s="139"/>
      <c r="LV168" s="139"/>
      <c r="LW168" s="139"/>
      <c r="LX168" s="139"/>
      <c r="LY168" s="139"/>
      <c r="LZ168" s="139"/>
      <c r="MA168" s="139"/>
      <c r="MB168" s="139"/>
      <c r="MC168" s="139"/>
      <c r="MD168" s="139"/>
      <c r="ME168" s="139"/>
      <c r="MF168" s="139"/>
      <c r="MG168" s="139"/>
      <c r="MH168" s="139"/>
      <c r="MI168" s="139"/>
      <c r="MJ168" s="139"/>
      <c r="MK168" s="139"/>
      <c r="ML168" s="139"/>
      <c r="MM168" s="139"/>
      <c r="MN168" s="139"/>
    </row>
    <row r="169" spans="1:352" s="140" customFormat="1" ht="15" customHeight="1" outlineLevel="1" x14ac:dyDescent="0.25">
      <c r="A169" s="131"/>
      <c r="B169" s="132"/>
      <c r="C169" s="133"/>
      <c r="D169" s="133"/>
      <c r="E169" s="134"/>
      <c r="F169" s="144" t="s">
        <v>114</v>
      </c>
      <c r="G169" s="145" t="s">
        <v>10</v>
      </c>
      <c r="H169" s="137">
        <f>C167*2.9/3</f>
        <v>12.295999999999999</v>
      </c>
      <c r="I169" s="138">
        <v>62.6</v>
      </c>
      <c r="J169" s="134">
        <f>H169*I169</f>
        <v>769.7296</v>
      </c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  <c r="AA169" s="139"/>
      <c r="AB169" s="139"/>
      <c r="AC169" s="139"/>
      <c r="AD169" s="139"/>
      <c r="AE169" s="139"/>
      <c r="AF169" s="139"/>
      <c r="AG169" s="139"/>
      <c r="AH169" s="139"/>
      <c r="AI169" s="139"/>
      <c r="AJ169" s="139"/>
      <c r="AK169" s="139"/>
      <c r="AL169" s="139"/>
      <c r="AM169" s="139"/>
      <c r="AN169" s="139"/>
      <c r="AO169" s="139"/>
      <c r="AP169" s="139"/>
      <c r="AQ169" s="139"/>
      <c r="AR169" s="139"/>
      <c r="AS169" s="139"/>
      <c r="AT169" s="139"/>
      <c r="AU169" s="139"/>
      <c r="AV169" s="139"/>
      <c r="AW169" s="139"/>
      <c r="AX169" s="139"/>
      <c r="AY169" s="139"/>
      <c r="AZ169" s="139"/>
      <c r="BA169" s="139"/>
      <c r="BB169" s="139"/>
      <c r="BC169" s="139"/>
      <c r="BD169" s="139"/>
      <c r="BE169" s="139"/>
      <c r="BF169" s="139"/>
      <c r="BG169" s="139"/>
      <c r="BH169" s="139"/>
      <c r="BI169" s="139"/>
      <c r="BJ169" s="139"/>
      <c r="BK169" s="139"/>
      <c r="BL169" s="139"/>
      <c r="BM169" s="139"/>
      <c r="BN169" s="139"/>
      <c r="BO169" s="139"/>
      <c r="BP169" s="139"/>
      <c r="BQ169" s="139"/>
      <c r="BR169" s="139"/>
      <c r="BS169" s="139"/>
      <c r="BT169" s="139"/>
      <c r="BU169" s="139"/>
      <c r="BV169" s="139"/>
      <c r="BW169" s="139"/>
      <c r="BX169" s="139"/>
      <c r="BY169" s="139"/>
      <c r="BZ169" s="139"/>
      <c r="CA169" s="139"/>
      <c r="CB169" s="139"/>
      <c r="CC169" s="139"/>
      <c r="CD169" s="139"/>
      <c r="CE169" s="139"/>
      <c r="CF169" s="139"/>
      <c r="CG169" s="139"/>
      <c r="CH169" s="139"/>
      <c r="CI169" s="139"/>
      <c r="CJ169" s="139"/>
      <c r="CK169" s="139"/>
      <c r="CL169" s="139"/>
      <c r="CM169" s="139"/>
      <c r="CN169" s="139"/>
      <c r="CO169" s="139"/>
      <c r="CP169" s="139"/>
      <c r="CQ169" s="139"/>
      <c r="CR169" s="139"/>
      <c r="CS169" s="139"/>
      <c r="CT169" s="139"/>
      <c r="CU169" s="139"/>
      <c r="CV169" s="139"/>
      <c r="CW169" s="139"/>
      <c r="CX169" s="139"/>
      <c r="CY169" s="139"/>
      <c r="CZ169" s="139"/>
      <c r="DA169" s="139"/>
      <c r="DB169" s="139"/>
      <c r="DC169" s="139"/>
      <c r="DD169" s="139"/>
      <c r="DE169" s="139"/>
      <c r="DF169" s="139"/>
      <c r="DG169" s="139"/>
      <c r="DH169" s="139"/>
      <c r="DI169" s="139"/>
      <c r="DJ169" s="139"/>
      <c r="DK169" s="139"/>
      <c r="DL169" s="139"/>
      <c r="DM169" s="139"/>
      <c r="DN169" s="139"/>
      <c r="DO169" s="139"/>
      <c r="DP169" s="139"/>
      <c r="DQ169" s="139"/>
      <c r="DR169" s="139"/>
      <c r="DS169" s="139"/>
      <c r="DT169" s="139"/>
      <c r="DU169" s="139"/>
      <c r="DV169" s="139"/>
      <c r="DW169" s="139"/>
      <c r="DX169" s="139"/>
      <c r="DY169" s="139"/>
      <c r="DZ169" s="139"/>
      <c r="EA169" s="139"/>
      <c r="EB169" s="139"/>
      <c r="EC169" s="139"/>
      <c r="ED169" s="139"/>
      <c r="EE169" s="139"/>
      <c r="EF169" s="139"/>
      <c r="EG169" s="139"/>
      <c r="EH169" s="139"/>
      <c r="EI169" s="139"/>
      <c r="EJ169" s="139"/>
      <c r="EK169" s="139"/>
      <c r="EL169" s="139"/>
      <c r="EM169" s="139"/>
      <c r="EN169" s="139"/>
      <c r="EO169" s="139"/>
      <c r="EP169" s="139"/>
      <c r="EQ169" s="139"/>
      <c r="ER169" s="139"/>
      <c r="ES169" s="139"/>
      <c r="ET169" s="139"/>
      <c r="EU169" s="139"/>
      <c r="EV169" s="139"/>
      <c r="EW169" s="139"/>
      <c r="EX169" s="139"/>
      <c r="EY169" s="139"/>
      <c r="EZ169" s="139"/>
      <c r="FA169" s="139"/>
      <c r="FB169" s="139"/>
      <c r="FC169" s="139"/>
      <c r="FD169" s="139"/>
      <c r="FE169" s="139"/>
      <c r="FF169" s="139"/>
      <c r="FG169" s="139"/>
      <c r="FH169" s="139"/>
      <c r="FI169" s="139"/>
      <c r="FJ169" s="139"/>
      <c r="FK169" s="139"/>
      <c r="FL169" s="139"/>
      <c r="FM169" s="139"/>
      <c r="FN169" s="139"/>
      <c r="FO169" s="139"/>
      <c r="FP169" s="139"/>
      <c r="FQ169" s="139"/>
      <c r="FR169" s="139"/>
      <c r="FS169" s="139"/>
      <c r="FT169" s="139"/>
      <c r="FU169" s="139"/>
      <c r="FV169" s="139"/>
      <c r="FW169" s="139"/>
      <c r="FX169" s="139"/>
      <c r="FY169" s="139"/>
      <c r="FZ169" s="139"/>
      <c r="GA169" s="139"/>
      <c r="GB169" s="139"/>
      <c r="GC169" s="139"/>
      <c r="GD169" s="139"/>
      <c r="GE169" s="139"/>
      <c r="GF169" s="139"/>
      <c r="GG169" s="139"/>
      <c r="GH169" s="139"/>
      <c r="GI169" s="139"/>
      <c r="GJ169" s="139"/>
      <c r="GK169" s="139"/>
      <c r="GL169" s="139"/>
      <c r="GM169" s="139"/>
      <c r="GN169" s="139"/>
      <c r="GO169" s="139"/>
      <c r="GP169" s="139"/>
      <c r="GQ169" s="139"/>
      <c r="GR169" s="139"/>
      <c r="GS169" s="139"/>
      <c r="GT169" s="139"/>
      <c r="GU169" s="139"/>
      <c r="GV169" s="139"/>
      <c r="GW169" s="139"/>
      <c r="GX169" s="139"/>
      <c r="GY169" s="139"/>
      <c r="GZ169" s="139"/>
      <c r="HA169" s="139"/>
      <c r="HB169" s="139"/>
      <c r="HC169" s="139"/>
      <c r="HD169" s="139"/>
      <c r="HE169" s="139"/>
      <c r="HF169" s="139"/>
      <c r="HG169" s="139"/>
      <c r="HH169" s="139"/>
      <c r="HI169" s="139"/>
      <c r="HJ169" s="139"/>
      <c r="HK169" s="139"/>
      <c r="HL169" s="139"/>
      <c r="HM169" s="139"/>
      <c r="HN169" s="139"/>
      <c r="HO169" s="139"/>
      <c r="HP169" s="139"/>
      <c r="HQ169" s="139"/>
      <c r="HR169" s="139"/>
      <c r="HS169" s="139"/>
      <c r="HT169" s="139"/>
      <c r="HU169" s="139"/>
      <c r="HV169" s="139"/>
      <c r="HW169" s="139"/>
      <c r="HX169" s="139"/>
      <c r="HY169" s="139"/>
      <c r="HZ169" s="139"/>
      <c r="IA169" s="139"/>
      <c r="IB169" s="139"/>
      <c r="IC169" s="139"/>
      <c r="ID169" s="139"/>
      <c r="IE169" s="139"/>
      <c r="IF169" s="139"/>
      <c r="IG169" s="139"/>
      <c r="IH169" s="139"/>
      <c r="II169" s="139"/>
      <c r="IJ169" s="139"/>
      <c r="IK169" s="139"/>
      <c r="IL169" s="139"/>
      <c r="IM169" s="139"/>
      <c r="IN169" s="139"/>
      <c r="IO169" s="139"/>
      <c r="IP169" s="139"/>
      <c r="IQ169" s="139"/>
      <c r="IR169" s="139"/>
      <c r="IS169" s="139"/>
      <c r="IT169" s="139"/>
      <c r="IU169" s="139"/>
      <c r="IV169" s="139"/>
      <c r="IW169" s="139"/>
      <c r="IX169" s="139"/>
      <c r="IY169" s="139"/>
      <c r="IZ169" s="139"/>
      <c r="JA169" s="139"/>
      <c r="JB169" s="139"/>
      <c r="JC169" s="139"/>
      <c r="JD169" s="139"/>
      <c r="JE169" s="139"/>
      <c r="JF169" s="139"/>
      <c r="JG169" s="139"/>
      <c r="JH169" s="139"/>
      <c r="JI169" s="139"/>
      <c r="JJ169" s="139"/>
      <c r="JK169" s="139"/>
      <c r="JL169" s="139"/>
      <c r="JM169" s="139"/>
      <c r="JN169" s="139"/>
      <c r="JO169" s="139"/>
      <c r="JP169" s="139"/>
      <c r="JQ169" s="139"/>
      <c r="JR169" s="139"/>
      <c r="JS169" s="139"/>
      <c r="JT169" s="139"/>
      <c r="JU169" s="139"/>
      <c r="JV169" s="139"/>
      <c r="JW169" s="139"/>
      <c r="JX169" s="139"/>
      <c r="JY169" s="139"/>
      <c r="JZ169" s="139"/>
      <c r="KA169" s="139"/>
      <c r="KB169" s="139"/>
      <c r="KC169" s="139"/>
      <c r="KD169" s="139"/>
      <c r="KE169" s="139"/>
      <c r="KF169" s="139"/>
      <c r="KG169" s="139"/>
      <c r="KH169" s="139"/>
      <c r="KI169" s="139"/>
      <c r="KJ169" s="139"/>
      <c r="KK169" s="139"/>
      <c r="KL169" s="139"/>
      <c r="KM169" s="139"/>
      <c r="KN169" s="139"/>
      <c r="KO169" s="139"/>
      <c r="KP169" s="139"/>
      <c r="KQ169" s="139"/>
      <c r="KR169" s="139"/>
      <c r="KS169" s="139"/>
      <c r="KT169" s="139"/>
      <c r="KU169" s="139"/>
      <c r="KV169" s="139"/>
      <c r="KW169" s="139"/>
      <c r="KX169" s="139"/>
      <c r="KY169" s="139"/>
      <c r="KZ169" s="139"/>
      <c r="LA169" s="139"/>
      <c r="LB169" s="139"/>
      <c r="LC169" s="139"/>
      <c r="LD169" s="139"/>
      <c r="LE169" s="139"/>
      <c r="LF169" s="139"/>
      <c r="LG169" s="139"/>
      <c r="LH169" s="139"/>
      <c r="LI169" s="139"/>
      <c r="LJ169" s="139"/>
      <c r="LK169" s="139"/>
      <c r="LL169" s="139"/>
      <c r="LM169" s="139"/>
      <c r="LN169" s="139"/>
      <c r="LO169" s="139"/>
      <c r="LP169" s="139"/>
      <c r="LQ169" s="139"/>
      <c r="LR169" s="139"/>
      <c r="LS169" s="139"/>
      <c r="LT169" s="139"/>
      <c r="LU169" s="139"/>
      <c r="LV169" s="139"/>
      <c r="LW169" s="139"/>
      <c r="LX169" s="139"/>
      <c r="LY169" s="139"/>
      <c r="LZ169" s="139"/>
      <c r="MA169" s="139"/>
      <c r="MB169" s="139"/>
      <c r="MC169" s="139"/>
      <c r="MD169" s="139"/>
      <c r="ME169" s="139"/>
      <c r="MF169" s="139"/>
      <c r="MG169" s="139"/>
      <c r="MH169" s="139"/>
      <c r="MI169" s="139"/>
      <c r="MJ169" s="139"/>
      <c r="MK169" s="139"/>
      <c r="ML169" s="139"/>
      <c r="MM169" s="139"/>
      <c r="MN169" s="139"/>
    </row>
    <row r="170" spans="1:352" s="140" customFormat="1" ht="15" customHeight="1" outlineLevel="1" x14ac:dyDescent="0.25">
      <c r="A170" s="131"/>
      <c r="B170" s="132"/>
      <c r="C170" s="133"/>
      <c r="D170" s="133"/>
      <c r="E170" s="134"/>
      <c r="F170" s="144" t="s">
        <v>115</v>
      </c>
      <c r="G170" s="145" t="s">
        <v>39</v>
      </c>
      <c r="H170" s="137">
        <f>C167*0.8</f>
        <v>10.176000000000002</v>
      </c>
      <c r="I170" s="138">
        <v>5.0999999999999996</v>
      </c>
      <c r="J170" s="134">
        <f t="shared" ref="J170:J195" si="38">H170*I170</f>
        <v>51.897600000000004</v>
      </c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Q170" s="139"/>
      <c r="AR170" s="139"/>
      <c r="AS170" s="139"/>
      <c r="AT170" s="139"/>
      <c r="AU170" s="139"/>
      <c r="AV170" s="139"/>
      <c r="AW170" s="139"/>
      <c r="AX170" s="139"/>
      <c r="AY170" s="139"/>
      <c r="AZ170" s="139"/>
      <c r="BA170" s="139"/>
      <c r="BB170" s="139"/>
      <c r="BC170" s="139"/>
      <c r="BD170" s="139"/>
      <c r="BE170" s="139"/>
      <c r="BF170" s="139"/>
      <c r="BG170" s="139"/>
      <c r="BH170" s="139"/>
      <c r="BI170" s="139"/>
      <c r="BJ170" s="139"/>
      <c r="BK170" s="139"/>
      <c r="BL170" s="139"/>
      <c r="BM170" s="139"/>
      <c r="BN170" s="139"/>
      <c r="BO170" s="139"/>
      <c r="BP170" s="139"/>
      <c r="BQ170" s="139"/>
      <c r="BR170" s="139"/>
      <c r="BS170" s="139"/>
      <c r="BT170" s="139"/>
      <c r="BU170" s="139"/>
      <c r="BV170" s="139"/>
      <c r="BW170" s="139"/>
      <c r="BX170" s="139"/>
      <c r="BY170" s="139"/>
      <c r="BZ170" s="139"/>
      <c r="CA170" s="139"/>
      <c r="CB170" s="139"/>
      <c r="CC170" s="139"/>
      <c r="CD170" s="139"/>
      <c r="CE170" s="139"/>
      <c r="CF170" s="139"/>
      <c r="CG170" s="139"/>
      <c r="CH170" s="139"/>
      <c r="CI170" s="139"/>
      <c r="CJ170" s="139"/>
      <c r="CK170" s="139"/>
      <c r="CL170" s="139"/>
      <c r="CM170" s="139"/>
      <c r="CN170" s="139"/>
      <c r="CO170" s="139"/>
      <c r="CP170" s="139"/>
      <c r="CQ170" s="139"/>
      <c r="CR170" s="139"/>
      <c r="CS170" s="139"/>
      <c r="CT170" s="139"/>
      <c r="CU170" s="139"/>
      <c r="CV170" s="139"/>
      <c r="CW170" s="139"/>
      <c r="CX170" s="139"/>
      <c r="CY170" s="139"/>
      <c r="CZ170" s="139"/>
      <c r="DA170" s="139"/>
      <c r="DB170" s="139"/>
      <c r="DC170" s="139"/>
      <c r="DD170" s="139"/>
      <c r="DE170" s="139"/>
      <c r="DF170" s="139"/>
      <c r="DG170" s="139"/>
      <c r="DH170" s="139"/>
      <c r="DI170" s="139"/>
      <c r="DJ170" s="139"/>
      <c r="DK170" s="139"/>
      <c r="DL170" s="139"/>
      <c r="DM170" s="139"/>
      <c r="DN170" s="139"/>
      <c r="DO170" s="139"/>
      <c r="DP170" s="139"/>
      <c r="DQ170" s="139"/>
      <c r="DR170" s="139"/>
      <c r="DS170" s="139"/>
      <c r="DT170" s="139"/>
      <c r="DU170" s="139"/>
      <c r="DV170" s="139"/>
      <c r="DW170" s="139"/>
      <c r="DX170" s="139"/>
      <c r="DY170" s="139"/>
      <c r="DZ170" s="139"/>
      <c r="EA170" s="139"/>
      <c r="EB170" s="139"/>
      <c r="EC170" s="139"/>
      <c r="ED170" s="139"/>
      <c r="EE170" s="139"/>
      <c r="EF170" s="139"/>
      <c r="EG170" s="139"/>
      <c r="EH170" s="139"/>
      <c r="EI170" s="139"/>
      <c r="EJ170" s="139"/>
      <c r="EK170" s="139"/>
      <c r="EL170" s="139"/>
      <c r="EM170" s="139"/>
      <c r="EN170" s="139"/>
      <c r="EO170" s="139"/>
      <c r="EP170" s="139"/>
      <c r="EQ170" s="139"/>
      <c r="ER170" s="139"/>
      <c r="ES170" s="139"/>
      <c r="ET170" s="139"/>
      <c r="EU170" s="139"/>
      <c r="EV170" s="139"/>
      <c r="EW170" s="139"/>
      <c r="EX170" s="139"/>
      <c r="EY170" s="139"/>
      <c r="EZ170" s="139"/>
      <c r="FA170" s="139"/>
      <c r="FB170" s="139"/>
      <c r="FC170" s="139"/>
      <c r="FD170" s="139"/>
      <c r="FE170" s="139"/>
      <c r="FF170" s="139"/>
      <c r="FG170" s="139"/>
      <c r="FH170" s="139"/>
      <c r="FI170" s="139"/>
      <c r="FJ170" s="139"/>
      <c r="FK170" s="139"/>
      <c r="FL170" s="139"/>
      <c r="FM170" s="139"/>
      <c r="FN170" s="139"/>
      <c r="FO170" s="139"/>
      <c r="FP170" s="139"/>
      <c r="FQ170" s="139"/>
      <c r="FR170" s="139"/>
      <c r="FS170" s="139"/>
      <c r="FT170" s="139"/>
      <c r="FU170" s="139"/>
      <c r="FV170" s="139"/>
      <c r="FW170" s="139"/>
      <c r="FX170" s="139"/>
      <c r="FY170" s="139"/>
      <c r="FZ170" s="139"/>
      <c r="GA170" s="139"/>
      <c r="GB170" s="139"/>
      <c r="GC170" s="139"/>
      <c r="GD170" s="139"/>
      <c r="GE170" s="139"/>
      <c r="GF170" s="139"/>
      <c r="GG170" s="139"/>
      <c r="GH170" s="139"/>
      <c r="GI170" s="139"/>
      <c r="GJ170" s="139"/>
      <c r="GK170" s="139"/>
      <c r="GL170" s="139"/>
      <c r="GM170" s="139"/>
      <c r="GN170" s="139"/>
      <c r="GO170" s="139"/>
      <c r="GP170" s="139"/>
      <c r="GQ170" s="139"/>
      <c r="GR170" s="139"/>
      <c r="GS170" s="139"/>
      <c r="GT170" s="139"/>
      <c r="GU170" s="139"/>
      <c r="GV170" s="139"/>
      <c r="GW170" s="139"/>
      <c r="GX170" s="139"/>
      <c r="GY170" s="139"/>
      <c r="GZ170" s="139"/>
      <c r="HA170" s="139"/>
      <c r="HB170" s="139"/>
      <c r="HC170" s="139"/>
      <c r="HD170" s="139"/>
      <c r="HE170" s="139"/>
      <c r="HF170" s="139"/>
      <c r="HG170" s="139"/>
      <c r="HH170" s="139"/>
      <c r="HI170" s="139"/>
      <c r="HJ170" s="139"/>
      <c r="HK170" s="139"/>
      <c r="HL170" s="139"/>
      <c r="HM170" s="139"/>
      <c r="HN170" s="139"/>
      <c r="HO170" s="139"/>
      <c r="HP170" s="139"/>
      <c r="HQ170" s="139"/>
      <c r="HR170" s="139"/>
      <c r="HS170" s="139"/>
      <c r="HT170" s="139"/>
      <c r="HU170" s="139"/>
      <c r="HV170" s="139"/>
      <c r="HW170" s="139"/>
      <c r="HX170" s="139"/>
      <c r="HY170" s="139"/>
      <c r="HZ170" s="139"/>
      <c r="IA170" s="139"/>
      <c r="IB170" s="139"/>
      <c r="IC170" s="139"/>
      <c r="ID170" s="139"/>
      <c r="IE170" s="139"/>
      <c r="IF170" s="139"/>
      <c r="IG170" s="139"/>
      <c r="IH170" s="139"/>
      <c r="II170" s="139"/>
      <c r="IJ170" s="139"/>
      <c r="IK170" s="139"/>
      <c r="IL170" s="139"/>
      <c r="IM170" s="139"/>
      <c r="IN170" s="139"/>
      <c r="IO170" s="139"/>
      <c r="IP170" s="139"/>
      <c r="IQ170" s="139"/>
      <c r="IR170" s="139"/>
      <c r="IS170" s="139"/>
      <c r="IT170" s="139"/>
      <c r="IU170" s="139"/>
      <c r="IV170" s="139"/>
      <c r="IW170" s="139"/>
      <c r="IX170" s="139"/>
      <c r="IY170" s="139"/>
      <c r="IZ170" s="139"/>
      <c r="JA170" s="139"/>
      <c r="JB170" s="139"/>
      <c r="JC170" s="139"/>
      <c r="JD170" s="139"/>
      <c r="JE170" s="139"/>
      <c r="JF170" s="139"/>
      <c r="JG170" s="139"/>
      <c r="JH170" s="139"/>
      <c r="JI170" s="139"/>
      <c r="JJ170" s="139"/>
      <c r="JK170" s="139"/>
      <c r="JL170" s="139"/>
      <c r="JM170" s="139"/>
      <c r="JN170" s="139"/>
      <c r="JO170" s="139"/>
      <c r="JP170" s="139"/>
      <c r="JQ170" s="139"/>
      <c r="JR170" s="139"/>
      <c r="JS170" s="139"/>
      <c r="JT170" s="139"/>
      <c r="JU170" s="139"/>
      <c r="JV170" s="139"/>
      <c r="JW170" s="139"/>
      <c r="JX170" s="139"/>
      <c r="JY170" s="139"/>
      <c r="JZ170" s="139"/>
      <c r="KA170" s="139"/>
      <c r="KB170" s="139"/>
      <c r="KC170" s="139"/>
      <c r="KD170" s="139"/>
      <c r="KE170" s="139"/>
      <c r="KF170" s="139"/>
      <c r="KG170" s="139"/>
      <c r="KH170" s="139"/>
      <c r="KI170" s="139"/>
      <c r="KJ170" s="139"/>
      <c r="KK170" s="139"/>
      <c r="KL170" s="139"/>
      <c r="KM170" s="139"/>
      <c r="KN170" s="139"/>
      <c r="KO170" s="139"/>
      <c r="KP170" s="139"/>
      <c r="KQ170" s="139"/>
      <c r="KR170" s="139"/>
      <c r="KS170" s="139"/>
      <c r="KT170" s="139"/>
      <c r="KU170" s="139"/>
      <c r="KV170" s="139"/>
      <c r="KW170" s="139"/>
      <c r="KX170" s="139"/>
      <c r="KY170" s="139"/>
      <c r="KZ170" s="139"/>
      <c r="LA170" s="139"/>
      <c r="LB170" s="139"/>
      <c r="LC170" s="139"/>
      <c r="LD170" s="139"/>
      <c r="LE170" s="139"/>
      <c r="LF170" s="139"/>
      <c r="LG170" s="139"/>
      <c r="LH170" s="139"/>
      <c r="LI170" s="139"/>
      <c r="LJ170" s="139"/>
      <c r="LK170" s="139"/>
      <c r="LL170" s="139"/>
      <c r="LM170" s="139"/>
      <c r="LN170" s="139"/>
      <c r="LO170" s="139"/>
      <c r="LP170" s="139"/>
      <c r="LQ170" s="139"/>
      <c r="LR170" s="139"/>
      <c r="LS170" s="139"/>
      <c r="LT170" s="139"/>
      <c r="LU170" s="139"/>
      <c r="LV170" s="139"/>
      <c r="LW170" s="139"/>
      <c r="LX170" s="139"/>
      <c r="LY170" s="139"/>
      <c r="LZ170" s="139"/>
      <c r="MA170" s="139"/>
      <c r="MB170" s="139"/>
      <c r="MC170" s="139"/>
      <c r="MD170" s="139"/>
      <c r="ME170" s="139"/>
      <c r="MF170" s="139"/>
      <c r="MG170" s="139"/>
      <c r="MH170" s="139"/>
      <c r="MI170" s="139"/>
      <c r="MJ170" s="139"/>
      <c r="MK170" s="139"/>
      <c r="ML170" s="139"/>
      <c r="MM170" s="139"/>
      <c r="MN170" s="139"/>
    </row>
    <row r="171" spans="1:352" s="140" customFormat="1" ht="15" customHeight="1" outlineLevel="1" x14ac:dyDescent="0.25">
      <c r="A171" s="131"/>
      <c r="B171" s="132"/>
      <c r="C171" s="133"/>
      <c r="D171" s="133"/>
      <c r="E171" s="134"/>
      <c r="F171" s="144" t="s">
        <v>116</v>
      </c>
      <c r="G171" s="145" t="s">
        <v>39</v>
      </c>
      <c r="H171" s="137">
        <f>C167*0.8</f>
        <v>10.176000000000002</v>
      </c>
      <c r="I171" s="138">
        <v>2.04</v>
      </c>
      <c r="J171" s="134">
        <f t="shared" si="38"/>
        <v>20.759040000000006</v>
      </c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9"/>
      <c r="AK171" s="139"/>
      <c r="AL171" s="139"/>
      <c r="AM171" s="139"/>
      <c r="AN171" s="139"/>
      <c r="AO171" s="139"/>
      <c r="AP171" s="139"/>
      <c r="AQ171" s="139"/>
      <c r="AR171" s="139"/>
      <c r="AS171" s="139"/>
      <c r="AT171" s="139"/>
      <c r="AU171" s="139"/>
      <c r="AV171" s="139"/>
      <c r="AW171" s="139"/>
      <c r="AX171" s="139"/>
      <c r="AY171" s="139"/>
      <c r="AZ171" s="139"/>
      <c r="BA171" s="139"/>
      <c r="BB171" s="139"/>
      <c r="BC171" s="139"/>
      <c r="BD171" s="139"/>
      <c r="BE171" s="139"/>
      <c r="BF171" s="139"/>
      <c r="BG171" s="139"/>
      <c r="BH171" s="139"/>
      <c r="BI171" s="139"/>
      <c r="BJ171" s="139"/>
      <c r="BK171" s="139"/>
      <c r="BL171" s="139"/>
      <c r="BM171" s="139"/>
      <c r="BN171" s="139"/>
      <c r="BO171" s="139"/>
      <c r="BP171" s="139"/>
      <c r="BQ171" s="139"/>
      <c r="BR171" s="139"/>
      <c r="BS171" s="139"/>
      <c r="BT171" s="139"/>
      <c r="BU171" s="139"/>
      <c r="BV171" s="139"/>
      <c r="BW171" s="139"/>
      <c r="BX171" s="139"/>
      <c r="BY171" s="139"/>
      <c r="BZ171" s="139"/>
      <c r="CA171" s="139"/>
      <c r="CB171" s="139"/>
      <c r="CC171" s="139"/>
      <c r="CD171" s="139"/>
      <c r="CE171" s="139"/>
      <c r="CF171" s="139"/>
      <c r="CG171" s="139"/>
      <c r="CH171" s="139"/>
      <c r="CI171" s="139"/>
      <c r="CJ171" s="139"/>
      <c r="CK171" s="139"/>
      <c r="CL171" s="139"/>
      <c r="CM171" s="139"/>
      <c r="CN171" s="139"/>
      <c r="CO171" s="139"/>
      <c r="CP171" s="139"/>
      <c r="CQ171" s="139"/>
      <c r="CR171" s="139"/>
      <c r="CS171" s="139"/>
      <c r="CT171" s="139"/>
      <c r="CU171" s="139"/>
      <c r="CV171" s="139"/>
      <c r="CW171" s="139"/>
      <c r="CX171" s="139"/>
      <c r="CY171" s="139"/>
      <c r="CZ171" s="139"/>
      <c r="DA171" s="139"/>
      <c r="DB171" s="139"/>
      <c r="DC171" s="139"/>
      <c r="DD171" s="139"/>
      <c r="DE171" s="139"/>
      <c r="DF171" s="139"/>
      <c r="DG171" s="139"/>
      <c r="DH171" s="139"/>
      <c r="DI171" s="139"/>
      <c r="DJ171" s="139"/>
      <c r="DK171" s="139"/>
      <c r="DL171" s="139"/>
      <c r="DM171" s="139"/>
      <c r="DN171" s="139"/>
      <c r="DO171" s="139"/>
      <c r="DP171" s="139"/>
      <c r="DQ171" s="139"/>
      <c r="DR171" s="139"/>
      <c r="DS171" s="139"/>
      <c r="DT171" s="139"/>
      <c r="DU171" s="139"/>
      <c r="DV171" s="139"/>
      <c r="DW171" s="139"/>
      <c r="DX171" s="139"/>
      <c r="DY171" s="139"/>
      <c r="DZ171" s="139"/>
      <c r="EA171" s="139"/>
      <c r="EB171" s="139"/>
      <c r="EC171" s="139"/>
      <c r="ED171" s="139"/>
      <c r="EE171" s="139"/>
      <c r="EF171" s="139"/>
      <c r="EG171" s="139"/>
      <c r="EH171" s="139"/>
      <c r="EI171" s="139"/>
      <c r="EJ171" s="139"/>
      <c r="EK171" s="139"/>
      <c r="EL171" s="139"/>
      <c r="EM171" s="139"/>
      <c r="EN171" s="139"/>
      <c r="EO171" s="139"/>
      <c r="EP171" s="139"/>
      <c r="EQ171" s="139"/>
      <c r="ER171" s="139"/>
      <c r="ES171" s="139"/>
      <c r="ET171" s="139"/>
      <c r="EU171" s="139"/>
      <c r="EV171" s="139"/>
      <c r="EW171" s="139"/>
      <c r="EX171" s="139"/>
      <c r="EY171" s="139"/>
      <c r="EZ171" s="139"/>
      <c r="FA171" s="139"/>
      <c r="FB171" s="139"/>
      <c r="FC171" s="139"/>
      <c r="FD171" s="139"/>
      <c r="FE171" s="139"/>
      <c r="FF171" s="139"/>
      <c r="FG171" s="139"/>
      <c r="FH171" s="139"/>
      <c r="FI171" s="139"/>
      <c r="FJ171" s="139"/>
      <c r="FK171" s="139"/>
      <c r="FL171" s="139"/>
      <c r="FM171" s="139"/>
      <c r="FN171" s="139"/>
      <c r="FO171" s="139"/>
      <c r="FP171" s="139"/>
      <c r="FQ171" s="139"/>
      <c r="FR171" s="139"/>
      <c r="FS171" s="139"/>
      <c r="FT171" s="139"/>
      <c r="FU171" s="139"/>
      <c r="FV171" s="139"/>
      <c r="FW171" s="139"/>
      <c r="FX171" s="139"/>
      <c r="FY171" s="139"/>
      <c r="FZ171" s="139"/>
      <c r="GA171" s="139"/>
      <c r="GB171" s="139"/>
      <c r="GC171" s="139"/>
      <c r="GD171" s="139"/>
      <c r="GE171" s="139"/>
      <c r="GF171" s="139"/>
      <c r="GG171" s="139"/>
      <c r="GH171" s="139"/>
      <c r="GI171" s="139"/>
      <c r="GJ171" s="139"/>
      <c r="GK171" s="139"/>
      <c r="GL171" s="139"/>
      <c r="GM171" s="139"/>
      <c r="GN171" s="139"/>
      <c r="GO171" s="139"/>
      <c r="GP171" s="139"/>
      <c r="GQ171" s="139"/>
      <c r="GR171" s="139"/>
      <c r="GS171" s="139"/>
      <c r="GT171" s="139"/>
      <c r="GU171" s="139"/>
      <c r="GV171" s="139"/>
      <c r="GW171" s="139"/>
      <c r="GX171" s="139"/>
      <c r="GY171" s="139"/>
      <c r="GZ171" s="139"/>
      <c r="HA171" s="139"/>
      <c r="HB171" s="139"/>
      <c r="HC171" s="139"/>
      <c r="HD171" s="139"/>
      <c r="HE171" s="139"/>
      <c r="HF171" s="139"/>
      <c r="HG171" s="139"/>
      <c r="HH171" s="139"/>
      <c r="HI171" s="139"/>
      <c r="HJ171" s="139"/>
      <c r="HK171" s="139"/>
      <c r="HL171" s="139"/>
      <c r="HM171" s="139"/>
      <c r="HN171" s="139"/>
      <c r="HO171" s="139"/>
      <c r="HP171" s="139"/>
      <c r="HQ171" s="139"/>
      <c r="HR171" s="139"/>
      <c r="HS171" s="139"/>
      <c r="HT171" s="139"/>
      <c r="HU171" s="139"/>
      <c r="HV171" s="139"/>
      <c r="HW171" s="139"/>
      <c r="HX171" s="139"/>
      <c r="HY171" s="139"/>
      <c r="HZ171" s="139"/>
      <c r="IA171" s="139"/>
      <c r="IB171" s="139"/>
      <c r="IC171" s="139"/>
      <c r="ID171" s="139"/>
      <c r="IE171" s="139"/>
      <c r="IF171" s="139"/>
      <c r="IG171" s="139"/>
      <c r="IH171" s="139"/>
      <c r="II171" s="139"/>
      <c r="IJ171" s="139"/>
      <c r="IK171" s="139"/>
      <c r="IL171" s="139"/>
      <c r="IM171" s="139"/>
      <c r="IN171" s="139"/>
      <c r="IO171" s="139"/>
      <c r="IP171" s="139"/>
      <c r="IQ171" s="139"/>
      <c r="IR171" s="139"/>
      <c r="IS171" s="139"/>
      <c r="IT171" s="139"/>
      <c r="IU171" s="139"/>
      <c r="IV171" s="139"/>
      <c r="IW171" s="139"/>
      <c r="IX171" s="139"/>
      <c r="IY171" s="139"/>
      <c r="IZ171" s="139"/>
      <c r="JA171" s="139"/>
      <c r="JB171" s="139"/>
      <c r="JC171" s="139"/>
      <c r="JD171" s="139"/>
      <c r="JE171" s="139"/>
      <c r="JF171" s="139"/>
      <c r="JG171" s="139"/>
      <c r="JH171" s="139"/>
      <c r="JI171" s="139"/>
      <c r="JJ171" s="139"/>
      <c r="JK171" s="139"/>
      <c r="JL171" s="139"/>
      <c r="JM171" s="139"/>
      <c r="JN171" s="139"/>
      <c r="JO171" s="139"/>
      <c r="JP171" s="139"/>
      <c r="JQ171" s="139"/>
      <c r="JR171" s="139"/>
      <c r="JS171" s="139"/>
      <c r="JT171" s="139"/>
      <c r="JU171" s="139"/>
      <c r="JV171" s="139"/>
      <c r="JW171" s="139"/>
      <c r="JX171" s="139"/>
      <c r="JY171" s="139"/>
      <c r="JZ171" s="139"/>
      <c r="KA171" s="139"/>
      <c r="KB171" s="139"/>
      <c r="KC171" s="139"/>
      <c r="KD171" s="139"/>
      <c r="KE171" s="139"/>
      <c r="KF171" s="139"/>
      <c r="KG171" s="139"/>
      <c r="KH171" s="139"/>
      <c r="KI171" s="139"/>
      <c r="KJ171" s="139"/>
      <c r="KK171" s="139"/>
      <c r="KL171" s="139"/>
      <c r="KM171" s="139"/>
      <c r="KN171" s="139"/>
      <c r="KO171" s="139"/>
      <c r="KP171" s="139"/>
      <c r="KQ171" s="139"/>
      <c r="KR171" s="139"/>
      <c r="KS171" s="139"/>
      <c r="KT171" s="139"/>
      <c r="KU171" s="139"/>
      <c r="KV171" s="139"/>
      <c r="KW171" s="139"/>
      <c r="KX171" s="139"/>
      <c r="KY171" s="139"/>
      <c r="KZ171" s="139"/>
      <c r="LA171" s="139"/>
      <c r="LB171" s="139"/>
      <c r="LC171" s="139"/>
      <c r="LD171" s="139"/>
      <c r="LE171" s="139"/>
      <c r="LF171" s="139"/>
      <c r="LG171" s="139"/>
      <c r="LH171" s="139"/>
      <c r="LI171" s="139"/>
      <c r="LJ171" s="139"/>
      <c r="LK171" s="139"/>
      <c r="LL171" s="139"/>
      <c r="LM171" s="139"/>
      <c r="LN171" s="139"/>
      <c r="LO171" s="139"/>
      <c r="LP171" s="139"/>
      <c r="LQ171" s="139"/>
      <c r="LR171" s="139"/>
      <c r="LS171" s="139"/>
      <c r="LT171" s="139"/>
      <c r="LU171" s="139"/>
      <c r="LV171" s="139"/>
      <c r="LW171" s="139"/>
      <c r="LX171" s="139"/>
      <c r="LY171" s="139"/>
      <c r="LZ171" s="139"/>
      <c r="MA171" s="139"/>
      <c r="MB171" s="139"/>
      <c r="MC171" s="139"/>
      <c r="MD171" s="139"/>
      <c r="ME171" s="139"/>
      <c r="MF171" s="139"/>
      <c r="MG171" s="139"/>
      <c r="MH171" s="139"/>
      <c r="MI171" s="139"/>
      <c r="MJ171" s="139"/>
      <c r="MK171" s="139"/>
      <c r="ML171" s="139"/>
      <c r="MM171" s="139"/>
      <c r="MN171" s="139"/>
    </row>
    <row r="172" spans="1:352" s="140" customFormat="1" ht="15" customHeight="1" outlineLevel="1" x14ac:dyDescent="0.25">
      <c r="A172" s="131"/>
      <c r="B172" s="132"/>
      <c r="C172" s="133"/>
      <c r="D172" s="133"/>
      <c r="E172" s="134"/>
      <c r="F172" s="144" t="s">
        <v>117</v>
      </c>
      <c r="G172" s="145" t="s">
        <v>39</v>
      </c>
      <c r="H172" s="137">
        <f>C167*0.8</f>
        <v>10.176000000000002</v>
      </c>
      <c r="I172" s="138">
        <v>2.0699999999999998</v>
      </c>
      <c r="J172" s="134">
        <f t="shared" si="38"/>
        <v>21.064320000000002</v>
      </c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9"/>
      <c r="AL172" s="139"/>
      <c r="AM172" s="139"/>
      <c r="AN172" s="139"/>
      <c r="AO172" s="139"/>
      <c r="AP172" s="139"/>
      <c r="AQ172" s="139"/>
      <c r="AR172" s="139"/>
      <c r="AS172" s="139"/>
      <c r="AT172" s="139"/>
      <c r="AU172" s="139"/>
      <c r="AV172" s="139"/>
      <c r="AW172" s="139"/>
      <c r="AX172" s="139"/>
      <c r="AY172" s="139"/>
      <c r="AZ172" s="139"/>
      <c r="BA172" s="139"/>
      <c r="BB172" s="139"/>
      <c r="BC172" s="139"/>
      <c r="BD172" s="139"/>
      <c r="BE172" s="139"/>
      <c r="BF172" s="139"/>
      <c r="BG172" s="139"/>
      <c r="BH172" s="139"/>
      <c r="BI172" s="139"/>
      <c r="BJ172" s="139"/>
      <c r="BK172" s="139"/>
      <c r="BL172" s="139"/>
      <c r="BM172" s="139"/>
      <c r="BN172" s="139"/>
      <c r="BO172" s="139"/>
      <c r="BP172" s="139"/>
      <c r="BQ172" s="139"/>
      <c r="BR172" s="139"/>
      <c r="BS172" s="139"/>
      <c r="BT172" s="139"/>
      <c r="BU172" s="139"/>
      <c r="BV172" s="139"/>
      <c r="BW172" s="139"/>
      <c r="BX172" s="139"/>
      <c r="BY172" s="139"/>
      <c r="BZ172" s="139"/>
      <c r="CA172" s="139"/>
      <c r="CB172" s="139"/>
      <c r="CC172" s="139"/>
      <c r="CD172" s="139"/>
      <c r="CE172" s="139"/>
      <c r="CF172" s="139"/>
      <c r="CG172" s="139"/>
      <c r="CH172" s="139"/>
      <c r="CI172" s="139"/>
      <c r="CJ172" s="139"/>
      <c r="CK172" s="139"/>
      <c r="CL172" s="139"/>
      <c r="CM172" s="139"/>
      <c r="CN172" s="139"/>
      <c r="CO172" s="139"/>
      <c r="CP172" s="139"/>
      <c r="CQ172" s="139"/>
      <c r="CR172" s="139"/>
      <c r="CS172" s="139"/>
      <c r="CT172" s="139"/>
      <c r="CU172" s="139"/>
      <c r="CV172" s="139"/>
      <c r="CW172" s="139"/>
      <c r="CX172" s="139"/>
      <c r="CY172" s="139"/>
      <c r="CZ172" s="139"/>
      <c r="DA172" s="139"/>
      <c r="DB172" s="139"/>
      <c r="DC172" s="139"/>
      <c r="DD172" s="139"/>
      <c r="DE172" s="139"/>
      <c r="DF172" s="139"/>
      <c r="DG172" s="139"/>
      <c r="DH172" s="139"/>
      <c r="DI172" s="139"/>
      <c r="DJ172" s="139"/>
      <c r="DK172" s="139"/>
      <c r="DL172" s="139"/>
      <c r="DM172" s="139"/>
      <c r="DN172" s="139"/>
      <c r="DO172" s="139"/>
      <c r="DP172" s="139"/>
      <c r="DQ172" s="139"/>
      <c r="DR172" s="139"/>
      <c r="DS172" s="139"/>
      <c r="DT172" s="139"/>
      <c r="DU172" s="139"/>
      <c r="DV172" s="139"/>
      <c r="DW172" s="139"/>
      <c r="DX172" s="139"/>
      <c r="DY172" s="139"/>
      <c r="DZ172" s="139"/>
      <c r="EA172" s="139"/>
      <c r="EB172" s="139"/>
      <c r="EC172" s="139"/>
      <c r="ED172" s="139"/>
      <c r="EE172" s="139"/>
      <c r="EF172" s="139"/>
      <c r="EG172" s="139"/>
      <c r="EH172" s="139"/>
      <c r="EI172" s="139"/>
      <c r="EJ172" s="139"/>
      <c r="EK172" s="139"/>
      <c r="EL172" s="139"/>
      <c r="EM172" s="139"/>
      <c r="EN172" s="139"/>
      <c r="EO172" s="139"/>
      <c r="EP172" s="139"/>
      <c r="EQ172" s="139"/>
      <c r="ER172" s="139"/>
      <c r="ES172" s="139"/>
      <c r="ET172" s="139"/>
      <c r="EU172" s="139"/>
      <c r="EV172" s="139"/>
      <c r="EW172" s="139"/>
      <c r="EX172" s="139"/>
      <c r="EY172" s="139"/>
      <c r="EZ172" s="139"/>
      <c r="FA172" s="139"/>
      <c r="FB172" s="139"/>
      <c r="FC172" s="139"/>
      <c r="FD172" s="139"/>
      <c r="FE172" s="139"/>
      <c r="FF172" s="139"/>
      <c r="FG172" s="139"/>
      <c r="FH172" s="139"/>
      <c r="FI172" s="139"/>
      <c r="FJ172" s="139"/>
      <c r="FK172" s="139"/>
      <c r="FL172" s="139"/>
      <c r="FM172" s="139"/>
      <c r="FN172" s="139"/>
      <c r="FO172" s="139"/>
      <c r="FP172" s="139"/>
      <c r="FQ172" s="139"/>
      <c r="FR172" s="139"/>
      <c r="FS172" s="139"/>
      <c r="FT172" s="139"/>
      <c r="FU172" s="139"/>
      <c r="FV172" s="139"/>
      <c r="FW172" s="139"/>
      <c r="FX172" s="139"/>
      <c r="FY172" s="139"/>
      <c r="FZ172" s="139"/>
      <c r="GA172" s="139"/>
      <c r="GB172" s="139"/>
      <c r="GC172" s="139"/>
      <c r="GD172" s="139"/>
      <c r="GE172" s="139"/>
      <c r="GF172" s="139"/>
      <c r="GG172" s="139"/>
      <c r="GH172" s="139"/>
      <c r="GI172" s="139"/>
      <c r="GJ172" s="139"/>
      <c r="GK172" s="139"/>
      <c r="GL172" s="139"/>
      <c r="GM172" s="139"/>
      <c r="GN172" s="139"/>
      <c r="GO172" s="139"/>
      <c r="GP172" s="139"/>
      <c r="GQ172" s="139"/>
      <c r="GR172" s="139"/>
      <c r="GS172" s="139"/>
      <c r="GT172" s="139"/>
      <c r="GU172" s="139"/>
      <c r="GV172" s="139"/>
      <c r="GW172" s="139"/>
      <c r="GX172" s="139"/>
      <c r="GY172" s="139"/>
      <c r="GZ172" s="139"/>
      <c r="HA172" s="139"/>
      <c r="HB172" s="139"/>
      <c r="HC172" s="139"/>
      <c r="HD172" s="139"/>
      <c r="HE172" s="139"/>
      <c r="HF172" s="139"/>
      <c r="HG172" s="139"/>
      <c r="HH172" s="139"/>
      <c r="HI172" s="139"/>
      <c r="HJ172" s="139"/>
      <c r="HK172" s="139"/>
      <c r="HL172" s="139"/>
      <c r="HM172" s="139"/>
      <c r="HN172" s="139"/>
      <c r="HO172" s="139"/>
      <c r="HP172" s="139"/>
      <c r="HQ172" s="139"/>
      <c r="HR172" s="139"/>
      <c r="HS172" s="139"/>
      <c r="HT172" s="139"/>
      <c r="HU172" s="139"/>
      <c r="HV172" s="139"/>
      <c r="HW172" s="139"/>
      <c r="HX172" s="139"/>
      <c r="HY172" s="139"/>
      <c r="HZ172" s="139"/>
      <c r="IA172" s="139"/>
      <c r="IB172" s="139"/>
      <c r="IC172" s="139"/>
      <c r="ID172" s="139"/>
      <c r="IE172" s="139"/>
      <c r="IF172" s="139"/>
      <c r="IG172" s="139"/>
      <c r="IH172" s="139"/>
      <c r="II172" s="139"/>
      <c r="IJ172" s="139"/>
      <c r="IK172" s="139"/>
      <c r="IL172" s="139"/>
      <c r="IM172" s="139"/>
      <c r="IN172" s="139"/>
      <c r="IO172" s="139"/>
      <c r="IP172" s="139"/>
      <c r="IQ172" s="139"/>
      <c r="IR172" s="139"/>
      <c r="IS172" s="139"/>
      <c r="IT172" s="139"/>
      <c r="IU172" s="139"/>
      <c r="IV172" s="139"/>
      <c r="IW172" s="139"/>
      <c r="IX172" s="139"/>
      <c r="IY172" s="139"/>
      <c r="IZ172" s="139"/>
      <c r="JA172" s="139"/>
      <c r="JB172" s="139"/>
      <c r="JC172" s="139"/>
      <c r="JD172" s="139"/>
      <c r="JE172" s="139"/>
      <c r="JF172" s="139"/>
      <c r="JG172" s="139"/>
      <c r="JH172" s="139"/>
      <c r="JI172" s="139"/>
      <c r="JJ172" s="139"/>
      <c r="JK172" s="139"/>
      <c r="JL172" s="139"/>
      <c r="JM172" s="139"/>
      <c r="JN172" s="139"/>
      <c r="JO172" s="139"/>
      <c r="JP172" s="139"/>
      <c r="JQ172" s="139"/>
      <c r="JR172" s="139"/>
      <c r="JS172" s="139"/>
      <c r="JT172" s="139"/>
      <c r="JU172" s="139"/>
      <c r="JV172" s="139"/>
      <c r="JW172" s="139"/>
      <c r="JX172" s="139"/>
      <c r="JY172" s="139"/>
      <c r="JZ172" s="139"/>
      <c r="KA172" s="139"/>
      <c r="KB172" s="139"/>
      <c r="KC172" s="139"/>
      <c r="KD172" s="139"/>
      <c r="KE172" s="139"/>
      <c r="KF172" s="139"/>
      <c r="KG172" s="139"/>
      <c r="KH172" s="139"/>
      <c r="KI172" s="139"/>
      <c r="KJ172" s="139"/>
      <c r="KK172" s="139"/>
      <c r="KL172" s="139"/>
      <c r="KM172" s="139"/>
      <c r="KN172" s="139"/>
      <c r="KO172" s="139"/>
      <c r="KP172" s="139"/>
      <c r="KQ172" s="139"/>
      <c r="KR172" s="139"/>
      <c r="KS172" s="139"/>
      <c r="KT172" s="139"/>
      <c r="KU172" s="139"/>
      <c r="KV172" s="139"/>
      <c r="KW172" s="139"/>
      <c r="KX172" s="139"/>
      <c r="KY172" s="139"/>
      <c r="KZ172" s="139"/>
      <c r="LA172" s="139"/>
      <c r="LB172" s="139"/>
      <c r="LC172" s="139"/>
      <c r="LD172" s="139"/>
      <c r="LE172" s="139"/>
      <c r="LF172" s="139"/>
      <c r="LG172" s="139"/>
      <c r="LH172" s="139"/>
      <c r="LI172" s="139"/>
      <c r="LJ172" s="139"/>
      <c r="LK172" s="139"/>
      <c r="LL172" s="139"/>
      <c r="LM172" s="139"/>
      <c r="LN172" s="139"/>
      <c r="LO172" s="139"/>
      <c r="LP172" s="139"/>
      <c r="LQ172" s="139"/>
      <c r="LR172" s="139"/>
      <c r="LS172" s="139"/>
      <c r="LT172" s="139"/>
      <c r="LU172" s="139"/>
      <c r="LV172" s="139"/>
      <c r="LW172" s="139"/>
      <c r="LX172" s="139"/>
      <c r="LY172" s="139"/>
      <c r="LZ172" s="139"/>
      <c r="MA172" s="139"/>
      <c r="MB172" s="139"/>
      <c r="MC172" s="139"/>
      <c r="MD172" s="139"/>
      <c r="ME172" s="139"/>
      <c r="MF172" s="139"/>
      <c r="MG172" s="139"/>
      <c r="MH172" s="139"/>
      <c r="MI172" s="139"/>
      <c r="MJ172" s="139"/>
      <c r="MK172" s="139"/>
      <c r="ML172" s="139"/>
      <c r="MM172" s="139"/>
      <c r="MN172" s="139"/>
    </row>
    <row r="173" spans="1:352" s="140" customFormat="1" ht="15" customHeight="1" outlineLevel="1" x14ac:dyDescent="0.25">
      <c r="A173" s="131"/>
      <c r="B173" s="132"/>
      <c r="C173" s="133"/>
      <c r="D173" s="133"/>
      <c r="E173" s="134"/>
      <c r="F173" s="144" t="s">
        <v>118</v>
      </c>
      <c r="G173" s="145" t="s">
        <v>39</v>
      </c>
      <c r="H173" s="137">
        <f>C167*0.8</f>
        <v>10.176000000000002</v>
      </c>
      <c r="I173" s="138">
        <v>2.64</v>
      </c>
      <c r="J173" s="134">
        <f t="shared" si="38"/>
        <v>26.864640000000005</v>
      </c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9"/>
      <c r="AK173" s="139"/>
      <c r="AL173" s="139"/>
      <c r="AM173" s="139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39"/>
      <c r="AY173" s="139"/>
      <c r="AZ173" s="139"/>
      <c r="BA173" s="139"/>
      <c r="BB173" s="139"/>
      <c r="BC173" s="139"/>
      <c r="BD173" s="139"/>
      <c r="BE173" s="139"/>
      <c r="BF173" s="139"/>
      <c r="BG173" s="139"/>
      <c r="BH173" s="139"/>
      <c r="BI173" s="139"/>
      <c r="BJ173" s="139"/>
      <c r="BK173" s="139"/>
      <c r="BL173" s="139"/>
      <c r="BM173" s="139"/>
      <c r="BN173" s="139"/>
      <c r="BO173" s="139"/>
      <c r="BP173" s="139"/>
      <c r="BQ173" s="139"/>
      <c r="BR173" s="139"/>
      <c r="BS173" s="139"/>
      <c r="BT173" s="139"/>
      <c r="BU173" s="139"/>
      <c r="BV173" s="139"/>
      <c r="BW173" s="139"/>
      <c r="BX173" s="139"/>
      <c r="BY173" s="139"/>
      <c r="BZ173" s="139"/>
      <c r="CA173" s="139"/>
      <c r="CB173" s="139"/>
      <c r="CC173" s="139"/>
      <c r="CD173" s="139"/>
      <c r="CE173" s="139"/>
      <c r="CF173" s="139"/>
      <c r="CG173" s="139"/>
      <c r="CH173" s="139"/>
      <c r="CI173" s="139"/>
      <c r="CJ173" s="139"/>
      <c r="CK173" s="139"/>
      <c r="CL173" s="139"/>
      <c r="CM173" s="139"/>
      <c r="CN173" s="139"/>
      <c r="CO173" s="139"/>
      <c r="CP173" s="139"/>
      <c r="CQ173" s="139"/>
      <c r="CR173" s="139"/>
      <c r="CS173" s="139"/>
      <c r="CT173" s="139"/>
      <c r="CU173" s="139"/>
      <c r="CV173" s="139"/>
      <c r="CW173" s="139"/>
      <c r="CX173" s="139"/>
      <c r="CY173" s="139"/>
      <c r="CZ173" s="139"/>
      <c r="DA173" s="139"/>
      <c r="DB173" s="139"/>
      <c r="DC173" s="139"/>
      <c r="DD173" s="139"/>
      <c r="DE173" s="139"/>
      <c r="DF173" s="139"/>
      <c r="DG173" s="139"/>
      <c r="DH173" s="139"/>
      <c r="DI173" s="139"/>
      <c r="DJ173" s="139"/>
      <c r="DK173" s="139"/>
      <c r="DL173" s="139"/>
      <c r="DM173" s="139"/>
      <c r="DN173" s="139"/>
      <c r="DO173" s="139"/>
      <c r="DP173" s="139"/>
      <c r="DQ173" s="139"/>
      <c r="DR173" s="139"/>
      <c r="DS173" s="139"/>
      <c r="DT173" s="139"/>
      <c r="DU173" s="139"/>
      <c r="DV173" s="139"/>
      <c r="DW173" s="139"/>
      <c r="DX173" s="139"/>
      <c r="DY173" s="139"/>
      <c r="DZ173" s="139"/>
      <c r="EA173" s="139"/>
      <c r="EB173" s="139"/>
      <c r="EC173" s="139"/>
      <c r="ED173" s="139"/>
      <c r="EE173" s="139"/>
      <c r="EF173" s="139"/>
      <c r="EG173" s="139"/>
      <c r="EH173" s="139"/>
      <c r="EI173" s="139"/>
      <c r="EJ173" s="139"/>
      <c r="EK173" s="139"/>
      <c r="EL173" s="139"/>
      <c r="EM173" s="139"/>
      <c r="EN173" s="139"/>
      <c r="EO173" s="139"/>
      <c r="EP173" s="139"/>
      <c r="EQ173" s="139"/>
      <c r="ER173" s="139"/>
      <c r="ES173" s="139"/>
      <c r="ET173" s="139"/>
      <c r="EU173" s="139"/>
      <c r="EV173" s="139"/>
      <c r="EW173" s="139"/>
      <c r="EX173" s="139"/>
      <c r="EY173" s="139"/>
      <c r="EZ173" s="139"/>
      <c r="FA173" s="139"/>
      <c r="FB173" s="139"/>
      <c r="FC173" s="139"/>
      <c r="FD173" s="139"/>
      <c r="FE173" s="139"/>
      <c r="FF173" s="139"/>
      <c r="FG173" s="139"/>
      <c r="FH173" s="139"/>
      <c r="FI173" s="139"/>
      <c r="FJ173" s="139"/>
      <c r="FK173" s="139"/>
      <c r="FL173" s="139"/>
      <c r="FM173" s="139"/>
      <c r="FN173" s="139"/>
      <c r="FO173" s="139"/>
      <c r="FP173" s="139"/>
      <c r="FQ173" s="139"/>
      <c r="FR173" s="139"/>
      <c r="FS173" s="139"/>
      <c r="FT173" s="139"/>
      <c r="FU173" s="139"/>
      <c r="FV173" s="139"/>
      <c r="FW173" s="139"/>
      <c r="FX173" s="139"/>
      <c r="FY173" s="139"/>
      <c r="FZ173" s="139"/>
      <c r="GA173" s="139"/>
      <c r="GB173" s="139"/>
      <c r="GC173" s="139"/>
      <c r="GD173" s="139"/>
      <c r="GE173" s="139"/>
      <c r="GF173" s="139"/>
      <c r="GG173" s="139"/>
      <c r="GH173" s="139"/>
      <c r="GI173" s="139"/>
      <c r="GJ173" s="139"/>
      <c r="GK173" s="139"/>
      <c r="GL173" s="139"/>
      <c r="GM173" s="139"/>
      <c r="GN173" s="139"/>
      <c r="GO173" s="139"/>
      <c r="GP173" s="139"/>
      <c r="GQ173" s="139"/>
      <c r="GR173" s="139"/>
      <c r="GS173" s="139"/>
      <c r="GT173" s="139"/>
      <c r="GU173" s="139"/>
      <c r="GV173" s="139"/>
      <c r="GW173" s="139"/>
      <c r="GX173" s="139"/>
      <c r="GY173" s="139"/>
      <c r="GZ173" s="139"/>
      <c r="HA173" s="139"/>
      <c r="HB173" s="139"/>
      <c r="HC173" s="139"/>
      <c r="HD173" s="139"/>
      <c r="HE173" s="139"/>
      <c r="HF173" s="139"/>
      <c r="HG173" s="139"/>
      <c r="HH173" s="139"/>
      <c r="HI173" s="139"/>
      <c r="HJ173" s="139"/>
      <c r="HK173" s="139"/>
      <c r="HL173" s="139"/>
      <c r="HM173" s="139"/>
      <c r="HN173" s="139"/>
      <c r="HO173" s="139"/>
      <c r="HP173" s="139"/>
      <c r="HQ173" s="139"/>
      <c r="HR173" s="139"/>
      <c r="HS173" s="139"/>
      <c r="HT173" s="139"/>
      <c r="HU173" s="139"/>
      <c r="HV173" s="139"/>
      <c r="HW173" s="139"/>
      <c r="HX173" s="139"/>
      <c r="HY173" s="139"/>
      <c r="HZ173" s="139"/>
      <c r="IA173" s="139"/>
      <c r="IB173" s="139"/>
      <c r="IC173" s="139"/>
      <c r="ID173" s="139"/>
      <c r="IE173" s="139"/>
      <c r="IF173" s="139"/>
      <c r="IG173" s="139"/>
      <c r="IH173" s="139"/>
      <c r="II173" s="139"/>
      <c r="IJ173" s="139"/>
      <c r="IK173" s="139"/>
      <c r="IL173" s="139"/>
      <c r="IM173" s="139"/>
      <c r="IN173" s="139"/>
      <c r="IO173" s="139"/>
      <c r="IP173" s="139"/>
      <c r="IQ173" s="139"/>
      <c r="IR173" s="139"/>
      <c r="IS173" s="139"/>
      <c r="IT173" s="139"/>
      <c r="IU173" s="139"/>
      <c r="IV173" s="139"/>
      <c r="IW173" s="139"/>
      <c r="IX173" s="139"/>
      <c r="IY173" s="139"/>
      <c r="IZ173" s="139"/>
      <c r="JA173" s="139"/>
      <c r="JB173" s="139"/>
      <c r="JC173" s="139"/>
      <c r="JD173" s="139"/>
      <c r="JE173" s="139"/>
      <c r="JF173" s="139"/>
      <c r="JG173" s="139"/>
      <c r="JH173" s="139"/>
      <c r="JI173" s="139"/>
      <c r="JJ173" s="139"/>
      <c r="JK173" s="139"/>
      <c r="JL173" s="139"/>
      <c r="JM173" s="139"/>
      <c r="JN173" s="139"/>
      <c r="JO173" s="139"/>
      <c r="JP173" s="139"/>
      <c r="JQ173" s="139"/>
      <c r="JR173" s="139"/>
      <c r="JS173" s="139"/>
      <c r="JT173" s="139"/>
      <c r="JU173" s="139"/>
      <c r="JV173" s="139"/>
      <c r="JW173" s="139"/>
      <c r="JX173" s="139"/>
      <c r="JY173" s="139"/>
      <c r="JZ173" s="139"/>
      <c r="KA173" s="139"/>
      <c r="KB173" s="139"/>
      <c r="KC173" s="139"/>
      <c r="KD173" s="139"/>
      <c r="KE173" s="139"/>
      <c r="KF173" s="139"/>
      <c r="KG173" s="139"/>
      <c r="KH173" s="139"/>
      <c r="KI173" s="139"/>
      <c r="KJ173" s="139"/>
      <c r="KK173" s="139"/>
      <c r="KL173" s="139"/>
      <c r="KM173" s="139"/>
      <c r="KN173" s="139"/>
      <c r="KO173" s="139"/>
      <c r="KP173" s="139"/>
      <c r="KQ173" s="139"/>
      <c r="KR173" s="139"/>
      <c r="KS173" s="139"/>
      <c r="KT173" s="139"/>
      <c r="KU173" s="139"/>
      <c r="KV173" s="139"/>
      <c r="KW173" s="139"/>
      <c r="KX173" s="139"/>
      <c r="KY173" s="139"/>
      <c r="KZ173" s="139"/>
      <c r="LA173" s="139"/>
      <c r="LB173" s="139"/>
      <c r="LC173" s="139"/>
      <c r="LD173" s="139"/>
      <c r="LE173" s="139"/>
      <c r="LF173" s="139"/>
      <c r="LG173" s="139"/>
      <c r="LH173" s="139"/>
      <c r="LI173" s="139"/>
      <c r="LJ173" s="139"/>
      <c r="LK173" s="139"/>
      <c r="LL173" s="139"/>
      <c r="LM173" s="139"/>
      <c r="LN173" s="139"/>
      <c r="LO173" s="139"/>
      <c r="LP173" s="139"/>
      <c r="LQ173" s="139"/>
      <c r="LR173" s="139"/>
      <c r="LS173" s="139"/>
      <c r="LT173" s="139"/>
      <c r="LU173" s="139"/>
      <c r="LV173" s="139"/>
      <c r="LW173" s="139"/>
      <c r="LX173" s="139"/>
      <c r="LY173" s="139"/>
      <c r="LZ173" s="139"/>
      <c r="MA173" s="139"/>
      <c r="MB173" s="139"/>
      <c r="MC173" s="139"/>
      <c r="MD173" s="139"/>
      <c r="ME173" s="139"/>
      <c r="MF173" s="139"/>
      <c r="MG173" s="139"/>
      <c r="MH173" s="139"/>
      <c r="MI173" s="139"/>
      <c r="MJ173" s="139"/>
      <c r="MK173" s="139"/>
      <c r="ML173" s="139"/>
      <c r="MM173" s="139"/>
      <c r="MN173" s="139"/>
    </row>
    <row r="174" spans="1:352" s="140" customFormat="1" ht="15" customHeight="1" outlineLevel="1" x14ac:dyDescent="0.25">
      <c r="A174" s="131"/>
      <c r="B174" s="132"/>
      <c r="C174" s="133"/>
      <c r="D174" s="133"/>
      <c r="E174" s="134"/>
      <c r="F174" s="144" t="s">
        <v>119</v>
      </c>
      <c r="G174" s="145" t="s">
        <v>39</v>
      </c>
      <c r="H174" s="137">
        <f>C167*0.2</f>
        <v>2.5440000000000005</v>
      </c>
      <c r="I174" s="138">
        <v>3.72</v>
      </c>
      <c r="J174" s="134">
        <f t="shared" si="38"/>
        <v>9.4636800000000019</v>
      </c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9"/>
      <c r="AK174" s="139"/>
      <c r="AL174" s="139"/>
      <c r="AM174" s="139"/>
      <c r="AN174" s="139"/>
      <c r="AO174" s="139"/>
      <c r="AP174" s="139"/>
      <c r="AQ174" s="139"/>
      <c r="AR174" s="139"/>
      <c r="AS174" s="139"/>
      <c r="AT174" s="139"/>
      <c r="AU174" s="139"/>
      <c r="AV174" s="139"/>
      <c r="AW174" s="139"/>
      <c r="AX174" s="139"/>
      <c r="AY174" s="139"/>
      <c r="AZ174" s="139"/>
      <c r="BA174" s="139"/>
      <c r="BB174" s="139"/>
      <c r="BC174" s="139"/>
      <c r="BD174" s="139"/>
      <c r="BE174" s="139"/>
      <c r="BF174" s="139"/>
      <c r="BG174" s="139"/>
      <c r="BH174" s="139"/>
      <c r="BI174" s="139"/>
      <c r="BJ174" s="139"/>
      <c r="BK174" s="139"/>
      <c r="BL174" s="139"/>
      <c r="BM174" s="139"/>
      <c r="BN174" s="139"/>
      <c r="BO174" s="139"/>
      <c r="BP174" s="139"/>
      <c r="BQ174" s="139"/>
      <c r="BR174" s="139"/>
      <c r="BS174" s="139"/>
      <c r="BT174" s="139"/>
      <c r="BU174" s="139"/>
      <c r="BV174" s="139"/>
      <c r="BW174" s="139"/>
      <c r="BX174" s="139"/>
      <c r="BY174" s="139"/>
      <c r="BZ174" s="139"/>
      <c r="CA174" s="139"/>
      <c r="CB174" s="139"/>
      <c r="CC174" s="139"/>
      <c r="CD174" s="139"/>
      <c r="CE174" s="139"/>
      <c r="CF174" s="139"/>
      <c r="CG174" s="139"/>
      <c r="CH174" s="139"/>
      <c r="CI174" s="139"/>
      <c r="CJ174" s="139"/>
      <c r="CK174" s="139"/>
      <c r="CL174" s="139"/>
      <c r="CM174" s="139"/>
      <c r="CN174" s="139"/>
      <c r="CO174" s="139"/>
      <c r="CP174" s="139"/>
      <c r="CQ174" s="139"/>
      <c r="CR174" s="139"/>
      <c r="CS174" s="139"/>
      <c r="CT174" s="139"/>
      <c r="CU174" s="139"/>
      <c r="CV174" s="139"/>
      <c r="CW174" s="139"/>
      <c r="CX174" s="139"/>
      <c r="CY174" s="139"/>
      <c r="CZ174" s="139"/>
      <c r="DA174" s="139"/>
      <c r="DB174" s="139"/>
      <c r="DC174" s="139"/>
      <c r="DD174" s="139"/>
      <c r="DE174" s="139"/>
      <c r="DF174" s="139"/>
      <c r="DG174" s="139"/>
      <c r="DH174" s="139"/>
      <c r="DI174" s="139"/>
      <c r="DJ174" s="139"/>
      <c r="DK174" s="139"/>
      <c r="DL174" s="139"/>
      <c r="DM174" s="139"/>
      <c r="DN174" s="139"/>
      <c r="DO174" s="139"/>
      <c r="DP174" s="139"/>
      <c r="DQ174" s="139"/>
      <c r="DR174" s="139"/>
      <c r="DS174" s="139"/>
      <c r="DT174" s="139"/>
      <c r="DU174" s="139"/>
      <c r="DV174" s="139"/>
      <c r="DW174" s="139"/>
      <c r="DX174" s="139"/>
      <c r="DY174" s="139"/>
      <c r="DZ174" s="139"/>
      <c r="EA174" s="139"/>
      <c r="EB174" s="139"/>
      <c r="EC174" s="139"/>
      <c r="ED174" s="139"/>
      <c r="EE174" s="139"/>
      <c r="EF174" s="139"/>
      <c r="EG174" s="139"/>
      <c r="EH174" s="139"/>
      <c r="EI174" s="139"/>
      <c r="EJ174" s="139"/>
      <c r="EK174" s="139"/>
      <c r="EL174" s="139"/>
      <c r="EM174" s="139"/>
      <c r="EN174" s="139"/>
      <c r="EO174" s="139"/>
      <c r="EP174" s="139"/>
      <c r="EQ174" s="139"/>
      <c r="ER174" s="139"/>
      <c r="ES174" s="139"/>
      <c r="ET174" s="139"/>
      <c r="EU174" s="139"/>
      <c r="EV174" s="139"/>
      <c r="EW174" s="139"/>
      <c r="EX174" s="139"/>
      <c r="EY174" s="139"/>
      <c r="EZ174" s="139"/>
      <c r="FA174" s="139"/>
      <c r="FB174" s="139"/>
      <c r="FC174" s="139"/>
      <c r="FD174" s="139"/>
      <c r="FE174" s="139"/>
      <c r="FF174" s="139"/>
      <c r="FG174" s="139"/>
      <c r="FH174" s="139"/>
      <c r="FI174" s="139"/>
      <c r="FJ174" s="139"/>
      <c r="FK174" s="139"/>
      <c r="FL174" s="139"/>
      <c r="FM174" s="139"/>
      <c r="FN174" s="139"/>
      <c r="FO174" s="139"/>
      <c r="FP174" s="139"/>
      <c r="FQ174" s="139"/>
      <c r="FR174" s="139"/>
      <c r="FS174" s="139"/>
      <c r="FT174" s="139"/>
      <c r="FU174" s="139"/>
      <c r="FV174" s="139"/>
      <c r="FW174" s="139"/>
      <c r="FX174" s="139"/>
      <c r="FY174" s="139"/>
      <c r="FZ174" s="139"/>
      <c r="GA174" s="139"/>
      <c r="GB174" s="139"/>
      <c r="GC174" s="139"/>
      <c r="GD174" s="139"/>
      <c r="GE174" s="139"/>
      <c r="GF174" s="139"/>
      <c r="GG174" s="139"/>
      <c r="GH174" s="139"/>
      <c r="GI174" s="139"/>
      <c r="GJ174" s="139"/>
      <c r="GK174" s="139"/>
      <c r="GL174" s="139"/>
      <c r="GM174" s="139"/>
      <c r="GN174" s="139"/>
      <c r="GO174" s="139"/>
      <c r="GP174" s="139"/>
      <c r="GQ174" s="139"/>
      <c r="GR174" s="139"/>
      <c r="GS174" s="139"/>
      <c r="GT174" s="139"/>
      <c r="GU174" s="139"/>
      <c r="GV174" s="139"/>
      <c r="GW174" s="139"/>
      <c r="GX174" s="139"/>
      <c r="GY174" s="139"/>
      <c r="GZ174" s="139"/>
      <c r="HA174" s="139"/>
      <c r="HB174" s="139"/>
      <c r="HC174" s="139"/>
      <c r="HD174" s="139"/>
      <c r="HE174" s="139"/>
      <c r="HF174" s="139"/>
      <c r="HG174" s="139"/>
      <c r="HH174" s="139"/>
      <c r="HI174" s="139"/>
      <c r="HJ174" s="139"/>
      <c r="HK174" s="139"/>
      <c r="HL174" s="139"/>
      <c r="HM174" s="139"/>
      <c r="HN174" s="139"/>
      <c r="HO174" s="139"/>
      <c r="HP174" s="139"/>
      <c r="HQ174" s="139"/>
      <c r="HR174" s="139"/>
      <c r="HS174" s="139"/>
      <c r="HT174" s="139"/>
      <c r="HU174" s="139"/>
      <c r="HV174" s="139"/>
      <c r="HW174" s="139"/>
      <c r="HX174" s="139"/>
      <c r="HY174" s="139"/>
      <c r="HZ174" s="139"/>
      <c r="IA174" s="139"/>
      <c r="IB174" s="139"/>
      <c r="IC174" s="139"/>
      <c r="ID174" s="139"/>
      <c r="IE174" s="139"/>
      <c r="IF174" s="139"/>
      <c r="IG174" s="139"/>
      <c r="IH174" s="139"/>
      <c r="II174" s="139"/>
      <c r="IJ174" s="139"/>
      <c r="IK174" s="139"/>
      <c r="IL174" s="139"/>
      <c r="IM174" s="139"/>
      <c r="IN174" s="139"/>
      <c r="IO174" s="139"/>
      <c r="IP174" s="139"/>
      <c r="IQ174" s="139"/>
      <c r="IR174" s="139"/>
      <c r="IS174" s="139"/>
      <c r="IT174" s="139"/>
      <c r="IU174" s="139"/>
      <c r="IV174" s="139"/>
      <c r="IW174" s="139"/>
      <c r="IX174" s="139"/>
      <c r="IY174" s="139"/>
      <c r="IZ174" s="139"/>
      <c r="JA174" s="139"/>
      <c r="JB174" s="139"/>
      <c r="JC174" s="139"/>
      <c r="JD174" s="139"/>
      <c r="JE174" s="139"/>
      <c r="JF174" s="139"/>
      <c r="JG174" s="139"/>
      <c r="JH174" s="139"/>
      <c r="JI174" s="139"/>
      <c r="JJ174" s="139"/>
      <c r="JK174" s="139"/>
      <c r="JL174" s="139"/>
      <c r="JM174" s="139"/>
      <c r="JN174" s="139"/>
      <c r="JO174" s="139"/>
      <c r="JP174" s="139"/>
      <c r="JQ174" s="139"/>
      <c r="JR174" s="139"/>
      <c r="JS174" s="139"/>
      <c r="JT174" s="139"/>
      <c r="JU174" s="139"/>
      <c r="JV174" s="139"/>
      <c r="JW174" s="139"/>
      <c r="JX174" s="139"/>
      <c r="JY174" s="139"/>
      <c r="JZ174" s="139"/>
      <c r="KA174" s="139"/>
      <c r="KB174" s="139"/>
      <c r="KC174" s="139"/>
      <c r="KD174" s="139"/>
      <c r="KE174" s="139"/>
      <c r="KF174" s="139"/>
      <c r="KG174" s="139"/>
      <c r="KH174" s="139"/>
      <c r="KI174" s="139"/>
      <c r="KJ174" s="139"/>
      <c r="KK174" s="139"/>
      <c r="KL174" s="139"/>
      <c r="KM174" s="139"/>
      <c r="KN174" s="139"/>
      <c r="KO174" s="139"/>
      <c r="KP174" s="139"/>
      <c r="KQ174" s="139"/>
      <c r="KR174" s="139"/>
      <c r="KS174" s="139"/>
      <c r="KT174" s="139"/>
      <c r="KU174" s="139"/>
      <c r="KV174" s="139"/>
      <c r="KW174" s="139"/>
      <c r="KX174" s="139"/>
      <c r="KY174" s="139"/>
      <c r="KZ174" s="139"/>
      <c r="LA174" s="139"/>
      <c r="LB174" s="139"/>
      <c r="LC174" s="139"/>
      <c r="LD174" s="139"/>
      <c r="LE174" s="139"/>
      <c r="LF174" s="139"/>
      <c r="LG174" s="139"/>
      <c r="LH174" s="139"/>
      <c r="LI174" s="139"/>
      <c r="LJ174" s="139"/>
      <c r="LK174" s="139"/>
      <c r="LL174" s="139"/>
      <c r="LM174" s="139"/>
      <c r="LN174" s="139"/>
      <c r="LO174" s="139"/>
      <c r="LP174" s="139"/>
      <c r="LQ174" s="139"/>
      <c r="LR174" s="139"/>
      <c r="LS174" s="139"/>
      <c r="LT174" s="139"/>
      <c r="LU174" s="139"/>
      <c r="LV174" s="139"/>
      <c r="LW174" s="139"/>
      <c r="LX174" s="139"/>
      <c r="LY174" s="139"/>
      <c r="LZ174" s="139"/>
      <c r="MA174" s="139"/>
      <c r="MB174" s="139"/>
      <c r="MC174" s="139"/>
      <c r="MD174" s="139"/>
      <c r="ME174" s="139"/>
      <c r="MF174" s="139"/>
      <c r="MG174" s="139"/>
      <c r="MH174" s="139"/>
      <c r="MI174" s="139"/>
      <c r="MJ174" s="139"/>
      <c r="MK174" s="139"/>
      <c r="ML174" s="139"/>
      <c r="MM174" s="139"/>
      <c r="MN174" s="139"/>
    </row>
    <row r="175" spans="1:352" s="140" customFormat="1" ht="15" customHeight="1" outlineLevel="1" x14ac:dyDescent="0.25">
      <c r="A175" s="131"/>
      <c r="B175" s="132"/>
      <c r="C175" s="133"/>
      <c r="D175" s="133"/>
      <c r="E175" s="134"/>
      <c r="F175" s="144" t="s">
        <v>120</v>
      </c>
      <c r="G175" s="145" t="s">
        <v>39</v>
      </c>
      <c r="H175" s="137">
        <f>C167*0.8</f>
        <v>10.176000000000002</v>
      </c>
      <c r="I175" s="138">
        <v>4.68</v>
      </c>
      <c r="J175" s="134">
        <f t="shared" si="38"/>
        <v>47.623680000000007</v>
      </c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39"/>
      <c r="AX175" s="139"/>
      <c r="AY175" s="139"/>
      <c r="AZ175" s="139"/>
      <c r="BA175" s="139"/>
      <c r="BB175" s="139"/>
      <c r="BC175" s="139"/>
      <c r="BD175" s="139"/>
      <c r="BE175" s="139"/>
      <c r="BF175" s="139"/>
      <c r="BG175" s="139"/>
      <c r="BH175" s="139"/>
      <c r="BI175" s="139"/>
      <c r="BJ175" s="139"/>
      <c r="BK175" s="139"/>
      <c r="BL175" s="139"/>
      <c r="BM175" s="139"/>
      <c r="BN175" s="139"/>
      <c r="BO175" s="139"/>
      <c r="BP175" s="139"/>
      <c r="BQ175" s="139"/>
      <c r="BR175" s="139"/>
      <c r="BS175" s="139"/>
      <c r="BT175" s="139"/>
      <c r="BU175" s="139"/>
      <c r="BV175" s="139"/>
      <c r="BW175" s="139"/>
      <c r="BX175" s="139"/>
      <c r="BY175" s="139"/>
      <c r="BZ175" s="139"/>
      <c r="CA175" s="139"/>
      <c r="CB175" s="139"/>
      <c r="CC175" s="139"/>
      <c r="CD175" s="139"/>
      <c r="CE175" s="139"/>
      <c r="CF175" s="139"/>
      <c r="CG175" s="139"/>
      <c r="CH175" s="139"/>
      <c r="CI175" s="139"/>
      <c r="CJ175" s="139"/>
      <c r="CK175" s="139"/>
      <c r="CL175" s="139"/>
      <c r="CM175" s="139"/>
      <c r="CN175" s="139"/>
      <c r="CO175" s="139"/>
      <c r="CP175" s="139"/>
      <c r="CQ175" s="139"/>
      <c r="CR175" s="139"/>
      <c r="CS175" s="139"/>
      <c r="CT175" s="139"/>
      <c r="CU175" s="139"/>
      <c r="CV175" s="139"/>
      <c r="CW175" s="139"/>
      <c r="CX175" s="139"/>
      <c r="CY175" s="139"/>
      <c r="CZ175" s="139"/>
      <c r="DA175" s="139"/>
      <c r="DB175" s="139"/>
      <c r="DC175" s="139"/>
      <c r="DD175" s="139"/>
      <c r="DE175" s="139"/>
      <c r="DF175" s="139"/>
      <c r="DG175" s="139"/>
      <c r="DH175" s="139"/>
      <c r="DI175" s="139"/>
      <c r="DJ175" s="139"/>
      <c r="DK175" s="139"/>
      <c r="DL175" s="139"/>
      <c r="DM175" s="139"/>
      <c r="DN175" s="139"/>
      <c r="DO175" s="139"/>
      <c r="DP175" s="139"/>
      <c r="DQ175" s="139"/>
      <c r="DR175" s="139"/>
      <c r="DS175" s="139"/>
      <c r="DT175" s="139"/>
      <c r="DU175" s="139"/>
      <c r="DV175" s="139"/>
      <c r="DW175" s="139"/>
      <c r="DX175" s="139"/>
      <c r="DY175" s="139"/>
      <c r="DZ175" s="139"/>
      <c r="EA175" s="139"/>
      <c r="EB175" s="139"/>
      <c r="EC175" s="139"/>
      <c r="ED175" s="139"/>
      <c r="EE175" s="139"/>
      <c r="EF175" s="139"/>
      <c r="EG175" s="139"/>
      <c r="EH175" s="139"/>
      <c r="EI175" s="139"/>
      <c r="EJ175" s="139"/>
      <c r="EK175" s="139"/>
      <c r="EL175" s="139"/>
      <c r="EM175" s="139"/>
      <c r="EN175" s="139"/>
      <c r="EO175" s="139"/>
      <c r="EP175" s="139"/>
      <c r="EQ175" s="139"/>
      <c r="ER175" s="139"/>
      <c r="ES175" s="139"/>
      <c r="ET175" s="139"/>
      <c r="EU175" s="139"/>
      <c r="EV175" s="139"/>
      <c r="EW175" s="139"/>
      <c r="EX175" s="139"/>
      <c r="EY175" s="139"/>
      <c r="EZ175" s="139"/>
      <c r="FA175" s="139"/>
      <c r="FB175" s="139"/>
      <c r="FC175" s="139"/>
      <c r="FD175" s="139"/>
      <c r="FE175" s="139"/>
      <c r="FF175" s="139"/>
      <c r="FG175" s="139"/>
      <c r="FH175" s="139"/>
      <c r="FI175" s="139"/>
      <c r="FJ175" s="139"/>
      <c r="FK175" s="139"/>
      <c r="FL175" s="139"/>
      <c r="FM175" s="139"/>
      <c r="FN175" s="139"/>
      <c r="FO175" s="139"/>
      <c r="FP175" s="139"/>
      <c r="FQ175" s="139"/>
      <c r="FR175" s="139"/>
      <c r="FS175" s="139"/>
      <c r="FT175" s="139"/>
      <c r="FU175" s="139"/>
      <c r="FV175" s="139"/>
      <c r="FW175" s="139"/>
      <c r="FX175" s="139"/>
      <c r="FY175" s="139"/>
      <c r="FZ175" s="139"/>
      <c r="GA175" s="139"/>
      <c r="GB175" s="139"/>
      <c r="GC175" s="139"/>
      <c r="GD175" s="139"/>
      <c r="GE175" s="139"/>
      <c r="GF175" s="139"/>
      <c r="GG175" s="139"/>
      <c r="GH175" s="139"/>
      <c r="GI175" s="139"/>
      <c r="GJ175" s="139"/>
      <c r="GK175" s="139"/>
      <c r="GL175" s="139"/>
      <c r="GM175" s="139"/>
      <c r="GN175" s="139"/>
      <c r="GO175" s="139"/>
      <c r="GP175" s="139"/>
      <c r="GQ175" s="139"/>
      <c r="GR175" s="139"/>
      <c r="GS175" s="139"/>
      <c r="GT175" s="139"/>
      <c r="GU175" s="139"/>
      <c r="GV175" s="139"/>
      <c r="GW175" s="139"/>
      <c r="GX175" s="139"/>
      <c r="GY175" s="139"/>
      <c r="GZ175" s="139"/>
      <c r="HA175" s="139"/>
      <c r="HB175" s="139"/>
      <c r="HC175" s="139"/>
      <c r="HD175" s="139"/>
      <c r="HE175" s="139"/>
      <c r="HF175" s="139"/>
      <c r="HG175" s="139"/>
      <c r="HH175" s="139"/>
      <c r="HI175" s="139"/>
      <c r="HJ175" s="139"/>
      <c r="HK175" s="139"/>
      <c r="HL175" s="139"/>
      <c r="HM175" s="139"/>
      <c r="HN175" s="139"/>
      <c r="HO175" s="139"/>
      <c r="HP175" s="139"/>
      <c r="HQ175" s="139"/>
      <c r="HR175" s="139"/>
      <c r="HS175" s="139"/>
      <c r="HT175" s="139"/>
      <c r="HU175" s="139"/>
      <c r="HV175" s="139"/>
      <c r="HW175" s="139"/>
      <c r="HX175" s="139"/>
      <c r="HY175" s="139"/>
      <c r="HZ175" s="139"/>
      <c r="IA175" s="139"/>
      <c r="IB175" s="139"/>
      <c r="IC175" s="139"/>
      <c r="ID175" s="139"/>
      <c r="IE175" s="139"/>
      <c r="IF175" s="139"/>
      <c r="IG175" s="139"/>
      <c r="IH175" s="139"/>
      <c r="II175" s="139"/>
      <c r="IJ175" s="139"/>
      <c r="IK175" s="139"/>
      <c r="IL175" s="139"/>
      <c r="IM175" s="139"/>
      <c r="IN175" s="139"/>
      <c r="IO175" s="139"/>
      <c r="IP175" s="139"/>
      <c r="IQ175" s="139"/>
      <c r="IR175" s="139"/>
      <c r="IS175" s="139"/>
      <c r="IT175" s="139"/>
      <c r="IU175" s="139"/>
      <c r="IV175" s="139"/>
      <c r="IW175" s="139"/>
      <c r="IX175" s="139"/>
      <c r="IY175" s="139"/>
      <c r="IZ175" s="139"/>
      <c r="JA175" s="139"/>
      <c r="JB175" s="139"/>
      <c r="JC175" s="139"/>
      <c r="JD175" s="139"/>
      <c r="JE175" s="139"/>
      <c r="JF175" s="139"/>
      <c r="JG175" s="139"/>
      <c r="JH175" s="139"/>
      <c r="JI175" s="139"/>
      <c r="JJ175" s="139"/>
      <c r="JK175" s="139"/>
      <c r="JL175" s="139"/>
      <c r="JM175" s="139"/>
      <c r="JN175" s="139"/>
      <c r="JO175" s="139"/>
      <c r="JP175" s="139"/>
      <c r="JQ175" s="139"/>
      <c r="JR175" s="139"/>
      <c r="JS175" s="139"/>
      <c r="JT175" s="139"/>
      <c r="JU175" s="139"/>
      <c r="JV175" s="139"/>
      <c r="JW175" s="139"/>
      <c r="JX175" s="139"/>
      <c r="JY175" s="139"/>
      <c r="JZ175" s="139"/>
      <c r="KA175" s="139"/>
      <c r="KB175" s="139"/>
      <c r="KC175" s="139"/>
      <c r="KD175" s="139"/>
      <c r="KE175" s="139"/>
      <c r="KF175" s="139"/>
      <c r="KG175" s="139"/>
      <c r="KH175" s="139"/>
      <c r="KI175" s="139"/>
      <c r="KJ175" s="139"/>
      <c r="KK175" s="139"/>
      <c r="KL175" s="139"/>
      <c r="KM175" s="139"/>
      <c r="KN175" s="139"/>
      <c r="KO175" s="139"/>
      <c r="KP175" s="139"/>
      <c r="KQ175" s="139"/>
      <c r="KR175" s="139"/>
      <c r="KS175" s="139"/>
      <c r="KT175" s="139"/>
      <c r="KU175" s="139"/>
      <c r="KV175" s="139"/>
      <c r="KW175" s="139"/>
      <c r="KX175" s="139"/>
      <c r="KY175" s="139"/>
      <c r="KZ175" s="139"/>
      <c r="LA175" s="139"/>
      <c r="LB175" s="139"/>
      <c r="LC175" s="139"/>
      <c r="LD175" s="139"/>
      <c r="LE175" s="139"/>
      <c r="LF175" s="139"/>
      <c r="LG175" s="139"/>
      <c r="LH175" s="139"/>
      <c r="LI175" s="139"/>
      <c r="LJ175" s="139"/>
      <c r="LK175" s="139"/>
      <c r="LL175" s="139"/>
      <c r="LM175" s="139"/>
      <c r="LN175" s="139"/>
      <c r="LO175" s="139"/>
      <c r="LP175" s="139"/>
      <c r="LQ175" s="139"/>
      <c r="LR175" s="139"/>
      <c r="LS175" s="139"/>
      <c r="LT175" s="139"/>
      <c r="LU175" s="139"/>
      <c r="LV175" s="139"/>
      <c r="LW175" s="139"/>
      <c r="LX175" s="139"/>
      <c r="LY175" s="139"/>
      <c r="LZ175" s="139"/>
      <c r="MA175" s="139"/>
      <c r="MB175" s="139"/>
      <c r="MC175" s="139"/>
      <c r="MD175" s="139"/>
      <c r="ME175" s="139"/>
      <c r="MF175" s="139"/>
      <c r="MG175" s="139"/>
      <c r="MH175" s="139"/>
      <c r="MI175" s="139"/>
      <c r="MJ175" s="139"/>
      <c r="MK175" s="139"/>
      <c r="ML175" s="139"/>
      <c r="MM175" s="139"/>
      <c r="MN175" s="139"/>
    </row>
    <row r="176" spans="1:352" s="140" customFormat="1" ht="15" customHeight="1" outlineLevel="1" x14ac:dyDescent="0.25">
      <c r="A176" s="131"/>
      <c r="B176" s="132"/>
      <c r="C176" s="133"/>
      <c r="D176" s="133"/>
      <c r="E176" s="134"/>
      <c r="F176" s="144" t="s">
        <v>121</v>
      </c>
      <c r="G176" s="145" t="s">
        <v>39</v>
      </c>
      <c r="H176" s="137">
        <f>C167*7</f>
        <v>89.04</v>
      </c>
      <c r="I176" s="138">
        <v>0.12</v>
      </c>
      <c r="J176" s="134">
        <f t="shared" si="38"/>
        <v>10.684800000000001</v>
      </c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/>
      <c r="AF176" s="139"/>
      <c r="AG176" s="139"/>
      <c r="AH176" s="139"/>
      <c r="AI176" s="139"/>
      <c r="AJ176" s="139"/>
      <c r="AK176" s="139"/>
      <c r="AL176" s="139"/>
      <c r="AM176" s="139"/>
      <c r="AN176" s="139"/>
      <c r="AO176" s="139"/>
      <c r="AP176" s="139"/>
      <c r="AQ176" s="139"/>
      <c r="AR176" s="139"/>
      <c r="AS176" s="139"/>
      <c r="AT176" s="139"/>
      <c r="AU176" s="139"/>
      <c r="AV176" s="139"/>
      <c r="AW176" s="139"/>
      <c r="AX176" s="139"/>
      <c r="AY176" s="139"/>
      <c r="AZ176" s="139"/>
      <c r="BA176" s="139"/>
      <c r="BB176" s="139"/>
      <c r="BC176" s="139"/>
      <c r="BD176" s="139"/>
      <c r="BE176" s="139"/>
      <c r="BF176" s="139"/>
      <c r="BG176" s="139"/>
      <c r="BH176" s="139"/>
      <c r="BI176" s="139"/>
      <c r="BJ176" s="139"/>
      <c r="BK176" s="139"/>
      <c r="BL176" s="139"/>
      <c r="BM176" s="139"/>
      <c r="BN176" s="139"/>
      <c r="BO176" s="139"/>
      <c r="BP176" s="139"/>
      <c r="BQ176" s="139"/>
      <c r="BR176" s="139"/>
      <c r="BS176" s="139"/>
      <c r="BT176" s="139"/>
      <c r="BU176" s="139"/>
      <c r="BV176" s="139"/>
      <c r="BW176" s="139"/>
      <c r="BX176" s="139"/>
      <c r="BY176" s="139"/>
      <c r="BZ176" s="139"/>
      <c r="CA176" s="139"/>
      <c r="CB176" s="139"/>
      <c r="CC176" s="139"/>
      <c r="CD176" s="139"/>
      <c r="CE176" s="139"/>
      <c r="CF176" s="139"/>
      <c r="CG176" s="139"/>
      <c r="CH176" s="139"/>
      <c r="CI176" s="139"/>
      <c r="CJ176" s="139"/>
      <c r="CK176" s="139"/>
      <c r="CL176" s="139"/>
      <c r="CM176" s="139"/>
      <c r="CN176" s="139"/>
      <c r="CO176" s="139"/>
      <c r="CP176" s="139"/>
      <c r="CQ176" s="139"/>
      <c r="CR176" s="139"/>
      <c r="CS176" s="139"/>
      <c r="CT176" s="139"/>
      <c r="CU176" s="139"/>
      <c r="CV176" s="139"/>
      <c r="CW176" s="139"/>
      <c r="CX176" s="139"/>
      <c r="CY176" s="139"/>
      <c r="CZ176" s="139"/>
      <c r="DA176" s="139"/>
      <c r="DB176" s="139"/>
      <c r="DC176" s="139"/>
      <c r="DD176" s="139"/>
      <c r="DE176" s="139"/>
      <c r="DF176" s="139"/>
      <c r="DG176" s="139"/>
      <c r="DH176" s="139"/>
      <c r="DI176" s="139"/>
      <c r="DJ176" s="139"/>
      <c r="DK176" s="139"/>
      <c r="DL176" s="139"/>
      <c r="DM176" s="139"/>
      <c r="DN176" s="139"/>
      <c r="DO176" s="139"/>
      <c r="DP176" s="139"/>
      <c r="DQ176" s="139"/>
      <c r="DR176" s="139"/>
      <c r="DS176" s="139"/>
      <c r="DT176" s="139"/>
      <c r="DU176" s="139"/>
      <c r="DV176" s="139"/>
      <c r="DW176" s="139"/>
      <c r="DX176" s="139"/>
      <c r="DY176" s="139"/>
      <c r="DZ176" s="139"/>
      <c r="EA176" s="139"/>
      <c r="EB176" s="139"/>
      <c r="EC176" s="139"/>
      <c r="ED176" s="139"/>
      <c r="EE176" s="139"/>
      <c r="EF176" s="139"/>
      <c r="EG176" s="139"/>
      <c r="EH176" s="139"/>
      <c r="EI176" s="139"/>
      <c r="EJ176" s="139"/>
      <c r="EK176" s="139"/>
      <c r="EL176" s="139"/>
      <c r="EM176" s="139"/>
      <c r="EN176" s="139"/>
      <c r="EO176" s="139"/>
      <c r="EP176" s="139"/>
      <c r="EQ176" s="139"/>
      <c r="ER176" s="139"/>
      <c r="ES176" s="139"/>
      <c r="ET176" s="139"/>
      <c r="EU176" s="139"/>
      <c r="EV176" s="139"/>
      <c r="EW176" s="139"/>
      <c r="EX176" s="139"/>
      <c r="EY176" s="139"/>
      <c r="EZ176" s="139"/>
      <c r="FA176" s="139"/>
      <c r="FB176" s="139"/>
      <c r="FC176" s="139"/>
      <c r="FD176" s="139"/>
      <c r="FE176" s="139"/>
      <c r="FF176" s="139"/>
      <c r="FG176" s="139"/>
      <c r="FH176" s="139"/>
      <c r="FI176" s="139"/>
      <c r="FJ176" s="139"/>
      <c r="FK176" s="139"/>
      <c r="FL176" s="139"/>
      <c r="FM176" s="139"/>
      <c r="FN176" s="139"/>
      <c r="FO176" s="139"/>
      <c r="FP176" s="139"/>
      <c r="FQ176" s="139"/>
      <c r="FR176" s="139"/>
      <c r="FS176" s="139"/>
      <c r="FT176" s="139"/>
      <c r="FU176" s="139"/>
      <c r="FV176" s="139"/>
      <c r="FW176" s="139"/>
      <c r="FX176" s="139"/>
      <c r="FY176" s="139"/>
      <c r="FZ176" s="139"/>
      <c r="GA176" s="139"/>
      <c r="GB176" s="139"/>
      <c r="GC176" s="139"/>
      <c r="GD176" s="139"/>
      <c r="GE176" s="139"/>
      <c r="GF176" s="139"/>
      <c r="GG176" s="139"/>
      <c r="GH176" s="139"/>
      <c r="GI176" s="139"/>
      <c r="GJ176" s="139"/>
      <c r="GK176" s="139"/>
      <c r="GL176" s="139"/>
      <c r="GM176" s="139"/>
      <c r="GN176" s="139"/>
      <c r="GO176" s="139"/>
      <c r="GP176" s="139"/>
      <c r="GQ176" s="139"/>
      <c r="GR176" s="139"/>
      <c r="GS176" s="139"/>
      <c r="GT176" s="139"/>
      <c r="GU176" s="139"/>
      <c r="GV176" s="139"/>
      <c r="GW176" s="139"/>
      <c r="GX176" s="139"/>
      <c r="GY176" s="139"/>
      <c r="GZ176" s="139"/>
      <c r="HA176" s="139"/>
      <c r="HB176" s="139"/>
      <c r="HC176" s="139"/>
      <c r="HD176" s="139"/>
      <c r="HE176" s="139"/>
      <c r="HF176" s="139"/>
      <c r="HG176" s="139"/>
      <c r="HH176" s="139"/>
      <c r="HI176" s="139"/>
      <c r="HJ176" s="139"/>
      <c r="HK176" s="139"/>
      <c r="HL176" s="139"/>
      <c r="HM176" s="139"/>
      <c r="HN176" s="139"/>
      <c r="HO176" s="139"/>
      <c r="HP176" s="139"/>
      <c r="HQ176" s="139"/>
      <c r="HR176" s="139"/>
      <c r="HS176" s="139"/>
      <c r="HT176" s="139"/>
      <c r="HU176" s="139"/>
      <c r="HV176" s="139"/>
      <c r="HW176" s="139"/>
      <c r="HX176" s="139"/>
      <c r="HY176" s="139"/>
      <c r="HZ176" s="139"/>
      <c r="IA176" s="139"/>
      <c r="IB176" s="139"/>
      <c r="IC176" s="139"/>
      <c r="ID176" s="139"/>
      <c r="IE176" s="139"/>
      <c r="IF176" s="139"/>
      <c r="IG176" s="139"/>
      <c r="IH176" s="139"/>
      <c r="II176" s="139"/>
      <c r="IJ176" s="139"/>
      <c r="IK176" s="139"/>
      <c r="IL176" s="139"/>
      <c r="IM176" s="139"/>
      <c r="IN176" s="139"/>
      <c r="IO176" s="139"/>
      <c r="IP176" s="139"/>
      <c r="IQ176" s="139"/>
      <c r="IR176" s="139"/>
      <c r="IS176" s="139"/>
      <c r="IT176" s="139"/>
      <c r="IU176" s="139"/>
      <c r="IV176" s="139"/>
      <c r="IW176" s="139"/>
      <c r="IX176" s="139"/>
      <c r="IY176" s="139"/>
      <c r="IZ176" s="139"/>
      <c r="JA176" s="139"/>
      <c r="JB176" s="139"/>
      <c r="JC176" s="139"/>
      <c r="JD176" s="139"/>
      <c r="JE176" s="139"/>
      <c r="JF176" s="139"/>
      <c r="JG176" s="139"/>
      <c r="JH176" s="139"/>
      <c r="JI176" s="139"/>
      <c r="JJ176" s="139"/>
      <c r="JK176" s="139"/>
      <c r="JL176" s="139"/>
      <c r="JM176" s="139"/>
      <c r="JN176" s="139"/>
      <c r="JO176" s="139"/>
      <c r="JP176" s="139"/>
      <c r="JQ176" s="139"/>
      <c r="JR176" s="139"/>
      <c r="JS176" s="139"/>
      <c r="JT176" s="139"/>
      <c r="JU176" s="139"/>
      <c r="JV176" s="139"/>
      <c r="JW176" s="139"/>
      <c r="JX176" s="139"/>
      <c r="JY176" s="139"/>
      <c r="JZ176" s="139"/>
      <c r="KA176" s="139"/>
      <c r="KB176" s="139"/>
      <c r="KC176" s="139"/>
      <c r="KD176" s="139"/>
      <c r="KE176" s="139"/>
      <c r="KF176" s="139"/>
      <c r="KG176" s="139"/>
      <c r="KH176" s="139"/>
      <c r="KI176" s="139"/>
      <c r="KJ176" s="139"/>
      <c r="KK176" s="139"/>
      <c r="KL176" s="139"/>
      <c r="KM176" s="139"/>
      <c r="KN176" s="139"/>
      <c r="KO176" s="139"/>
      <c r="KP176" s="139"/>
      <c r="KQ176" s="139"/>
      <c r="KR176" s="139"/>
      <c r="KS176" s="139"/>
      <c r="KT176" s="139"/>
      <c r="KU176" s="139"/>
      <c r="KV176" s="139"/>
      <c r="KW176" s="139"/>
      <c r="KX176" s="139"/>
      <c r="KY176" s="139"/>
      <c r="KZ176" s="139"/>
      <c r="LA176" s="139"/>
      <c r="LB176" s="139"/>
      <c r="LC176" s="139"/>
      <c r="LD176" s="139"/>
      <c r="LE176" s="139"/>
      <c r="LF176" s="139"/>
      <c r="LG176" s="139"/>
      <c r="LH176" s="139"/>
      <c r="LI176" s="139"/>
      <c r="LJ176" s="139"/>
      <c r="LK176" s="139"/>
      <c r="LL176" s="139"/>
      <c r="LM176" s="139"/>
      <c r="LN176" s="139"/>
      <c r="LO176" s="139"/>
      <c r="LP176" s="139"/>
      <c r="LQ176" s="139"/>
      <c r="LR176" s="139"/>
      <c r="LS176" s="139"/>
      <c r="LT176" s="139"/>
      <c r="LU176" s="139"/>
      <c r="LV176" s="139"/>
      <c r="LW176" s="139"/>
      <c r="LX176" s="139"/>
      <c r="LY176" s="139"/>
      <c r="LZ176" s="139"/>
      <c r="MA176" s="139"/>
      <c r="MB176" s="139"/>
      <c r="MC176" s="139"/>
      <c r="MD176" s="139"/>
      <c r="ME176" s="139"/>
      <c r="MF176" s="139"/>
      <c r="MG176" s="139"/>
      <c r="MH176" s="139"/>
      <c r="MI176" s="139"/>
      <c r="MJ176" s="139"/>
      <c r="MK176" s="139"/>
      <c r="ML176" s="139"/>
      <c r="MM176" s="139"/>
      <c r="MN176" s="139"/>
    </row>
    <row r="177" spans="1:352" s="140" customFormat="1" ht="15" customHeight="1" outlineLevel="1" x14ac:dyDescent="0.25">
      <c r="A177" s="131"/>
      <c r="B177" s="132"/>
      <c r="C177" s="133"/>
      <c r="D177" s="133"/>
      <c r="E177" s="134"/>
      <c r="F177" s="144" t="s">
        <v>122</v>
      </c>
      <c r="G177" s="145" t="s">
        <v>39</v>
      </c>
      <c r="H177" s="137">
        <f>C167*0.8</f>
        <v>10.176000000000002</v>
      </c>
      <c r="I177" s="138">
        <v>1.77</v>
      </c>
      <c r="J177" s="134">
        <f t="shared" si="38"/>
        <v>18.011520000000004</v>
      </c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139"/>
      <c r="AH177" s="139"/>
      <c r="AI177" s="139"/>
      <c r="AJ177" s="139"/>
      <c r="AK177" s="139"/>
      <c r="AL177" s="139"/>
      <c r="AM177" s="139"/>
      <c r="AN177" s="139"/>
      <c r="AO177" s="139"/>
      <c r="AP177" s="139"/>
      <c r="AQ177" s="139"/>
      <c r="AR177" s="139"/>
      <c r="AS177" s="139"/>
      <c r="AT177" s="139"/>
      <c r="AU177" s="139"/>
      <c r="AV177" s="139"/>
      <c r="AW177" s="139"/>
      <c r="AX177" s="139"/>
      <c r="AY177" s="139"/>
      <c r="AZ177" s="139"/>
      <c r="BA177" s="139"/>
      <c r="BB177" s="139"/>
      <c r="BC177" s="139"/>
      <c r="BD177" s="139"/>
      <c r="BE177" s="139"/>
      <c r="BF177" s="139"/>
      <c r="BG177" s="139"/>
      <c r="BH177" s="139"/>
      <c r="BI177" s="139"/>
      <c r="BJ177" s="139"/>
      <c r="BK177" s="139"/>
      <c r="BL177" s="139"/>
      <c r="BM177" s="139"/>
      <c r="BN177" s="139"/>
      <c r="BO177" s="139"/>
      <c r="BP177" s="139"/>
      <c r="BQ177" s="139"/>
      <c r="BR177" s="139"/>
      <c r="BS177" s="139"/>
      <c r="BT177" s="139"/>
      <c r="BU177" s="139"/>
      <c r="BV177" s="139"/>
      <c r="BW177" s="139"/>
      <c r="BX177" s="139"/>
      <c r="BY177" s="139"/>
      <c r="BZ177" s="139"/>
      <c r="CA177" s="139"/>
      <c r="CB177" s="139"/>
      <c r="CC177" s="139"/>
      <c r="CD177" s="139"/>
      <c r="CE177" s="139"/>
      <c r="CF177" s="139"/>
      <c r="CG177" s="139"/>
      <c r="CH177" s="139"/>
      <c r="CI177" s="139"/>
      <c r="CJ177" s="139"/>
      <c r="CK177" s="139"/>
      <c r="CL177" s="139"/>
      <c r="CM177" s="139"/>
      <c r="CN177" s="139"/>
      <c r="CO177" s="139"/>
      <c r="CP177" s="139"/>
      <c r="CQ177" s="139"/>
      <c r="CR177" s="139"/>
      <c r="CS177" s="139"/>
      <c r="CT177" s="139"/>
      <c r="CU177" s="139"/>
      <c r="CV177" s="139"/>
      <c r="CW177" s="139"/>
      <c r="CX177" s="139"/>
      <c r="CY177" s="139"/>
      <c r="CZ177" s="139"/>
      <c r="DA177" s="139"/>
      <c r="DB177" s="139"/>
      <c r="DC177" s="139"/>
      <c r="DD177" s="139"/>
      <c r="DE177" s="139"/>
      <c r="DF177" s="139"/>
      <c r="DG177" s="139"/>
      <c r="DH177" s="139"/>
      <c r="DI177" s="139"/>
      <c r="DJ177" s="139"/>
      <c r="DK177" s="139"/>
      <c r="DL177" s="139"/>
      <c r="DM177" s="139"/>
      <c r="DN177" s="139"/>
      <c r="DO177" s="139"/>
      <c r="DP177" s="139"/>
      <c r="DQ177" s="139"/>
      <c r="DR177" s="139"/>
      <c r="DS177" s="139"/>
      <c r="DT177" s="139"/>
      <c r="DU177" s="139"/>
      <c r="DV177" s="139"/>
      <c r="DW177" s="139"/>
      <c r="DX177" s="139"/>
      <c r="DY177" s="139"/>
      <c r="DZ177" s="139"/>
      <c r="EA177" s="139"/>
      <c r="EB177" s="139"/>
      <c r="EC177" s="139"/>
      <c r="ED177" s="139"/>
      <c r="EE177" s="139"/>
      <c r="EF177" s="139"/>
      <c r="EG177" s="139"/>
      <c r="EH177" s="139"/>
      <c r="EI177" s="139"/>
      <c r="EJ177" s="139"/>
      <c r="EK177" s="139"/>
      <c r="EL177" s="139"/>
      <c r="EM177" s="139"/>
      <c r="EN177" s="139"/>
      <c r="EO177" s="139"/>
      <c r="EP177" s="139"/>
      <c r="EQ177" s="139"/>
      <c r="ER177" s="139"/>
      <c r="ES177" s="139"/>
      <c r="ET177" s="139"/>
      <c r="EU177" s="139"/>
      <c r="EV177" s="139"/>
      <c r="EW177" s="139"/>
      <c r="EX177" s="139"/>
      <c r="EY177" s="139"/>
      <c r="EZ177" s="139"/>
      <c r="FA177" s="139"/>
      <c r="FB177" s="139"/>
      <c r="FC177" s="139"/>
      <c r="FD177" s="139"/>
      <c r="FE177" s="139"/>
      <c r="FF177" s="139"/>
      <c r="FG177" s="139"/>
      <c r="FH177" s="139"/>
      <c r="FI177" s="139"/>
      <c r="FJ177" s="139"/>
      <c r="FK177" s="139"/>
      <c r="FL177" s="139"/>
      <c r="FM177" s="139"/>
      <c r="FN177" s="139"/>
      <c r="FO177" s="139"/>
      <c r="FP177" s="139"/>
      <c r="FQ177" s="139"/>
      <c r="FR177" s="139"/>
      <c r="FS177" s="139"/>
      <c r="FT177" s="139"/>
      <c r="FU177" s="139"/>
      <c r="FV177" s="139"/>
      <c r="FW177" s="139"/>
      <c r="FX177" s="139"/>
      <c r="FY177" s="139"/>
      <c r="FZ177" s="139"/>
      <c r="GA177" s="139"/>
      <c r="GB177" s="139"/>
      <c r="GC177" s="139"/>
      <c r="GD177" s="139"/>
      <c r="GE177" s="139"/>
      <c r="GF177" s="139"/>
      <c r="GG177" s="139"/>
      <c r="GH177" s="139"/>
      <c r="GI177" s="139"/>
      <c r="GJ177" s="139"/>
      <c r="GK177" s="139"/>
      <c r="GL177" s="139"/>
      <c r="GM177" s="139"/>
      <c r="GN177" s="139"/>
      <c r="GO177" s="139"/>
      <c r="GP177" s="139"/>
      <c r="GQ177" s="139"/>
      <c r="GR177" s="139"/>
      <c r="GS177" s="139"/>
      <c r="GT177" s="139"/>
      <c r="GU177" s="139"/>
      <c r="GV177" s="139"/>
      <c r="GW177" s="139"/>
      <c r="GX177" s="139"/>
      <c r="GY177" s="139"/>
      <c r="GZ177" s="139"/>
      <c r="HA177" s="139"/>
      <c r="HB177" s="139"/>
      <c r="HC177" s="139"/>
      <c r="HD177" s="139"/>
      <c r="HE177" s="139"/>
      <c r="HF177" s="139"/>
      <c r="HG177" s="139"/>
      <c r="HH177" s="139"/>
      <c r="HI177" s="139"/>
      <c r="HJ177" s="139"/>
      <c r="HK177" s="139"/>
      <c r="HL177" s="139"/>
      <c r="HM177" s="139"/>
      <c r="HN177" s="139"/>
      <c r="HO177" s="139"/>
      <c r="HP177" s="139"/>
      <c r="HQ177" s="139"/>
      <c r="HR177" s="139"/>
      <c r="HS177" s="139"/>
      <c r="HT177" s="139"/>
      <c r="HU177" s="139"/>
      <c r="HV177" s="139"/>
      <c r="HW177" s="139"/>
      <c r="HX177" s="139"/>
      <c r="HY177" s="139"/>
      <c r="HZ177" s="139"/>
      <c r="IA177" s="139"/>
      <c r="IB177" s="139"/>
      <c r="IC177" s="139"/>
      <c r="ID177" s="139"/>
      <c r="IE177" s="139"/>
      <c r="IF177" s="139"/>
      <c r="IG177" s="139"/>
      <c r="IH177" s="139"/>
      <c r="II177" s="139"/>
      <c r="IJ177" s="139"/>
      <c r="IK177" s="139"/>
      <c r="IL177" s="139"/>
      <c r="IM177" s="139"/>
      <c r="IN177" s="139"/>
      <c r="IO177" s="139"/>
      <c r="IP177" s="139"/>
      <c r="IQ177" s="139"/>
      <c r="IR177" s="139"/>
      <c r="IS177" s="139"/>
      <c r="IT177" s="139"/>
      <c r="IU177" s="139"/>
      <c r="IV177" s="139"/>
      <c r="IW177" s="139"/>
      <c r="IX177" s="139"/>
      <c r="IY177" s="139"/>
      <c r="IZ177" s="139"/>
      <c r="JA177" s="139"/>
      <c r="JB177" s="139"/>
      <c r="JC177" s="139"/>
      <c r="JD177" s="139"/>
      <c r="JE177" s="139"/>
      <c r="JF177" s="139"/>
      <c r="JG177" s="139"/>
      <c r="JH177" s="139"/>
      <c r="JI177" s="139"/>
      <c r="JJ177" s="139"/>
      <c r="JK177" s="139"/>
      <c r="JL177" s="139"/>
      <c r="JM177" s="139"/>
      <c r="JN177" s="139"/>
      <c r="JO177" s="139"/>
      <c r="JP177" s="139"/>
      <c r="JQ177" s="139"/>
      <c r="JR177" s="139"/>
      <c r="JS177" s="139"/>
      <c r="JT177" s="139"/>
      <c r="JU177" s="139"/>
      <c r="JV177" s="139"/>
      <c r="JW177" s="139"/>
      <c r="JX177" s="139"/>
      <c r="JY177" s="139"/>
      <c r="JZ177" s="139"/>
      <c r="KA177" s="139"/>
      <c r="KB177" s="139"/>
      <c r="KC177" s="139"/>
      <c r="KD177" s="139"/>
      <c r="KE177" s="139"/>
      <c r="KF177" s="139"/>
      <c r="KG177" s="139"/>
      <c r="KH177" s="139"/>
      <c r="KI177" s="139"/>
      <c r="KJ177" s="139"/>
      <c r="KK177" s="139"/>
      <c r="KL177" s="139"/>
      <c r="KM177" s="139"/>
      <c r="KN177" s="139"/>
      <c r="KO177" s="139"/>
      <c r="KP177" s="139"/>
      <c r="KQ177" s="139"/>
      <c r="KR177" s="139"/>
      <c r="KS177" s="139"/>
      <c r="KT177" s="139"/>
      <c r="KU177" s="139"/>
      <c r="KV177" s="139"/>
      <c r="KW177" s="139"/>
      <c r="KX177" s="139"/>
      <c r="KY177" s="139"/>
      <c r="KZ177" s="139"/>
      <c r="LA177" s="139"/>
      <c r="LB177" s="139"/>
      <c r="LC177" s="139"/>
      <c r="LD177" s="139"/>
      <c r="LE177" s="139"/>
      <c r="LF177" s="139"/>
      <c r="LG177" s="139"/>
      <c r="LH177" s="139"/>
      <c r="LI177" s="139"/>
      <c r="LJ177" s="139"/>
      <c r="LK177" s="139"/>
      <c r="LL177" s="139"/>
      <c r="LM177" s="139"/>
      <c r="LN177" s="139"/>
      <c r="LO177" s="139"/>
      <c r="LP177" s="139"/>
      <c r="LQ177" s="139"/>
      <c r="LR177" s="139"/>
      <c r="LS177" s="139"/>
      <c r="LT177" s="139"/>
      <c r="LU177" s="139"/>
      <c r="LV177" s="139"/>
      <c r="LW177" s="139"/>
      <c r="LX177" s="139"/>
      <c r="LY177" s="139"/>
      <c r="LZ177" s="139"/>
      <c r="MA177" s="139"/>
      <c r="MB177" s="139"/>
      <c r="MC177" s="139"/>
      <c r="MD177" s="139"/>
      <c r="ME177" s="139"/>
      <c r="MF177" s="139"/>
      <c r="MG177" s="139"/>
      <c r="MH177" s="139"/>
      <c r="MI177" s="139"/>
      <c r="MJ177" s="139"/>
      <c r="MK177" s="139"/>
      <c r="ML177" s="139"/>
      <c r="MM177" s="139"/>
      <c r="MN177" s="139"/>
    </row>
    <row r="178" spans="1:352" s="151" customFormat="1" x14ac:dyDescent="0.25">
      <c r="A178" s="146"/>
      <c r="B178" s="147"/>
      <c r="C178" s="148"/>
      <c r="D178" s="138"/>
      <c r="E178" s="149"/>
      <c r="F178" s="150" t="s">
        <v>123</v>
      </c>
      <c r="G178" s="147" t="s">
        <v>10</v>
      </c>
      <c r="H178" s="148">
        <f>C167*40</f>
        <v>508.8</v>
      </c>
      <c r="I178" s="138">
        <v>0.2</v>
      </c>
      <c r="J178" s="149">
        <f t="shared" si="38"/>
        <v>101.76</v>
      </c>
    </row>
    <row r="179" spans="1:352" s="140" customFormat="1" ht="15" customHeight="1" outlineLevel="1" x14ac:dyDescent="0.25">
      <c r="A179" s="131"/>
      <c r="B179" s="132"/>
      <c r="C179" s="133"/>
      <c r="D179" s="133"/>
      <c r="E179" s="134"/>
      <c r="F179" s="144" t="s">
        <v>124</v>
      </c>
      <c r="G179" s="145" t="s">
        <v>39</v>
      </c>
      <c r="H179" s="137">
        <f>C167*7</f>
        <v>89.04</v>
      </c>
      <c r="I179" s="138">
        <v>0.36</v>
      </c>
      <c r="J179" s="134">
        <f t="shared" si="38"/>
        <v>32.054400000000001</v>
      </c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139"/>
      <c r="AO179" s="139"/>
      <c r="AP179" s="139"/>
      <c r="AQ179" s="139"/>
      <c r="AR179" s="139"/>
      <c r="AS179" s="139"/>
      <c r="AT179" s="139"/>
      <c r="AU179" s="139"/>
      <c r="AV179" s="139"/>
      <c r="AW179" s="139"/>
      <c r="AX179" s="139"/>
      <c r="AY179" s="139"/>
      <c r="AZ179" s="139"/>
      <c r="BA179" s="139"/>
      <c r="BB179" s="139"/>
      <c r="BC179" s="139"/>
      <c r="BD179" s="139"/>
      <c r="BE179" s="139"/>
      <c r="BF179" s="139"/>
      <c r="BG179" s="139"/>
      <c r="BH179" s="139"/>
      <c r="BI179" s="139"/>
      <c r="BJ179" s="139"/>
      <c r="BK179" s="139"/>
      <c r="BL179" s="139"/>
      <c r="BM179" s="139"/>
      <c r="BN179" s="139"/>
      <c r="BO179" s="139"/>
      <c r="BP179" s="139"/>
      <c r="BQ179" s="139"/>
      <c r="BR179" s="139"/>
      <c r="BS179" s="139"/>
      <c r="BT179" s="139"/>
      <c r="BU179" s="139"/>
      <c r="BV179" s="139"/>
      <c r="BW179" s="139"/>
      <c r="BX179" s="139"/>
      <c r="BY179" s="139"/>
      <c r="BZ179" s="139"/>
      <c r="CA179" s="139"/>
      <c r="CB179" s="139"/>
      <c r="CC179" s="139"/>
      <c r="CD179" s="139"/>
      <c r="CE179" s="139"/>
      <c r="CF179" s="139"/>
      <c r="CG179" s="139"/>
      <c r="CH179" s="139"/>
      <c r="CI179" s="139"/>
      <c r="CJ179" s="139"/>
      <c r="CK179" s="139"/>
      <c r="CL179" s="139"/>
      <c r="CM179" s="139"/>
      <c r="CN179" s="139"/>
      <c r="CO179" s="139"/>
      <c r="CP179" s="139"/>
      <c r="CQ179" s="139"/>
      <c r="CR179" s="139"/>
      <c r="CS179" s="139"/>
      <c r="CT179" s="139"/>
      <c r="CU179" s="139"/>
      <c r="CV179" s="139"/>
      <c r="CW179" s="139"/>
      <c r="CX179" s="139"/>
      <c r="CY179" s="139"/>
      <c r="CZ179" s="139"/>
      <c r="DA179" s="139"/>
      <c r="DB179" s="139"/>
      <c r="DC179" s="139"/>
      <c r="DD179" s="139"/>
      <c r="DE179" s="139"/>
      <c r="DF179" s="139"/>
      <c r="DG179" s="139"/>
      <c r="DH179" s="139"/>
      <c r="DI179" s="139"/>
      <c r="DJ179" s="139"/>
      <c r="DK179" s="139"/>
      <c r="DL179" s="139"/>
      <c r="DM179" s="139"/>
      <c r="DN179" s="139"/>
      <c r="DO179" s="139"/>
      <c r="DP179" s="139"/>
      <c r="DQ179" s="139"/>
      <c r="DR179" s="139"/>
      <c r="DS179" s="139"/>
      <c r="DT179" s="139"/>
      <c r="DU179" s="139"/>
      <c r="DV179" s="139"/>
      <c r="DW179" s="139"/>
      <c r="DX179" s="139"/>
      <c r="DY179" s="139"/>
      <c r="DZ179" s="139"/>
      <c r="EA179" s="139"/>
      <c r="EB179" s="139"/>
      <c r="EC179" s="139"/>
      <c r="ED179" s="139"/>
      <c r="EE179" s="139"/>
      <c r="EF179" s="139"/>
      <c r="EG179" s="139"/>
      <c r="EH179" s="139"/>
      <c r="EI179" s="139"/>
      <c r="EJ179" s="139"/>
      <c r="EK179" s="139"/>
      <c r="EL179" s="139"/>
      <c r="EM179" s="139"/>
      <c r="EN179" s="139"/>
      <c r="EO179" s="139"/>
      <c r="EP179" s="139"/>
      <c r="EQ179" s="139"/>
      <c r="ER179" s="139"/>
      <c r="ES179" s="139"/>
      <c r="ET179" s="139"/>
      <c r="EU179" s="139"/>
      <c r="EV179" s="139"/>
      <c r="EW179" s="139"/>
      <c r="EX179" s="139"/>
      <c r="EY179" s="139"/>
      <c r="EZ179" s="139"/>
      <c r="FA179" s="139"/>
      <c r="FB179" s="139"/>
      <c r="FC179" s="139"/>
      <c r="FD179" s="139"/>
      <c r="FE179" s="139"/>
      <c r="FF179" s="139"/>
      <c r="FG179" s="139"/>
      <c r="FH179" s="139"/>
      <c r="FI179" s="139"/>
      <c r="FJ179" s="139"/>
      <c r="FK179" s="139"/>
      <c r="FL179" s="139"/>
      <c r="FM179" s="139"/>
      <c r="FN179" s="139"/>
      <c r="FO179" s="139"/>
      <c r="FP179" s="139"/>
      <c r="FQ179" s="139"/>
      <c r="FR179" s="139"/>
      <c r="FS179" s="139"/>
      <c r="FT179" s="139"/>
      <c r="FU179" s="139"/>
      <c r="FV179" s="139"/>
      <c r="FW179" s="139"/>
      <c r="FX179" s="139"/>
      <c r="FY179" s="139"/>
      <c r="FZ179" s="139"/>
      <c r="GA179" s="139"/>
      <c r="GB179" s="139"/>
      <c r="GC179" s="139"/>
      <c r="GD179" s="139"/>
      <c r="GE179" s="139"/>
      <c r="GF179" s="139"/>
      <c r="GG179" s="139"/>
      <c r="GH179" s="139"/>
      <c r="GI179" s="139"/>
      <c r="GJ179" s="139"/>
      <c r="GK179" s="139"/>
      <c r="GL179" s="139"/>
      <c r="GM179" s="139"/>
      <c r="GN179" s="139"/>
      <c r="GO179" s="139"/>
      <c r="GP179" s="139"/>
      <c r="GQ179" s="139"/>
      <c r="GR179" s="139"/>
      <c r="GS179" s="139"/>
      <c r="GT179" s="139"/>
      <c r="GU179" s="139"/>
      <c r="GV179" s="139"/>
      <c r="GW179" s="139"/>
      <c r="GX179" s="139"/>
      <c r="GY179" s="139"/>
      <c r="GZ179" s="139"/>
      <c r="HA179" s="139"/>
      <c r="HB179" s="139"/>
      <c r="HC179" s="139"/>
      <c r="HD179" s="139"/>
      <c r="HE179" s="139"/>
      <c r="HF179" s="139"/>
      <c r="HG179" s="139"/>
      <c r="HH179" s="139"/>
      <c r="HI179" s="139"/>
      <c r="HJ179" s="139"/>
      <c r="HK179" s="139"/>
      <c r="HL179" s="139"/>
      <c r="HM179" s="139"/>
      <c r="HN179" s="139"/>
      <c r="HO179" s="139"/>
      <c r="HP179" s="139"/>
      <c r="HQ179" s="139"/>
      <c r="HR179" s="139"/>
      <c r="HS179" s="139"/>
      <c r="HT179" s="139"/>
      <c r="HU179" s="139"/>
      <c r="HV179" s="139"/>
      <c r="HW179" s="139"/>
      <c r="HX179" s="139"/>
      <c r="HY179" s="139"/>
      <c r="HZ179" s="139"/>
      <c r="IA179" s="139"/>
      <c r="IB179" s="139"/>
      <c r="IC179" s="139"/>
      <c r="ID179" s="139"/>
      <c r="IE179" s="139"/>
      <c r="IF179" s="139"/>
      <c r="IG179" s="139"/>
      <c r="IH179" s="139"/>
      <c r="II179" s="139"/>
      <c r="IJ179" s="139"/>
      <c r="IK179" s="139"/>
      <c r="IL179" s="139"/>
      <c r="IM179" s="139"/>
      <c r="IN179" s="139"/>
      <c r="IO179" s="139"/>
      <c r="IP179" s="139"/>
      <c r="IQ179" s="139"/>
      <c r="IR179" s="139"/>
      <c r="IS179" s="139"/>
      <c r="IT179" s="139"/>
      <c r="IU179" s="139"/>
      <c r="IV179" s="139"/>
      <c r="IW179" s="139"/>
      <c r="IX179" s="139"/>
      <c r="IY179" s="139"/>
      <c r="IZ179" s="139"/>
      <c r="JA179" s="139"/>
      <c r="JB179" s="139"/>
      <c r="JC179" s="139"/>
      <c r="JD179" s="139"/>
      <c r="JE179" s="139"/>
      <c r="JF179" s="139"/>
      <c r="JG179" s="139"/>
      <c r="JH179" s="139"/>
      <c r="JI179" s="139"/>
      <c r="JJ179" s="139"/>
      <c r="JK179" s="139"/>
      <c r="JL179" s="139"/>
      <c r="JM179" s="139"/>
      <c r="JN179" s="139"/>
      <c r="JO179" s="139"/>
      <c r="JP179" s="139"/>
      <c r="JQ179" s="139"/>
      <c r="JR179" s="139"/>
      <c r="JS179" s="139"/>
      <c r="JT179" s="139"/>
      <c r="JU179" s="139"/>
      <c r="JV179" s="139"/>
      <c r="JW179" s="139"/>
      <c r="JX179" s="139"/>
      <c r="JY179" s="139"/>
      <c r="JZ179" s="139"/>
      <c r="KA179" s="139"/>
      <c r="KB179" s="139"/>
      <c r="KC179" s="139"/>
      <c r="KD179" s="139"/>
      <c r="KE179" s="139"/>
      <c r="KF179" s="139"/>
      <c r="KG179" s="139"/>
      <c r="KH179" s="139"/>
      <c r="KI179" s="139"/>
      <c r="KJ179" s="139"/>
      <c r="KK179" s="139"/>
      <c r="KL179" s="139"/>
      <c r="KM179" s="139"/>
      <c r="KN179" s="139"/>
      <c r="KO179" s="139"/>
      <c r="KP179" s="139"/>
      <c r="KQ179" s="139"/>
      <c r="KR179" s="139"/>
      <c r="KS179" s="139"/>
      <c r="KT179" s="139"/>
      <c r="KU179" s="139"/>
      <c r="KV179" s="139"/>
      <c r="KW179" s="139"/>
      <c r="KX179" s="139"/>
      <c r="KY179" s="139"/>
      <c r="KZ179" s="139"/>
      <c r="LA179" s="139"/>
      <c r="LB179" s="139"/>
      <c r="LC179" s="139"/>
      <c r="LD179" s="139"/>
      <c r="LE179" s="139"/>
      <c r="LF179" s="139"/>
      <c r="LG179" s="139"/>
      <c r="LH179" s="139"/>
      <c r="LI179" s="139"/>
      <c r="LJ179" s="139"/>
      <c r="LK179" s="139"/>
      <c r="LL179" s="139"/>
      <c r="LM179" s="139"/>
      <c r="LN179" s="139"/>
      <c r="LO179" s="139"/>
      <c r="LP179" s="139"/>
      <c r="LQ179" s="139"/>
      <c r="LR179" s="139"/>
      <c r="LS179" s="139"/>
      <c r="LT179" s="139"/>
      <c r="LU179" s="139"/>
      <c r="LV179" s="139"/>
      <c r="LW179" s="139"/>
      <c r="LX179" s="139"/>
      <c r="LY179" s="139"/>
      <c r="LZ179" s="139"/>
      <c r="MA179" s="139"/>
      <c r="MB179" s="139"/>
      <c r="MC179" s="139"/>
      <c r="MD179" s="139"/>
      <c r="ME179" s="139"/>
      <c r="MF179" s="139"/>
      <c r="MG179" s="139"/>
      <c r="MH179" s="139"/>
      <c r="MI179" s="139"/>
      <c r="MJ179" s="139"/>
      <c r="MK179" s="139"/>
      <c r="ML179" s="139"/>
      <c r="MM179" s="139"/>
      <c r="MN179" s="139"/>
    </row>
    <row r="180" spans="1:352" s="151" customFormat="1" x14ac:dyDescent="0.25">
      <c r="A180" s="146" t="s">
        <v>166</v>
      </c>
      <c r="B180" s="147" t="s">
        <v>125</v>
      </c>
      <c r="C180" s="148">
        <f>C167*1.1</f>
        <v>13.992000000000003</v>
      </c>
      <c r="D180" s="138">
        <v>20</v>
      </c>
      <c r="E180" s="149">
        <f>C180*D180</f>
        <v>279.84000000000003</v>
      </c>
      <c r="F180" s="150" t="s">
        <v>126</v>
      </c>
      <c r="G180" s="147" t="s">
        <v>89</v>
      </c>
      <c r="H180" s="152">
        <f>C180*0.5</f>
        <v>6.9960000000000013</v>
      </c>
      <c r="I180" s="138">
        <v>9.9600000000000009</v>
      </c>
      <c r="J180" s="149">
        <f t="shared" si="38"/>
        <v>69.680160000000015</v>
      </c>
    </row>
    <row r="181" spans="1:352" s="151" customFormat="1" x14ac:dyDescent="0.25">
      <c r="A181" s="146"/>
      <c r="B181" s="147"/>
      <c r="C181" s="148"/>
      <c r="D181" s="138"/>
      <c r="E181" s="149"/>
      <c r="F181" s="135" t="s">
        <v>127</v>
      </c>
      <c r="G181" s="147" t="s">
        <v>128</v>
      </c>
      <c r="H181" s="148">
        <f>C180*1</f>
        <v>13.992000000000003</v>
      </c>
      <c r="I181" s="138">
        <v>1.33</v>
      </c>
      <c r="J181" s="149">
        <f t="shared" si="38"/>
        <v>18.609360000000006</v>
      </c>
    </row>
    <row r="182" spans="1:352" s="151" customFormat="1" x14ac:dyDescent="0.25">
      <c r="A182" s="146"/>
      <c r="B182" s="147"/>
      <c r="C182" s="148"/>
      <c r="D182" s="138"/>
      <c r="E182" s="149"/>
      <c r="F182" s="150" t="s">
        <v>129</v>
      </c>
      <c r="G182" s="147" t="s">
        <v>12</v>
      </c>
      <c r="H182" s="148">
        <f>C180*0.15</f>
        <v>2.0988000000000002</v>
      </c>
      <c r="I182" s="138">
        <v>14</v>
      </c>
      <c r="J182" s="149">
        <f t="shared" si="38"/>
        <v>29.383200000000002</v>
      </c>
    </row>
    <row r="183" spans="1:352" ht="14.25" customHeight="1" x14ac:dyDescent="0.2">
      <c r="A183" s="32" t="s">
        <v>92</v>
      </c>
      <c r="B183" s="33" t="s">
        <v>12</v>
      </c>
      <c r="C183" s="28">
        <v>10.32</v>
      </c>
      <c r="D183" s="28">
        <v>25</v>
      </c>
      <c r="E183" s="28">
        <f>C183*D183</f>
        <v>258</v>
      </c>
      <c r="F183" s="32" t="s">
        <v>19</v>
      </c>
      <c r="G183" s="33" t="s">
        <v>12</v>
      </c>
      <c r="H183" s="28">
        <f>C183*1.2</f>
        <v>12.384</v>
      </c>
      <c r="I183" s="28">
        <v>7.02</v>
      </c>
      <c r="J183" s="79">
        <f t="shared" si="38"/>
        <v>86.935679999999991</v>
      </c>
    </row>
    <row r="184" spans="1:352" ht="14.25" customHeight="1" x14ac:dyDescent="0.2">
      <c r="A184" s="32"/>
      <c r="B184" s="33"/>
      <c r="C184" s="28"/>
      <c r="D184" s="82"/>
      <c r="E184" s="83"/>
      <c r="F184" s="32" t="s">
        <v>20</v>
      </c>
      <c r="G184" s="33" t="s">
        <v>11</v>
      </c>
      <c r="H184" s="56">
        <f>C183*0.2/25</f>
        <v>8.2560000000000008E-2</v>
      </c>
      <c r="I184" s="82">
        <v>120</v>
      </c>
      <c r="J184" s="81">
        <f t="shared" si="38"/>
        <v>9.9072000000000013</v>
      </c>
    </row>
    <row r="185" spans="1:352" ht="14.25" customHeight="1" x14ac:dyDescent="0.2">
      <c r="A185" s="32" t="s">
        <v>130</v>
      </c>
      <c r="B185" s="33" t="s">
        <v>12</v>
      </c>
      <c r="C185" s="28">
        <v>23.04</v>
      </c>
      <c r="D185" s="28">
        <v>7</v>
      </c>
      <c r="E185" s="28">
        <f>C185*D185</f>
        <v>161.28</v>
      </c>
      <c r="F185" s="37" t="s">
        <v>16</v>
      </c>
      <c r="G185" s="31" t="s">
        <v>17</v>
      </c>
      <c r="H185" s="56">
        <f>C185*0.1/10</f>
        <v>0.23039999999999999</v>
      </c>
      <c r="I185" s="55">
        <v>279.89999999999998</v>
      </c>
      <c r="J185" s="79">
        <f>H185*I185</f>
        <v>64.488959999999992</v>
      </c>
    </row>
    <row r="186" spans="1:352" s="8" customFormat="1" ht="14.25" customHeight="1" x14ac:dyDescent="0.2">
      <c r="A186" s="86" t="s">
        <v>131</v>
      </c>
      <c r="B186" s="33" t="s">
        <v>12</v>
      </c>
      <c r="C186" s="56">
        <f>C185</f>
        <v>23.04</v>
      </c>
      <c r="D186" s="82">
        <v>45</v>
      </c>
      <c r="E186" s="83">
        <f>C186*D186</f>
        <v>1036.8</v>
      </c>
      <c r="F186" s="32" t="s">
        <v>183</v>
      </c>
      <c r="G186" s="33" t="s">
        <v>18</v>
      </c>
      <c r="H186" s="56">
        <f>C186*5/30</f>
        <v>3.8399999999999994</v>
      </c>
      <c r="I186" s="82">
        <v>122.4</v>
      </c>
      <c r="J186" s="81">
        <f>H186*I186</f>
        <v>470.01599999999996</v>
      </c>
    </row>
    <row r="187" spans="1:352" ht="14.25" customHeight="1" x14ac:dyDescent="0.2">
      <c r="A187" s="32" t="s">
        <v>132</v>
      </c>
      <c r="B187" s="33" t="s">
        <v>12</v>
      </c>
      <c r="C187" s="28">
        <f>C185</f>
        <v>23.04</v>
      </c>
      <c r="D187" s="82">
        <v>50</v>
      </c>
      <c r="E187" s="83">
        <f>C187*D187</f>
        <v>1152</v>
      </c>
      <c r="F187" s="32" t="s">
        <v>20</v>
      </c>
      <c r="G187" s="33" t="s">
        <v>11</v>
      </c>
      <c r="H187" s="56">
        <f>C187*0.8/25</f>
        <v>0.73727999999999994</v>
      </c>
      <c r="I187" s="82">
        <v>120</v>
      </c>
      <c r="J187" s="81">
        <f t="shared" ref="J187:J192" si="39">H187*I187</f>
        <v>88.47359999999999</v>
      </c>
    </row>
    <row r="188" spans="1:352" ht="14.25" customHeight="1" x14ac:dyDescent="0.2">
      <c r="A188" s="32"/>
      <c r="B188" s="33"/>
      <c r="C188" s="28"/>
      <c r="D188" s="82"/>
      <c r="E188" s="83"/>
      <c r="F188" s="32" t="s">
        <v>22</v>
      </c>
      <c r="G188" s="33" t="s">
        <v>11</v>
      </c>
      <c r="H188" s="56">
        <f>C187*0.8/25</f>
        <v>0.73727999999999994</v>
      </c>
      <c r="I188" s="82">
        <v>205.5</v>
      </c>
      <c r="J188" s="81">
        <f t="shared" si="39"/>
        <v>151.51103999999998</v>
      </c>
    </row>
    <row r="189" spans="1:352" ht="14.25" customHeight="1" x14ac:dyDescent="0.2">
      <c r="A189" s="32" t="s">
        <v>133</v>
      </c>
      <c r="B189" s="33" t="s">
        <v>12</v>
      </c>
      <c r="C189" s="28">
        <f>C185</f>
        <v>23.04</v>
      </c>
      <c r="D189" s="82">
        <v>20</v>
      </c>
      <c r="E189" s="83">
        <f t="shared" ref="E189:E192" si="40">C189*D189</f>
        <v>460.79999999999995</v>
      </c>
      <c r="F189" s="32" t="s">
        <v>24</v>
      </c>
      <c r="G189" s="147" t="s">
        <v>12</v>
      </c>
      <c r="H189" s="148">
        <f>C189*0.15</f>
        <v>3.456</v>
      </c>
      <c r="I189" s="138">
        <v>14</v>
      </c>
      <c r="J189" s="84">
        <f t="shared" si="39"/>
        <v>48.384</v>
      </c>
    </row>
    <row r="190" spans="1:352" ht="14.25" customHeight="1" x14ac:dyDescent="0.2">
      <c r="A190" s="32" t="s">
        <v>134</v>
      </c>
      <c r="B190" s="33" t="s">
        <v>12</v>
      </c>
      <c r="C190" s="28">
        <f>C185</f>
        <v>23.04</v>
      </c>
      <c r="D190" s="28">
        <v>7</v>
      </c>
      <c r="E190" s="28">
        <f t="shared" si="40"/>
        <v>161.28</v>
      </c>
      <c r="F190" s="37" t="s">
        <v>16</v>
      </c>
      <c r="G190" s="31" t="s">
        <v>17</v>
      </c>
      <c r="H190" s="56">
        <f>C190*0.1/10</f>
        <v>0.23039999999999999</v>
      </c>
      <c r="I190" s="55">
        <v>279.89999999999998</v>
      </c>
      <c r="J190" s="79">
        <f t="shared" si="39"/>
        <v>64.488959999999992</v>
      </c>
    </row>
    <row r="191" spans="1:352" s="78" customFormat="1" ht="12.75" customHeight="1" x14ac:dyDescent="0.2">
      <c r="A191" s="86" t="s">
        <v>215</v>
      </c>
      <c r="B191" s="33" t="s">
        <v>12</v>
      </c>
      <c r="C191" s="28">
        <v>12.72</v>
      </c>
      <c r="D191" s="28">
        <v>45</v>
      </c>
      <c r="E191" s="28">
        <f>C191*D191</f>
        <v>572.4</v>
      </c>
      <c r="F191" s="32" t="s">
        <v>216</v>
      </c>
      <c r="G191" s="33" t="s">
        <v>12</v>
      </c>
      <c r="H191" s="28">
        <f>C191*1.1</f>
        <v>13.992000000000003</v>
      </c>
      <c r="I191" s="28">
        <v>31.2</v>
      </c>
      <c r="J191" s="79">
        <f t="shared" si="39"/>
        <v>436.55040000000008</v>
      </c>
    </row>
    <row r="192" spans="1:352" s="78" customFormat="1" ht="14.25" customHeight="1" x14ac:dyDescent="0.2">
      <c r="A192" s="86" t="s">
        <v>135</v>
      </c>
      <c r="B192" s="33" t="s">
        <v>12</v>
      </c>
      <c r="C192" s="28">
        <f>C189</f>
        <v>23.04</v>
      </c>
      <c r="D192" s="28">
        <v>40</v>
      </c>
      <c r="E192" s="28">
        <f t="shared" si="40"/>
        <v>921.59999999999991</v>
      </c>
      <c r="F192" s="32" t="s">
        <v>228</v>
      </c>
      <c r="G192" s="33" t="s">
        <v>26</v>
      </c>
      <c r="H192" s="28">
        <f>C192*0.15</f>
        <v>3.456</v>
      </c>
      <c r="I192" s="28">
        <v>82.5</v>
      </c>
      <c r="J192" s="79">
        <f t="shared" si="39"/>
        <v>285.12</v>
      </c>
    </row>
    <row r="193" spans="1:10" s="78" customFormat="1" ht="14.25" customHeight="1" x14ac:dyDescent="0.2">
      <c r="A193" s="32" t="s">
        <v>212</v>
      </c>
      <c r="B193" s="33" t="s">
        <v>12</v>
      </c>
      <c r="C193" s="56">
        <v>15.12</v>
      </c>
      <c r="D193" s="82">
        <v>30</v>
      </c>
      <c r="E193" s="83">
        <f>C193*D193</f>
        <v>453.59999999999997</v>
      </c>
      <c r="F193" s="32" t="s">
        <v>213</v>
      </c>
      <c r="G193" s="33" t="s">
        <v>12</v>
      </c>
      <c r="H193" s="56">
        <f>C193*1.2</f>
        <v>18.143999999999998</v>
      </c>
      <c r="I193" s="82">
        <v>8.94</v>
      </c>
      <c r="J193" s="211">
        <f t="shared" si="38"/>
        <v>162.20735999999997</v>
      </c>
    </row>
    <row r="194" spans="1:10" s="78" customFormat="1" ht="14.25" customHeight="1" x14ac:dyDescent="0.2">
      <c r="A194" s="32"/>
      <c r="B194" s="33"/>
      <c r="C194" s="28"/>
      <c r="D194" s="28"/>
      <c r="E194" s="83"/>
      <c r="F194" s="32" t="s">
        <v>20</v>
      </c>
      <c r="G194" s="33" t="s">
        <v>11</v>
      </c>
      <c r="H194" s="56">
        <f>C193*0.2/25</f>
        <v>0.12096</v>
      </c>
      <c r="I194" s="82">
        <v>120</v>
      </c>
      <c r="J194" s="79">
        <f t="shared" si="38"/>
        <v>14.5152</v>
      </c>
    </row>
    <row r="195" spans="1:10" s="78" customFormat="1" ht="14.25" customHeight="1" x14ac:dyDescent="0.2">
      <c r="A195" s="32" t="s">
        <v>214</v>
      </c>
      <c r="B195" s="33" t="s">
        <v>12</v>
      </c>
      <c r="C195" s="28">
        <f>C193</f>
        <v>15.12</v>
      </c>
      <c r="D195" s="28">
        <v>25</v>
      </c>
      <c r="E195" s="28">
        <f>C195*D195</f>
        <v>378</v>
      </c>
      <c r="F195" s="32" t="s">
        <v>228</v>
      </c>
      <c r="G195" s="33" t="s">
        <v>26</v>
      </c>
      <c r="H195" s="28">
        <f>C195*0.1</f>
        <v>1.512</v>
      </c>
      <c r="I195" s="28">
        <v>82.5</v>
      </c>
      <c r="J195" s="79">
        <f t="shared" si="38"/>
        <v>124.74</v>
      </c>
    </row>
    <row r="196" spans="1:10" s="78" customFormat="1" ht="14.25" customHeight="1" x14ac:dyDescent="0.2">
      <c r="A196" s="26" t="s">
        <v>13</v>
      </c>
      <c r="B196" s="41"/>
      <c r="C196" s="42"/>
      <c r="D196" s="42"/>
      <c r="E196" s="42">
        <f>SUM(E166:E195)</f>
        <v>7759.8000000000011</v>
      </c>
      <c r="F196" s="29" t="s">
        <v>13</v>
      </c>
      <c r="G196" s="41"/>
      <c r="H196" s="42"/>
      <c r="I196" s="42"/>
      <c r="J196" s="43">
        <f>SUM(J166:J195)</f>
        <v>4533.7535600000001</v>
      </c>
    </row>
    <row r="197" spans="1:10" s="78" customFormat="1" ht="14.25" customHeight="1" x14ac:dyDescent="0.2">
      <c r="A197" s="168" t="s">
        <v>40</v>
      </c>
      <c r="B197" s="169"/>
      <c r="C197" s="169"/>
      <c r="D197" s="169"/>
      <c r="E197" s="169"/>
      <c r="F197" s="169"/>
      <c r="G197" s="169"/>
      <c r="H197" s="169"/>
      <c r="I197" s="169"/>
      <c r="J197" s="170"/>
    </row>
    <row r="198" spans="1:10" x14ac:dyDescent="0.2">
      <c r="A198" s="37" t="s">
        <v>217</v>
      </c>
      <c r="B198" s="31" t="s">
        <v>12</v>
      </c>
      <c r="C198" s="55">
        <v>60</v>
      </c>
      <c r="D198" s="55">
        <v>45</v>
      </c>
      <c r="E198" s="55">
        <f t="shared" ref="E198:E199" si="41">C198*D198</f>
        <v>2700</v>
      </c>
      <c r="F198" s="37"/>
      <c r="G198" s="110"/>
      <c r="H198" s="111"/>
      <c r="I198" s="111"/>
      <c r="J198" s="93"/>
    </row>
    <row r="199" spans="1:10" x14ac:dyDescent="0.2">
      <c r="A199" s="37" t="s">
        <v>96</v>
      </c>
      <c r="B199" s="31" t="s">
        <v>12</v>
      </c>
      <c r="C199" s="55">
        <f>C198</f>
        <v>60</v>
      </c>
      <c r="D199" s="55">
        <v>30</v>
      </c>
      <c r="E199" s="55">
        <f t="shared" si="41"/>
        <v>1800</v>
      </c>
      <c r="F199" s="19" t="s">
        <v>140</v>
      </c>
      <c r="G199" s="77" t="s">
        <v>11</v>
      </c>
      <c r="H199" s="20">
        <f>C199*1.5/25</f>
        <v>3.6</v>
      </c>
      <c r="I199" s="20">
        <v>83</v>
      </c>
      <c r="J199" s="93">
        <f>H199*I199</f>
        <v>298.8</v>
      </c>
    </row>
    <row r="200" spans="1:10" s="40" customFormat="1" ht="17.25" customHeight="1" x14ac:dyDescent="0.25">
      <c r="A200" s="21"/>
      <c r="B200" s="22"/>
      <c r="C200" s="98"/>
      <c r="D200" s="98"/>
      <c r="E200" s="98"/>
      <c r="F200" s="37" t="s">
        <v>185</v>
      </c>
      <c r="G200" s="33" t="s">
        <v>26</v>
      </c>
      <c r="H200" s="99">
        <f>H199*0.125</f>
        <v>0.45</v>
      </c>
      <c r="I200" s="99">
        <v>82.4</v>
      </c>
      <c r="J200" s="100">
        <f t="shared" ref="J200" si="42">H200*I200</f>
        <v>37.080000000000005</v>
      </c>
    </row>
    <row r="201" spans="1:10" s="78" customFormat="1" ht="14.25" customHeight="1" x14ac:dyDescent="0.2">
      <c r="A201" s="37" t="s">
        <v>41</v>
      </c>
      <c r="B201" s="31" t="s">
        <v>15</v>
      </c>
      <c r="C201" s="55">
        <v>13.29</v>
      </c>
      <c r="D201" s="55">
        <v>10</v>
      </c>
      <c r="E201" s="55">
        <f t="shared" ref="E201" si="43">C201*D201</f>
        <v>132.89999999999998</v>
      </c>
      <c r="F201" s="37" t="s">
        <v>16</v>
      </c>
      <c r="G201" s="31" t="s">
        <v>17</v>
      </c>
      <c r="H201" s="56">
        <f>C201*0.15/10</f>
        <v>0.19934999999999997</v>
      </c>
      <c r="I201" s="55">
        <v>279.89999999999998</v>
      </c>
      <c r="J201" s="79">
        <f>H201*I201</f>
        <v>55.798064999999987</v>
      </c>
    </row>
    <row r="202" spans="1:10" s="8" customFormat="1" ht="15" x14ac:dyDescent="0.25">
      <c r="A202" s="21" t="s">
        <v>173</v>
      </c>
      <c r="B202" s="22" t="s">
        <v>15</v>
      </c>
      <c r="C202" s="55">
        <f>C201</f>
        <v>13.29</v>
      </c>
      <c r="D202" s="24">
        <v>75</v>
      </c>
      <c r="E202" s="24">
        <f>C202*D202</f>
        <v>996.74999999999989</v>
      </c>
      <c r="F202" s="21" t="s">
        <v>42</v>
      </c>
      <c r="G202" s="77" t="s">
        <v>11</v>
      </c>
      <c r="H202" s="94">
        <f>C202*10/25</f>
        <v>5.3159999999999989</v>
      </c>
      <c r="I202" s="55">
        <v>161.34</v>
      </c>
      <c r="J202" s="79">
        <f>H202*I202</f>
        <v>857.68343999999991</v>
      </c>
    </row>
    <row r="203" spans="1:10" s="78" customFormat="1" ht="12.75" customHeight="1" x14ac:dyDescent="0.2">
      <c r="A203" s="37" t="s">
        <v>65</v>
      </c>
      <c r="B203" s="31" t="s">
        <v>15</v>
      </c>
      <c r="C203" s="55">
        <v>13.29</v>
      </c>
      <c r="D203" s="55">
        <v>10</v>
      </c>
      <c r="E203" s="55">
        <f>C203*D203</f>
        <v>132.89999999999998</v>
      </c>
      <c r="F203" s="37" t="s">
        <v>16</v>
      </c>
      <c r="G203" s="31" t="s">
        <v>17</v>
      </c>
      <c r="H203" s="126">
        <f>C203*0.2/10</f>
        <v>0.26579999999999998</v>
      </c>
      <c r="I203" s="55">
        <v>279.89999999999998</v>
      </c>
      <c r="J203" s="79">
        <f t="shared" ref="J203:J206" si="44">H203*I203</f>
        <v>74.397419999999983</v>
      </c>
    </row>
    <row r="204" spans="1:10" s="96" customFormat="1" ht="14.25" customHeight="1" x14ac:dyDescent="0.2">
      <c r="A204" s="37" t="s">
        <v>174</v>
      </c>
      <c r="B204" s="31" t="s">
        <v>15</v>
      </c>
      <c r="C204" s="55">
        <v>13.29</v>
      </c>
      <c r="D204" s="55">
        <v>70</v>
      </c>
      <c r="E204" s="55">
        <f>C204*D204</f>
        <v>930.3</v>
      </c>
      <c r="F204" s="37" t="s">
        <v>175</v>
      </c>
      <c r="G204" s="31" t="s">
        <v>15</v>
      </c>
      <c r="H204" s="56">
        <f>C204*1.1</f>
        <v>14.619</v>
      </c>
      <c r="I204" s="220">
        <v>360</v>
      </c>
      <c r="J204" s="95">
        <f t="shared" si="44"/>
        <v>5262.84</v>
      </c>
    </row>
    <row r="205" spans="1:10" ht="14.25" customHeight="1" x14ac:dyDescent="0.2">
      <c r="A205" s="37"/>
      <c r="B205" s="31"/>
      <c r="C205" s="55"/>
      <c r="D205" s="55"/>
      <c r="E205" s="55"/>
      <c r="F205" s="37" t="s">
        <v>176</v>
      </c>
      <c r="G205" s="31" t="s">
        <v>15</v>
      </c>
      <c r="H205" s="56">
        <f>H204</f>
        <v>14.619</v>
      </c>
      <c r="I205" s="56">
        <v>19</v>
      </c>
      <c r="J205" s="95">
        <f t="shared" si="44"/>
        <v>277.76099999999997</v>
      </c>
    </row>
    <row r="206" spans="1:10" ht="14.25" customHeight="1" x14ac:dyDescent="0.2">
      <c r="A206" s="37"/>
      <c r="B206" s="31"/>
      <c r="C206" s="55"/>
      <c r="D206" s="55"/>
      <c r="E206" s="55"/>
      <c r="F206" s="37" t="s">
        <v>177</v>
      </c>
      <c r="G206" s="31" t="s">
        <v>15</v>
      </c>
      <c r="H206" s="56">
        <f>H205</f>
        <v>14.619</v>
      </c>
      <c r="I206" s="56">
        <v>14.97</v>
      </c>
      <c r="J206" s="95">
        <f t="shared" si="44"/>
        <v>218.84643</v>
      </c>
    </row>
    <row r="207" spans="1:10" ht="14.25" customHeight="1" x14ac:dyDescent="0.2">
      <c r="A207" s="37" t="s">
        <v>168</v>
      </c>
      <c r="B207" s="31" t="s">
        <v>12</v>
      </c>
      <c r="C207" s="73">
        <v>14.32</v>
      </c>
      <c r="D207" s="73">
        <v>40</v>
      </c>
      <c r="E207" s="73">
        <f>D207*C207</f>
        <v>572.79999999999995</v>
      </c>
      <c r="F207" s="88" t="s">
        <v>169</v>
      </c>
      <c r="G207" s="31" t="s">
        <v>12</v>
      </c>
      <c r="H207" s="56">
        <f>C207*1.2</f>
        <v>17.184000000000001</v>
      </c>
      <c r="I207" s="56">
        <v>19.96</v>
      </c>
      <c r="J207" s="95">
        <f t="shared" ref="J207:J211" si="45">H207*I207</f>
        <v>342.99264000000005</v>
      </c>
    </row>
    <row r="208" spans="1:10" ht="14.25" customHeight="1" x14ac:dyDescent="0.2">
      <c r="A208" s="90"/>
      <c r="B208" s="87"/>
      <c r="C208" s="74"/>
      <c r="D208" s="74"/>
      <c r="E208" s="74"/>
      <c r="F208" s="88" t="s">
        <v>170</v>
      </c>
      <c r="G208" s="88" t="s">
        <v>10</v>
      </c>
      <c r="H208" s="89">
        <v>4</v>
      </c>
      <c r="I208" s="89">
        <v>13.26</v>
      </c>
      <c r="J208" s="95">
        <f t="shared" si="45"/>
        <v>53.04</v>
      </c>
    </row>
    <row r="209" spans="1:10" ht="14.25" customHeight="1" x14ac:dyDescent="0.2">
      <c r="A209" s="87"/>
      <c r="B209" s="87"/>
      <c r="C209" s="74"/>
      <c r="D209" s="74"/>
      <c r="E209" s="74"/>
      <c r="F209" s="88" t="s">
        <v>171</v>
      </c>
      <c r="G209" s="88" t="s">
        <v>39</v>
      </c>
      <c r="H209" s="89">
        <v>2</v>
      </c>
      <c r="I209" s="89">
        <v>12.54</v>
      </c>
      <c r="J209" s="95">
        <f t="shared" si="45"/>
        <v>25.08</v>
      </c>
    </row>
    <row r="210" spans="1:10" ht="14.25" customHeight="1" x14ac:dyDescent="0.2">
      <c r="A210" s="87"/>
      <c r="B210" s="87"/>
      <c r="C210" s="74"/>
      <c r="D210" s="74"/>
      <c r="E210" s="74"/>
      <c r="F210" s="88" t="s">
        <v>172</v>
      </c>
      <c r="G210" s="88" t="s">
        <v>10</v>
      </c>
      <c r="H210" s="89">
        <v>3</v>
      </c>
      <c r="I210" s="89">
        <v>12.54</v>
      </c>
      <c r="J210" s="95">
        <f t="shared" si="45"/>
        <v>37.619999999999997</v>
      </c>
    </row>
    <row r="211" spans="1:10" ht="14.25" customHeight="1" x14ac:dyDescent="0.2">
      <c r="A211" s="90"/>
      <c r="B211" s="87"/>
      <c r="C211" s="74"/>
      <c r="D211" s="74"/>
      <c r="E211" s="74"/>
      <c r="F211" s="88" t="s">
        <v>45</v>
      </c>
      <c r="G211" s="32" t="s">
        <v>39</v>
      </c>
      <c r="H211" s="56">
        <f>C207*5</f>
        <v>71.599999999999994</v>
      </c>
      <c r="I211" s="89">
        <v>0.36</v>
      </c>
      <c r="J211" s="95">
        <f t="shared" si="45"/>
        <v>25.775999999999996</v>
      </c>
    </row>
    <row r="212" spans="1:10" ht="14.25" customHeight="1" x14ac:dyDescent="0.2">
      <c r="A212" s="26" t="s">
        <v>13</v>
      </c>
      <c r="B212" s="39"/>
      <c r="C212" s="27"/>
      <c r="D212" s="42"/>
      <c r="E212" s="27">
        <f>SUM(E198:E211)</f>
        <v>7265.65</v>
      </c>
      <c r="F212" s="29" t="s">
        <v>13</v>
      </c>
      <c r="G212" s="39"/>
      <c r="H212" s="27"/>
      <c r="I212" s="27"/>
      <c r="J212" s="30">
        <f>SUM(J199:J211)</f>
        <v>7567.7149950000003</v>
      </c>
    </row>
    <row r="213" spans="1:10" s="40" customFormat="1" ht="17.25" customHeight="1" x14ac:dyDescent="0.25">
      <c r="A213" s="44" t="s">
        <v>227</v>
      </c>
      <c r="B213" s="45"/>
      <c r="C213" s="46"/>
      <c r="D213" s="47"/>
      <c r="E213" s="46">
        <f>E212+E196+E164</f>
        <v>27819.45</v>
      </c>
      <c r="F213" s="48" t="s">
        <v>13</v>
      </c>
      <c r="G213" s="45"/>
      <c r="H213" s="46"/>
      <c r="I213" s="46"/>
      <c r="J213" s="49">
        <f>J212+J196+J164</f>
        <v>31846.801713333334</v>
      </c>
    </row>
    <row r="214" spans="1:10" s="40" customFormat="1" ht="17.25" customHeight="1" thickBot="1" x14ac:dyDescent="0.3">
      <c r="A214" s="50"/>
      <c r="B214" s="51"/>
      <c r="C214" s="52"/>
      <c r="D214" s="53"/>
      <c r="E214" s="52"/>
      <c r="F214" s="54"/>
      <c r="G214" s="51"/>
      <c r="H214" s="52"/>
      <c r="I214" s="52"/>
      <c r="J214" s="52"/>
    </row>
    <row r="215" spans="1:10" ht="20.25" customHeight="1" x14ac:dyDescent="0.25">
      <c r="A215" s="15"/>
      <c r="B215" s="16"/>
      <c r="C215" s="17"/>
      <c r="D215" s="171" t="s">
        <v>233</v>
      </c>
      <c r="E215" s="171"/>
      <c r="F215" s="171"/>
      <c r="G215" s="16"/>
      <c r="H215" s="17"/>
      <c r="I215" s="17"/>
      <c r="J215" s="18"/>
    </row>
    <row r="216" spans="1:10" ht="14.25" customHeight="1" x14ac:dyDescent="0.2">
      <c r="A216" s="168" t="s">
        <v>14</v>
      </c>
      <c r="B216" s="169"/>
      <c r="C216" s="169"/>
      <c r="D216" s="169"/>
      <c r="E216" s="169"/>
      <c r="F216" s="169"/>
      <c r="G216" s="169"/>
      <c r="H216" s="169"/>
      <c r="I216" s="169"/>
      <c r="J216" s="172"/>
    </row>
    <row r="217" spans="1:10" ht="14.25" customHeight="1" x14ac:dyDescent="0.2">
      <c r="A217" s="105" t="s">
        <v>226</v>
      </c>
      <c r="B217" s="106" t="s">
        <v>12</v>
      </c>
      <c r="C217" s="24">
        <v>4.6900000000000004</v>
      </c>
      <c r="D217" s="107">
        <v>80</v>
      </c>
      <c r="E217" s="107">
        <f>C217*D217</f>
        <v>375.20000000000005</v>
      </c>
      <c r="F217" s="212" t="s">
        <v>220</v>
      </c>
      <c r="G217" s="213" t="s">
        <v>15</v>
      </c>
      <c r="H217" s="214">
        <f>C217*28/25</f>
        <v>5.2528000000000006</v>
      </c>
      <c r="I217" s="194">
        <v>59.55</v>
      </c>
      <c r="J217" s="215">
        <f t="shared" ref="J217:J224" si="46">H217*I217</f>
        <v>312.80423999999999</v>
      </c>
    </row>
    <row r="218" spans="1:10" s="8" customFormat="1" ht="15" x14ac:dyDescent="0.2">
      <c r="A218" s="118"/>
      <c r="B218" s="119"/>
      <c r="C218" s="120"/>
      <c r="D218" s="120"/>
      <c r="E218" s="120"/>
      <c r="F218" s="212" t="s">
        <v>221</v>
      </c>
      <c r="G218" s="213" t="s">
        <v>11</v>
      </c>
      <c r="H218" s="20">
        <f>C217*3/25</f>
        <v>0.56279999999999997</v>
      </c>
      <c r="I218" s="20">
        <v>159.9</v>
      </c>
      <c r="J218" s="216">
        <f t="shared" si="46"/>
        <v>89.991720000000001</v>
      </c>
    </row>
    <row r="219" spans="1:10" s="8" customFormat="1" ht="15" x14ac:dyDescent="0.2">
      <c r="A219" s="118"/>
      <c r="B219" s="119"/>
      <c r="C219" s="120"/>
      <c r="D219" s="120"/>
      <c r="E219" s="120"/>
      <c r="F219" s="212" t="s">
        <v>222</v>
      </c>
      <c r="G219" s="122" t="s">
        <v>39</v>
      </c>
      <c r="H219" s="63">
        <f>8*C217</f>
        <v>37.520000000000003</v>
      </c>
      <c r="I219" s="123">
        <v>1.5</v>
      </c>
      <c r="J219" s="98">
        <f t="shared" si="46"/>
        <v>56.28</v>
      </c>
    </row>
    <row r="220" spans="1:10" s="8" customFormat="1" x14ac:dyDescent="0.2">
      <c r="A220" s="217" t="s">
        <v>223</v>
      </c>
      <c r="B220" s="213" t="s">
        <v>12</v>
      </c>
      <c r="C220" s="23">
        <f>C217</f>
        <v>4.6900000000000004</v>
      </c>
      <c r="D220" s="218">
        <v>170</v>
      </c>
      <c r="E220" s="219">
        <f>C220*D220</f>
        <v>797.30000000000007</v>
      </c>
      <c r="F220" s="212" t="s">
        <v>221</v>
      </c>
      <c r="G220" s="213" t="s">
        <v>11</v>
      </c>
      <c r="H220" s="20">
        <f>C220*3/25</f>
        <v>0.56279999999999997</v>
      </c>
      <c r="I220" s="20">
        <v>159.9</v>
      </c>
      <c r="J220" s="216">
        <f t="shared" si="46"/>
        <v>89.991720000000001</v>
      </c>
    </row>
    <row r="221" spans="1:10" s="78" customFormat="1" ht="12.75" customHeight="1" x14ac:dyDescent="0.2">
      <c r="A221" s="118"/>
      <c r="B221" s="119"/>
      <c r="C221" s="120"/>
      <c r="D221" s="120"/>
      <c r="E221" s="120"/>
      <c r="F221" s="212" t="s">
        <v>224</v>
      </c>
      <c r="G221" s="122" t="s">
        <v>12</v>
      </c>
      <c r="H221" s="63">
        <f>C220*0.5</f>
        <v>2.3450000000000002</v>
      </c>
      <c r="I221" s="123">
        <v>16.88</v>
      </c>
      <c r="J221" s="98">
        <f t="shared" si="46"/>
        <v>39.583600000000004</v>
      </c>
    </row>
    <row r="222" spans="1:10" ht="13.5" customHeight="1" x14ac:dyDescent="0.2">
      <c r="A222" s="118"/>
      <c r="B222" s="119"/>
      <c r="C222" s="120"/>
      <c r="D222" s="120"/>
      <c r="E222" s="120"/>
      <c r="F222" s="212" t="s">
        <v>225</v>
      </c>
      <c r="G222" s="213" t="s">
        <v>11</v>
      </c>
      <c r="H222" s="20">
        <f>C220*3/25</f>
        <v>0.56279999999999997</v>
      </c>
      <c r="I222" s="20">
        <v>219.9</v>
      </c>
      <c r="J222" s="98">
        <f t="shared" si="46"/>
        <v>123.75972</v>
      </c>
    </row>
    <row r="223" spans="1:10" ht="14.25" customHeight="1" x14ac:dyDescent="0.2">
      <c r="A223" s="32" t="s">
        <v>92</v>
      </c>
      <c r="B223" s="33" t="s">
        <v>12</v>
      </c>
      <c r="C223" s="28">
        <v>4.6900000000000004</v>
      </c>
      <c r="D223" s="28">
        <v>25</v>
      </c>
      <c r="E223" s="28">
        <f>C223*D223</f>
        <v>117.25000000000001</v>
      </c>
      <c r="F223" s="32" t="s">
        <v>19</v>
      </c>
      <c r="G223" s="33" t="s">
        <v>12</v>
      </c>
      <c r="H223" s="28">
        <f>C223*1.2</f>
        <v>5.6280000000000001</v>
      </c>
      <c r="I223" s="28">
        <v>7.4</v>
      </c>
      <c r="J223" s="79">
        <f t="shared" si="46"/>
        <v>41.647200000000005</v>
      </c>
    </row>
    <row r="224" spans="1:10" ht="14.25" customHeight="1" x14ac:dyDescent="0.2">
      <c r="A224" s="32"/>
      <c r="B224" s="33"/>
      <c r="C224" s="28"/>
      <c r="D224" s="82"/>
      <c r="E224" s="83"/>
      <c r="F224" s="32" t="s">
        <v>20</v>
      </c>
      <c r="G224" s="33" t="s">
        <v>11</v>
      </c>
      <c r="H224" s="56">
        <f>C223*0.2/25</f>
        <v>3.7520000000000005E-2</v>
      </c>
      <c r="I224" s="82">
        <v>120</v>
      </c>
      <c r="J224" s="81">
        <f t="shared" si="46"/>
        <v>4.5024000000000006</v>
      </c>
    </row>
    <row r="225" spans="1:10" ht="14.25" customHeight="1" x14ac:dyDescent="0.2">
      <c r="A225" s="32" t="s">
        <v>64</v>
      </c>
      <c r="B225" s="33" t="s">
        <v>12</v>
      </c>
      <c r="C225" s="28">
        <v>4.6900000000000004</v>
      </c>
      <c r="D225" s="28">
        <v>7</v>
      </c>
      <c r="E225" s="28">
        <f>C225*D225</f>
        <v>32.830000000000005</v>
      </c>
      <c r="F225" s="37" t="s">
        <v>16</v>
      </c>
      <c r="G225" s="31" t="s">
        <v>17</v>
      </c>
      <c r="H225" s="56">
        <f>C225*0.1/10</f>
        <v>4.6900000000000011E-2</v>
      </c>
      <c r="I225" s="55">
        <v>279.89999999999998</v>
      </c>
      <c r="J225" s="79">
        <f>H225*I225</f>
        <v>13.127310000000001</v>
      </c>
    </row>
    <row r="226" spans="1:10" s="8" customFormat="1" ht="14.25" customHeight="1" x14ac:dyDescent="0.2">
      <c r="A226" s="86" t="s">
        <v>190</v>
      </c>
      <c r="B226" s="33" t="s">
        <v>12</v>
      </c>
      <c r="C226" s="56">
        <f>C225</f>
        <v>4.6900000000000004</v>
      </c>
      <c r="D226" s="82">
        <v>50</v>
      </c>
      <c r="E226" s="83">
        <f>C226*D226</f>
        <v>234.50000000000003</v>
      </c>
      <c r="F226" s="32" t="s">
        <v>191</v>
      </c>
      <c r="G226" s="33" t="s">
        <v>18</v>
      </c>
      <c r="H226" s="56">
        <f>C226*5/30</f>
        <v>0.78166666666666673</v>
      </c>
      <c r="I226" s="82">
        <v>162.19999999999999</v>
      </c>
      <c r="J226" s="81">
        <f>H226*I226</f>
        <v>126.78633333333333</v>
      </c>
    </row>
    <row r="227" spans="1:10" ht="14.25" customHeight="1" x14ac:dyDescent="0.2">
      <c r="A227" s="32" t="s">
        <v>21</v>
      </c>
      <c r="B227" s="33" t="s">
        <v>12</v>
      </c>
      <c r="C227" s="28">
        <f>C225</f>
        <v>4.6900000000000004</v>
      </c>
      <c r="D227" s="82">
        <v>55</v>
      </c>
      <c r="E227" s="83">
        <f>C227*D227</f>
        <v>257.95000000000005</v>
      </c>
      <c r="F227" s="32" t="s">
        <v>20</v>
      </c>
      <c r="G227" s="33" t="s">
        <v>11</v>
      </c>
      <c r="H227" s="56">
        <f>C227*0.8/25</f>
        <v>0.15008000000000002</v>
      </c>
      <c r="I227" s="82">
        <v>120</v>
      </c>
      <c r="J227" s="81">
        <f t="shared" ref="J227:J231" si="47">H227*I227</f>
        <v>18.009600000000002</v>
      </c>
    </row>
    <row r="228" spans="1:10" ht="14.25" customHeight="1" x14ac:dyDescent="0.2">
      <c r="A228" s="32"/>
      <c r="B228" s="33"/>
      <c r="C228" s="28"/>
      <c r="D228" s="82"/>
      <c r="E228" s="83"/>
      <c r="F228" s="32" t="s">
        <v>22</v>
      </c>
      <c r="G228" s="33" t="s">
        <v>11</v>
      </c>
      <c r="H228" s="56">
        <f>C227*0.8/25</f>
        <v>0.15008000000000002</v>
      </c>
      <c r="I228" s="82">
        <v>205.5</v>
      </c>
      <c r="J228" s="81">
        <f t="shared" si="47"/>
        <v>30.841440000000002</v>
      </c>
    </row>
    <row r="229" spans="1:10" ht="14.25" customHeight="1" x14ac:dyDescent="0.2">
      <c r="A229" s="32" t="s">
        <v>23</v>
      </c>
      <c r="B229" s="33" t="s">
        <v>12</v>
      </c>
      <c r="C229" s="28">
        <f>C225</f>
        <v>4.6900000000000004</v>
      </c>
      <c r="D229" s="82">
        <v>25</v>
      </c>
      <c r="E229" s="83">
        <f t="shared" ref="E229:E231" si="48">C229*D229</f>
        <v>117.25000000000001</v>
      </c>
      <c r="F229" s="32" t="s">
        <v>24</v>
      </c>
      <c r="G229" s="147" t="s">
        <v>12</v>
      </c>
      <c r="H229" s="148">
        <f>C229*0.15</f>
        <v>0.70350000000000001</v>
      </c>
      <c r="I229" s="138">
        <v>14</v>
      </c>
      <c r="J229" s="84">
        <f t="shared" si="47"/>
        <v>9.8490000000000002</v>
      </c>
    </row>
    <row r="230" spans="1:10" ht="14.25" customHeight="1" x14ac:dyDescent="0.2">
      <c r="A230" s="32" t="s">
        <v>25</v>
      </c>
      <c r="B230" s="33" t="s">
        <v>12</v>
      </c>
      <c r="C230" s="28">
        <f>C225</f>
        <v>4.6900000000000004</v>
      </c>
      <c r="D230" s="28">
        <v>7</v>
      </c>
      <c r="E230" s="28">
        <f t="shared" si="48"/>
        <v>32.830000000000005</v>
      </c>
      <c r="F230" s="37" t="s">
        <v>16</v>
      </c>
      <c r="G230" s="31" t="s">
        <v>17</v>
      </c>
      <c r="H230" s="56">
        <f>C230*0.1/10</f>
        <v>4.6900000000000011E-2</v>
      </c>
      <c r="I230" s="55">
        <v>279.89999999999998</v>
      </c>
      <c r="J230" s="79">
        <f t="shared" si="47"/>
        <v>13.127310000000001</v>
      </c>
    </row>
    <row r="231" spans="1:10" s="78" customFormat="1" ht="14.25" customHeight="1" x14ac:dyDescent="0.2">
      <c r="A231" s="86" t="s">
        <v>67</v>
      </c>
      <c r="B231" s="33" t="s">
        <v>12</v>
      </c>
      <c r="C231" s="28">
        <v>4.6900000000000004</v>
      </c>
      <c r="D231" s="28">
        <v>35</v>
      </c>
      <c r="E231" s="28">
        <f t="shared" si="48"/>
        <v>164.15</v>
      </c>
      <c r="F231" s="32" t="s">
        <v>228</v>
      </c>
      <c r="G231" s="33" t="s">
        <v>26</v>
      </c>
      <c r="H231" s="28">
        <f>C231*0.15</f>
        <v>0.70350000000000001</v>
      </c>
      <c r="I231" s="28">
        <v>852.5</v>
      </c>
      <c r="J231" s="79">
        <f t="shared" si="47"/>
        <v>599.73374999999999</v>
      </c>
    </row>
    <row r="232" spans="1:10" ht="14.25" customHeight="1" x14ac:dyDescent="0.2">
      <c r="A232" s="32" t="s">
        <v>178</v>
      </c>
      <c r="B232" s="33" t="s">
        <v>12</v>
      </c>
      <c r="C232" s="28">
        <v>4.6900000000000004</v>
      </c>
      <c r="D232" s="28">
        <v>30</v>
      </c>
      <c r="E232" s="28">
        <f>C232*D232</f>
        <v>140.70000000000002</v>
      </c>
      <c r="F232" s="32" t="s">
        <v>179</v>
      </c>
      <c r="G232" s="33" t="s">
        <v>12</v>
      </c>
      <c r="H232" s="28">
        <f>C232*1.2</f>
        <v>5.6280000000000001</v>
      </c>
      <c r="I232" s="28">
        <v>12.19</v>
      </c>
      <c r="J232" s="79">
        <f t="shared" ref="J232:J243" si="49">H232*I232</f>
        <v>68.605319999999992</v>
      </c>
    </row>
    <row r="233" spans="1:10" ht="14.25" customHeight="1" x14ac:dyDescent="0.2">
      <c r="A233" s="32"/>
      <c r="B233" s="33"/>
      <c r="C233" s="28"/>
      <c r="D233" s="82"/>
      <c r="E233" s="83"/>
      <c r="F233" s="32" t="s">
        <v>180</v>
      </c>
      <c r="G233" s="33" t="s">
        <v>10</v>
      </c>
      <c r="H233" s="56">
        <f>C232*0.1</f>
        <v>0.46900000000000008</v>
      </c>
      <c r="I233" s="82">
        <v>180</v>
      </c>
      <c r="J233" s="81">
        <f t="shared" si="49"/>
        <v>84.420000000000016</v>
      </c>
    </row>
    <row r="234" spans="1:10" ht="14.25" customHeight="1" x14ac:dyDescent="0.2">
      <c r="A234" s="32" t="s">
        <v>229</v>
      </c>
      <c r="B234" s="33" t="s">
        <v>12</v>
      </c>
      <c r="C234" s="28">
        <v>1.81</v>
      </c>
      <c r="D234" s="28">
        <v>100</v>
      </c>
      <c r="E234" s="28">
        <f>C234*D234</f>
        <v>181</v>
      </c>
      <c r="F234" s="37" t="s">
        <v>231</v>
      </c>
      <c r="G234" s="31" t="s">
        <v>12</v>
      </c>
      <c r="H234" s="56">
        <v>2</v>
      </c>
      <c r="I234" s="55">
        <v>231.72</v>
      </c>
      <c r="J234" s="81">
        <f t="shared" si="49"/>
        <v>463.44</v>
      </c>
    </row>
    <row r="235" spans="1:10" s="151" customFormat="1" x14ac:dyDescent="0.25">
      <c r="A235" s="146"/>
      <c r="B235" s="147"/>
      <c r="C235" s="148"/>
      <c r="D235" s="138"/>
      <c r="E235" s="149"/>
      <c r="F235" s="19" t="s">
        <v>232</v>
      </c>
      <c r="G235" s="38" t="s">
        <v>10</v>
      </c>
      <c r="H235" s="20">
        <v>2</v>
      </c>
      <c r="I235" s="20">
        <v>27.9</v>
      </c>
      <c r="J235" s="25">
        <f t="shared" si="49"/>
        <v>55.8</v>
      </c>
    </row>
    <row r="236" spans="1:10" s="151" customFormat="1" x14ac:dyDescent="0.25">
      <c r="A236" s="146"/>
      <c r="B236" s="147"/>
      <c r="C236" s="148"/>
      <c r="D236" s="138"/>
      <c r="E236" s="149"/>
      <c r="F236" s="19" t="s">
        <v>33</v>
      </c>
      <c r="G236" s="38" t="s">
        <v>10</v>
      </c>
      <c r="H236" s="20">
        <f>C234*0.4</f>
        <v>0.72400000000000009</v>
      </c>
      <c r="I236" s="20">
        <v>155.57</v>
      </c>
      <c r="J236" s="25">
        <f t="shared" si="49"/>
        <v>112.63268000000001</v>
      </c>
    </row>
    <row r="237" spans="1:10" ht="14.25" customHeight="1" x14ac:dyDescent="0.2">
      <c r="A237" s="32" t="s">
        <v>230</v>
      </c>
      <c r="B237" s="33" t="s">
        <v>12</v>
      </c>
      <c r="C237" s="28">
        <v>1.81</v>
      </c>
      <c r="D237" s="82">
        <v>50</v>
      </c>
      <c r="E237" s="83">
        <f>C237*D237</f>
        <v>90.5</v>
      </c>
      <c r="F237" s="19" t="s">
        <v>33</v>
      </c>
      <c r="G237" s="38" t="s">
        <v>10</v>
      </c>
      <c r="H237" s="20">
        <f>C237*0.15</f>
        <v>0.27150000000000002</v>
      </c>
      <c r="I237" s="20">
        <v>155.57</v>
      </c>
      <c r="J237" s="25">
        <f t="shared" si="49"/>
        <v>42.237255000000005</v>
      </c>
    </row>
    <row r="238" spans="1:10" s="85" customFormat="1" ht="14.25" customHeight="1" x14ac:dyDescent="0.2">
      <c r="A238" s="32" t="s">
        <v>27</v>
      </c>
      <c r="B238" s="33" t="s">
        <v>15</v>
      </c>
      <c r="C238" s="56">
        <v>43.09</v>
      </c>
      <c r="D238" s="82">
        <v>10</v>
      </c>
      <c r="E238" s="83">
        <f t="shared" ref="E238:E239" si="50">C238*D238</f>
        <v>430.90000000000003</v>
      </c>
      <c r="F238" s="37" t="s">
        <v>16</v>
      </c>
      <c r="G238" s="31" t="s">
        <v>17</v>
      </c>
      <c r="H238" s="56">
        <f>C238*0.15/10</f>
        <v>0.64635000000000009</v>
      </c>
      <c r="I238" s="55">
        <v>279.89999999999998</v>
      </c>
      <c r="J238" s="79">
        <f t="shared" si="49"/>
        <v>180.913365</v>
      </c>
    </row>
    <row r="239" spans="1:10" s="8" customFormat="1" ht="14.25" customHeight="1" x14ac:dyDescent="0.2">
      <c r="A239" s="86" t="s">
        <v>192</v>
      </c>
      <c r="B239" s="33" t="s">
        <v>15</v>
      </c>
      <c r="C239" s="56">
        <f>C238</f>
        <v>43.09</v>
      </c>
      <c r="D239" s="82">
        <v>55</v>
      </c>
      <c r="E239" s="83">
        <f t="shared" si="50"/>
        <v>2369.9500000000003</v>
      </c>
      <c r="F239" s="32" t="s">
        <v>191</v>
      </c>
      <c r="G239" s="33" t="s">
        <v>18</v>
      </c>
      <c r="H239" s="56">
        <f>C239*10/30</f>
        <v>14.363333333333335</v>
      </c>
      <c r="I239" s="82">
        <v>162.19999999999999</v>
      </c>
      <c r="J239" s="81">
        <f t="shared" si="49"/>
        <v>2329.7326666666668</v>
      </c>
    </row>
    <row r="240" spans="1:10" s="78" customFormat="1" ht="14.25" customHeight="1" x14ac:dyDescent="0.2">
      <c r="A240" s="86" t="s">
        <v>28</v>
      </c>
      <c r="B240" s="33" t="s">
        <v>15</v>
      </c>
      <c r="C240" s="56">
        <f>C238</f>
        <v>43.09</v>
      </c>
      <c r="D240" s="82">
        <v>60</v>
      </c>
      <c r="E240" s="83">
        <f>C240*D240</f>
        <v>2585.4</v>
      </c>
      <c r="F240" s="32" t="s">
        <v>20</v>
      </c>
      <c r="G240" s="33" t="s">
        <v>11</v>
      </c>
      <c r="H240" s="56">
        <f>C240*1.2/25</f>
        <v>2.0683200000000004</v>
      </c>
      <c r="I240" s="82">
        <v>120</v>
      </c>
      <c r="J240" s="81">
        <f t="shared" si="49"/>
        <v>248.19840000000005</v>
      </c>
    </row>
    <row r="241" spans="1:352" ht="14.25" customHeight="1" x14ac:dyDescent="0.2">
      <c r="A241" s="32"/>
      <c r="B241" s="33"/>
      <c r="C241" s="28"/>
      <c r="D241" s="82"/>
      <c r="E241" s="83"/>
      <c r="F241" s="32" t="s">
        <v>22</v>
      </c>
      <c r="G241" s="33" t="s">
        <v>11</v>
      </c>
      <c r="H241" s="56">
        <f>C240*0.8/25</f>
        <v>1.3788800000000001</v>
      </c>
      <c r="I241" s="82">
        <v>205.5</v>
      </c>
      <c r="J241" s="81">
        <f t="shared" si="49"/>
        <v>283.35984000000002</v>
      </c>
    </row>
    <row r="242" spans="1:352" s="85" customFormat="1" ht="14.25" customHeight="1" x14ac:dyDescent="0.2">
      <c r="A242" s="86" t="s">
        <v>29</v>
      </c>
      <c r="B242" s="33" t="s">
        <v>15</v>
      </c>
      <c r="C242" s="56">
        <f>C240</f>
        <v>43.09</v>
      </c>
      <c r="D242" s="82">
        <v>30</v>
      </c>
      <c r="E242" s="83">
        <f>C242*D242</f>
        <v>1292.7</v>
      </c>
      <c r="F242" s="32" t="s">
        <v>24</v>
      </c>
      <c r="G242" s="147" t="s">
        <v>12</v>
      </c>
      <c r="H242" s="148">
        <f>C242*0.15</f>
        <v>6.4635000000000007</v>
      </c>
      <c r="I242" s="138">
        <v>14</v>
      </c>
      <c r="J242" s="84">
        <f t="shared" si="49"/>
        <v>90.489000000000004</v>
      </c>
    </row>
    <row r="243" spans="1:352" ht="14.25" customHeight="1" x14ac:dyDescent="0.2">
      <c r="A243" s="86" t="s">
        <v>30</v>
      </c>
      <c r="B243" s="33" t="s">
        <v>15</v>
      </c>
      <c r="C243" s="28">
        <f>C242</f>
        <v>43.09</v>
      </c>
      <c r="D243" s="82">
        <v>10</v>
      </c>
      <c r="E243" s="83">
        <f>C243*D243</f>
        <v>430.90000000000003</v>
      </c>
      <c r="F243" s="37" t="s">
        <v>16</v>
      </c>
      <c r="G243" s="31" t="s">
        <v>17</v>
      </c>
      <c r="H243" s="56">
        <f>C243*0.15/10</f>
        <v>0.64635000000000009</v>
      </c>
      <c r="I243" s="55">
        <v>279.89999999999998</v>
      </c>
      <c r="J243" s="84">
        <f t="shared" si="49"/>
        <v>180.913365</v>
      </c>
    </row>
    <row r="244" spans="1:352" s="78" customFormat="1" ht="14.25" customHeight="1" x14ac:dyDescent="0.2">
      <c r="A244" s="86" t="s">
        <v>163</v>
      </c>
      <c r="B244" s="33" t="s">
        <v>15</v>
      </c>
      <c r="C244" s="28">
        <f>C238</f>
        <v>43.09</v>
      </c>
      <c r="D244" s="28">
        <v>65</v>
      </c>
      <c r="E244" s="28">
        <f>C244*D244</f>
        <v>2800.8500000000004</v>
      </c>
      <c r="F244" s="32" t="s">
        <v>164</v>
      </c>
      <c r="G244" s="33" t="s">
        <v>15</v>
      </c>
      <c r="H244" s="28">
        <f>C244*1.2</f>
        <v>51.708000000000006</v>
      </c>
      <c r="I244" s="154">
        <v>215</v>
      </c>
      <c r="J244" s="79">
        <f>H244*I244</f>
        <v>11117.220000000001</v>
      </c>
    </row>
    <row r="245" spans="1:352" ht="14.25" customHeight="1" x14ac:dyDescent="0.2">
      <c r="A245" s="32"/>
      <c r="B245" s="33"/>
      <c r="C245" s="28"/>
      <c r="D245" s="82"/>
      <c r="E245" s="83"/>
      <c r="F245" s="32" t="s">
        <v>110</v>
      </c>
      <c r="G245" s="33" t="s">
        <v>111</v>
      </c>
      <c r="H245" s="56">
        <f>C244/25</f>
        <v>1.7236000000000002</v>
      </c>
      <c r="I245" s="82">
        <v>100.85</v>
      </c>
      <c r="J245" s="81">
        <f t="shared" ref="J245:J249" si="51">H245*I245</f>
        <v>173.82506000000001</v>
      </c>
    </row>
    <row r="246" spans="1:352" ht="13.5" customHeight="1" x14ac:dyDescent="0.2">
      <c r="A246" s="80" t="s">
        <v>31</v>
      </c>
      <c r="B246" s="38" t="s">
        <v>10</v>
      </c>
      <c r="C246" s="23">
        <v>1</v>
      </c>
      <c r="D246" s="34">
        <v>750</v>
      </c>
      <c r="E246" s="35">
        <f>C246*D246</f>
        <v>750</v>
      </c>
      <c r="F246" s="19" t="s">
        <v>32</v>
      </c>
      <c r="G246" s="38" t="s">
        <v>10</v>
      </c>
      <c r="H246" s="23">
        <f>C246</f>
        <v>1</v>
      </c>
      <c r="I246" s="156">
        <v>2700</v>
      </c>
      <c r="J246" s="36">
        <f t="shared" si="51"/>
        <v>2700</v>
      </c>
    </row>
    <row r="247" spans="1:352" ht="13.5" customHeight="1" x14ac:dyDescent="0.2">
      <c r="A247" s="80"/>
      <c r="B247" s="38"/>
      <c r="C247" s="23"/>
      <c r="D247" s="34"/>
      <c r="E247" s="35"/>
      <c r="F247" s="19" t="s">
        <v>33</v>
      </c>
      <c r="G247" s="38" t="s">
        <v>10</v>
      </c>
      <c r="H247" s="20">
        <f>C246*1.2</f>
        <v>1.2</v>
      </c>
      <c r="I247" s="20">
        <v>155.57</v>
      </c>
      <c r="J247" s="25">
        <f t="shared" si="51"/>
        <v>186.684</v>
      </c>
    </row>
    <row r="248" spans="1:352" ht="13.5" customHeight="1" x14ac:dyDescent="0.2">
      <c r="A248" s="19" t="s">
        <v>34</v>
      </c>
      <c r="B248" s="38" t="s">
        <v>12</v>
      </c>
      <c r="C248" s="23">
        <f>(2.1+2.1+1)*(C246)*2</f>
        <v>10.4</v>
      </c>
      <c r="D248" s="34">
        <v>30</v>
      </c>
      <c r="E248" s="35">
        <f>C248*D248</f>
        <v>312</v>
      </c>
      <c r="F248" s="19" t="s">
        <v>35</v>
      </c>
      <c r="G248" s="38" t="s">
        <v>12</v>
      </c>
      <c r="H248" s="23">
        <f>(2.1+2.1+0.9)*C246*2</f>
        <v>10.200000000000001</v>
      </c>
      <c r="I248" s="156">
        <v>79</v>
      </c>
      <c r="J248" s="36">
        <f t="shared" si="51"/>
        <v>805.80000000000007</v>
      </c>
    </row>
    <row r="249" spans="1:352" ht="13.5" customHeight="1" x14ac:dyDescent="0.2">
      <c r="A249" s="19" t="s">
        <v>36</v>
      </c>
      <c r="B249" s="38" t="s">
        <v>10</v>
      </c>
      <c r="C249" s="23">
        <v>1</v>
      </c>
      <c r="D249" s="34">
        <v>250</v>
      </c>
      <c r="E249" s="35">
        <f>C249*D249</f>
        <v>250</v>
      </c>
      <c r="F249" s="19" t="s">
        <v>37</v>
      </c>
      <c r="G249" s="38" t="s">
        <v>10</v>
      </c>
      <c r="H249" s="23">
        <f>C249</f>
        <v>1</v>
      </c>
      <c r="I249" s="156">
        <v>712.13</v>
      </c>
      <c r="J249" s="36">
        <f t="shared" si="51"/>
        <v>712.13</v>
      </c>
    </row>
    <row r="250" spans="1:352" ht="14.25" customHeight="1" x14ac:dyDescent="0.2">
      <c r="A250" s="26" t="s">
        <v>13</v>
      </c>
      <c r="B250" s="39"/>
      <c r="C250" s="27"/>
      <c r="D250" s="28"/>
      <c r="E250" s="27">
        <f>SUM(E217:E249)</f>
        <v>13764.16</v>
      </c>
      <c r="F250" s="29" t="s">
        <v>13</v>
      </c>
      <c r="G250" s="39"/>
      <c r="H250" s="27"/>
      <c r="I250" s="27"/>
      <c r="J250" s="30">
        <f>SUM(J217:J249)</f>
        <v>21406.436295000003</v>
      </c>
    </row>
    <row r="251" spans="1:352" ht="14.25" customHeight="1" x14ac:dyDescent="0.2">
      <c r="A251" s="168" t="s">
        <v>38</v>
      </c>
      <c r="B251" s="169"/>
      <c r="C251" s="169"/>
      <c r="D251" s="169"/>
      <c r="E251" s="169"/>
      <c r="F251" s="169"/>
      <c r="G251" s="169"/>
      <c r="H251" s="169"/>
      <c r="I251" s="169"/>
      <c r="J251" s="170"/>
    </row>
    <row r="252" spans="1:352" s="151" customFormat="1" x14ac:dyDescent="0.25">
      <c r="A252" s="146" t="s">
        <v>194</v>
      </c>
      <c r="B252" s="147" t="s">
        <v>125</v>
      </c>
      <c r="C252" s="148">
        <v>10.68</v>
      </c>
      <c r="D252" s="138">
        <v>15</v>
      </c>
      <c r="E252" s="149">
        <f>C252*D252</f>
        <v>160.19999999999999</v>
      </c>
      <c r="F252" s="19" t="s">
        <v>33</v>
      </c>
      <c r="G252" s="38" t="s">
        <v>10</v>
      </c>
      <c r="H252" s="20">
        <f>C252*0.1</f>
        <v>1.0680000000000001</v>
      </c>
      <c r="I252" s="20">
        <v>155.57</v>
      </c>
      <c r="J252" s="25">
        <f t="shared" ref="J252:J253" si="52">H252*I252</f>
        <v>166.14876000000001</v>
      </c>
    </row>
    <row r="253" spans="1:352" s="140" customFormat="1" ht="28.5" outlineLevel="1" x14ac:dyDescent="0.25">
      <c r="A253" s="131" t="s">
        <v>165</v>
      </c>
      <c r="B253" s="132" t="s">
        <v>12</v>
      </c>
      <c r="C253" s="133">
        <v>14.4</v>
      </c>
      <c r="D253" s="133">
        <v>140</v>
      </c>
      <c r="E253" s="134">
        <f>C253*D253</f>
        <v>2016</v>
      </c>
      <c r="F253" s="135" t="s">
        <v>112</v>
      </c>
      <c r="G253" s="136" t="s">
        <v>205</v>
      </c>
      <c r="H253" s="137">
        <f>C253/3*1.1</f>
        <v>5.28</v>
      </c>
      <c r="I253" s="138">
        <v>113.85</v>
      </c>
      <c r="J253" s="134">
        <f t="shared" si="52"/>
        <v>601.12800000000004</v>
      </c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  <c r="AA253" s="139"/>
      <c r="AB253" s="139"/>
      <c r="AC253" s="139"/>
      <c r="AD253" s="139"/>
      <c r="AE253" s="139"/>
      <c r="AF253" s="139"/>
      <c r="AG253" s="139"/>
      <c r="AH253" s="139"/>
      <c r="AI253" s="139"/>
      <c r="AJ253" s="139"/>
      <c r="AK253" s="139"/>
      <c r="AL253" s="139"/>
      <c r="AM253" s="139"/>
      <c r="AN253" s="139"/>
      <c r="AO253" s="139"/>
      <c r="AP253" s="139"/>
      <c r="AQ253" s="139"/>
      <c r="AR253" s="139"/>
      <c r="AS253" s="139"/>
      <c r="AT253" s="139"/>
      <c r="AU253" s="139"/>
      <c r="AV253" s="139"/>
      <c r="AW253" s="139"/>
      <c r="AX253" s="139"/>
      <c r="AY253" s="139"/>
      <c r="AZ253" s="139"/>
      <c r="BA253" s="139"/>
      <c r="BB253" s="139"/>
      <c r="BC253" s="139"/>
      <c r="BD253" s="139"/>
      <c r="BE253" s="139"/>
      <c r="BF253" s="139"/>
      <c r="BG253" s="139"/>
      <c r="BH253" s="139"/>
      <c r="BI253" s="139"/>
      <c r="BJ253" s="139"/>
      <c r="BK253" s="139"/>
      <c r="BL253" s="139"/>
      <c r="BM253" s="139"/>
      <c r="BN253" s="139"/>
      <c r="BO253" s="139"/>
      <c r="BP253" s="139"/>
      <c r="BQ253" s="139"/>
      <c r="BR253" s="139"/>
      <c r="BS253" s="139"/>
      <c r="BT253" s="139"/>
      <c r="BU253" s="139"/>
      <c r="BV253" s="139"/>
      <c r="BW253" s="139"/>
      <c r="BX253" s="139"/>
      <c r="BY253" s="139"/>
      <c r="BZ253" s="139"/>
      <c r="CA253" s="139"/>
      <c r="CB253" s="139"/>
      <c r="CC253" s="139"/>
      <c r="CD253" s="139"/>
      <c r="CE253" s="139"/>
      <c r="CF253" s="139"/>
      <c r="CG253" s="139"/>
      <c r="CH253" s="139"/>
      <c r="CI253" s="139"/>
      <c r="CJ253" s="139"/>
      <c r="CK253" s="139"/>
      <c r="CL253" s="139"/>
      <c r="CM253" s="139"/>
      <c r="CN253" s="139"/>
      <c r="CO253" s="139"/>
      <c r="CP253" s="139"/>
      <c r="CQ253" s="139"/>
      <c r="CR253" s="139"/>
      <c r="CS253" s="139"/>
      <c r="CT253" s="139"/>
      <c r="CU253" s="139"/>
      <c r="CV253" s="139"/>
      <c r="CW253" s="139"/>
      <c r="CX253" s="139"/>
      <c r="CY253" s="139"/>
      <c r="CZ253" s="139"/>
      <c r="DA253" s="139"/>
      <c r="DB253" s="139"/>
      <c r="DC253" s="139"/>
      <c r="DD253" s="139"/>
      <c r="DE253" s="139"/>
      <c r="DF253" s="139"/>
      <c r="DG253" s="139"/>
      <c r="DH253" s="139"/>
      <c r="DI253" s="139"/>
      <c r="DJ253" s="139"/>
      <c r="DK253" s="139"/>
      <c r="DL253" s="139"/>
      <c r="DM253" s="139"/>
      <c r="DN253" s="139"/>
      <c r="DO253" s="139"/>
      <c r="DP253" s="139"/>
      <c r="DQ253" s="139"/>
      <c r="DR253" s="139"/>
      <c r="DS253" s="139"/>
      <c r="DT253" s="139"/>
      <c r="DU253" s="139"/>
      <c r="DV253" s="139"/>
      <c r="DW253" s="139"/>
      <c r="DX253" s="139"/>
      <c r="DY253" s="139"/>
      <c r="DZ253" s="139"/>
      <c r="EA253" s="139"/>
      <c r="EB253" s="139"/>
      <c r="EC253" s="139"/>
      <c r="ED253" s="139"/>
      <c r="EE253" s="139"/>
      <c r="EF253" s="139"/>
      <c r="EG253" s="139"/>
      <c r="EH253" s="139"/>
      <c r="EI253" s="139"/>
      <c r="EJ253" s="139"/>
      <c r="EK253" s="139"/>
      <c r="EL253" s="139"/>
      <c r="EM253" s="139"/>
      <c r="EN253" s="139"/>
      <c r="EO253" s="139"/>
      <c r="EP253" s="139"/>
      <c r="EQ253" s="139"/>
      <c r="ER253" s="139"/>
      <c r="ES253" s="139"/>
      <c r="ET253" s="139"/>
      <c r="EU253" s="139"/>
      <c r="EV253" s="139"/>
      <c r="EW253" s="139"/>
      <c r="EX253" s="139"/>
      <c r="EY253" s="139"/>
      <c r="EZ253" s="139"/>
      <c r="FA253" s="139"/>
      <c r="FB253" s="139"/>
      <c r="FC253" s="139"/>
      <c r="FD253" s="139"/>
      <c r="FE253" s="139"/>
      <c r="FF253" s="139"/>
      <c r="FG253" s="139"/>
      <c r="FH253" s="139"/>
      <c r="FI253" s="139"/>
      <c r="FJ253" s="139"/>
      <c r="FK253" s="139"/>
      <c r="FL253" s="139"/>
      <c r="FM253" s="139"/>
      <c r="FN253" s="139"/>
      <c r="FO253" s="139"/>
      <c r="FP253" s="139"/>
      <c r="FQ253" s="139"/>
      <c r="FR253" s="139"/>
      <c r="FS253" s="139"/>
      <c r="FT253" s="139"/>
      <c r="FU253" s="139"/>
      <c r="FV253" s="139"/>
      <c r="FW253" s="139"/>
      <c r="FX253" s="139"/>
      <c r="FY253" s="139"/>
      <c r="FZ253" s="139"/>
      <c r="GA253" s="139"/>
      <c r="GB253" s="139"/>
      <c r="GC253" s="139"/>
      <c r="GD253" s="139"/>
      <c r="GE253" s="139"/>
      <c r="GF253" s="139"/>
      <c r="GG253" s="139"/>
      <c r="GH253" s="139"/>
      <c r="GI253" s="139"/>
      <c r="GJ253" s="139"/>
      <c r="GK253" s="139"/>
      <c r="GL253" s="139"/>
      <c r="GM253" s="139"/>
      <c r="GN253" s="139"/>
      <c r="GO253" s="139"/>
      <c r="GP253" s="139"/>
      <c r="GQ253" s="139"/>
      <c r="GR253" s="139"/>
      <c r="GS253" s="139"/>
      <c r="GT253" s="139"/>
      <c r="GU253" s="139"/>
      <c r="GV253" s="139"/>
      <c r="GW253" s="139"/>
      <c r="GX253" s="139"/>
      <c r="GY253" s="139"/>
      <c r="GZ253" s="139"/>
      <c r="HA253" s="139"/>
      <c r="HB253" s="139"/>
      <c r="HC253" s="139"/>
      <c r="HD253" s="139"/>
      <c r="HE253" s="139"/>
      <c r="HF253" s="139"/>
      <c r="HG253" s="139"/>
      <c r="HH253" s="139"/>
      <c r="HI253" s="139"/>
      <c r="HJ253" s="139"/>
      <c r="HK253" s="139"/>
      <c r="HL253" s="139"/>
      <c r="HM253" s="139"/>
      <c r="HN253" s="139"/>
      <c r="HO253" s="139"/>
      <c r="HP253" s="139"/>
      <c r="HQ253" s="139"/>
      <c r="HR253" s="139"/>
      <c r="HS253" s="139"/>
      <c r="HT253" s="139"/>
      <c r="HU253" s="139"/>
      <c r="HV253" s="139"/>
      <c r="HW253" s="139"/>
      <c r="HX253" s="139"/>
      <c r="HY253" s="139"/>
      <c r="HZ253" s="139"/>
      <c r="IA253" s="139"/>
      <c r="IB253" s="139"/>
      <c r="IC253" s="139"/>
      <c r="ID253" s="139"/>
      <c r="IE253" s="139"/>
      <c r="IF253" s="139"/>
      <c r="IG253" s="139"/>
      <c r="IH253" s="139"/>
      <c r="II253" s="139"/>
      <c r="IJ253" s="139"/>
      <c r="IK253" s="139"/>
      <c r="IL253" s="139"/>
      <c r="IM253" s="139"/>
      <c r="IN253" s="139"/>
      <c r="IO253" s="139"/>
      <c r="IP253" s="139"/>
      <c r="IQ253" s="139"/>
      <c r="IR253" s="139"/>
      <c r="IS253" s="139"/>
      <c r="IT253" s="139"/>
      <c r="IU253" s="139"/>
      <c r="IV253" s="139"/>
      <c r="IW253" s="139"/>
      <c r="IX253" s="139"/>
      <c r="IY253" s="139"/>
      <c r="IZ253" s="139"/>
      <c r="JA253" s="139"/>
      <c r="JB253" s="139"/>
      <c r="JC253" s="139"/>
      <c r="JD253" s="139"/>
      <c r="JE253" s="139"/>
      <c r="JF253" s="139"/>
      <c r="JG253" s="139"/>
      <c r="JH253" s="139"/>
      <c r="JI253" s="139"/>
      <c r="JJ253" s="139"/>
      <c r="JK253" s="139"/>
      <c r="JL253" s="139"/>
      <c r="JM253" s="139"/>
      <c r="JN253" s="139"/>
      <c r="JO253" s="139"/>
      <c r="JP253" s="139"/>
      <c r="JQ253" s="139"/>
      <c r="JR253" s="139"/>
      <c r="JS253" s="139"/>
      <c r="JT253" s="139"/>
      <c r="JU253" s="139"/>
      <c r="JV253" s="139"/>
      <c r="JW253" s="139"/>
      <c r="JX253" s="139"/>
      <c r="JY253" s="139"/>
      <c r="JZ253" s="139"/>
      <c r="KA253" s="139"/>
      <c r="KB253" s="139"/>
      <c r="KC253" s="139"/>
      <c r="KD253" s="139"/>
      <c r="KE253" s="139"/>
      <c r="KF253" s="139"/>
      <c r="KG253" s="139"/>
      <c r="KH253" s="139"/>
      <c r="KI253" s="139"/>
      <c r="KJ253" s="139"/>
      <c r="KK253" s="139"/>
      <c r="KL253" s="139"/>
      <c r="KM253" s="139"/>
      <c r="KN253" s="139"/>
      <c r="KO253" s="139"/>
      <c r="KP253" s="139"/>
      <c r="KQ253" s="139"/>
      <c r="KR253" s="139"/>
      <c r="KS253" s="139"/>
      <c r="KT253" s="139"/>
      <c r="KU253" s="139"/>
      <c r="KV253" s="139"/>
      <c r="KW253" s="139"/>
      <c r="KX253" s="139"/>
      <c r="KY253" s="139"/>
      <c r="KZ253" s="139"/>
      <c r="LA253" s="139"/>
      <c r="LB253" s="139"/>
      <c r="LC253" s="139"/>
      <c r="LD253" s="139"/>
      <c r="LE253" s="139"/>
      <c r="LF253" s="139"/>
      <c r="LG253" s="139"/>
      <c r="LH253" s="139"/>
      <c r="LI253" s="139"/>
      <c r="LJ253" s="139"/>
      <c r="LK253" s="139"/>
      <c r="LL253" s="139"/>
      <c r="LM253" s="139"/>
      <c r="LN253" s="139"/>
      <c r="LO253" s="139"/>
      <c r="LP253" s="139"/>
      <c r="LQ253" s="139"/>
      <c r="LR253" s="139"/>
      <c r="LS253" s="139"/>
      <c r="LT253" s="139"/>
      <c r="LU253" s="139"/>
      <c r="LV253" s="139"/>
      <c r="LW253" s="139"/>
      <c r="LX253" s="139"/>
      <c r="LY253" s="139"/>
      <c r="LZ253" s="139"/>
      <c r="MA253" s="139"/>
      <c r="MB253" s="139"/>
      <c r="MC253" s="139"/>
      <c r="MD253" s="139"/>
      <c r="ME253" s="139"/>
      <c r="MF253" s="139"/>
      <c r="MG253" s="139"/>
      <c r="MH253" s="139"/>
      <c r="MI253" s="139"/>
      <c r="MJ253" s="139"/>
      <c r="MK253" s="139"/>
      <c r="ML253" s="139"/>
      <c r="MM253" s="139"/>
      <c r="MN253" s="139"/>
    </row>
    <row r="254" spans="1:352" s="140" customFormat="1" ht="24.75" customHeight="1" outlineLevel="1" x14ac:dyDescent="0.25">
      <c r="A254" s="141"/>
      <c r="B254" s="142"/>
      <c r="C254" s="142"/>
      <c r="D254" s="142"/>
      <c r="E254" s="143"/>
      <c r="F254" s="144" t="s">
        <v>113</v>
      </c>
      <c r="G254" s="145" t="s">
        <v>10</v>
      </c>
      <c r="H254" s="137">
        <f>C253*3.2/3</f>
        <v>15.360000000000001</v>
      </c>
      <c r="I254" s="138">
        <v>45.63</v>
      </c>
      <c r="J254" s="134">
        <f>H254*I254</f>
        <v>700.87680000000012</v>
      </c>
      <c r="K254" s="139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39"/>
      <c r="W254" s="139"/>
      <c r="X254" s="139"/>
      <c r="Y254" s="139"/>
      <c r="Z254" s="139"/>
      <c r="AA254" s="139"/>
      <c r="AB254" s="139"/>
      <c r="AC254" s="139"/>
      <c r="AD254" s="139"/>
      <c r="AE254" s="139"/>
      <c r="AF254" s="139"/>
      <c r="AG254" s="139"/>
      <c r="AH254" s="139"/>
      <c r="AI254" s="139"/>
      <c r="AJ254" s="139"/>
      <c r="AK254" s="139"/>
      <c r="AL254" s="139"/>
      <c r="AM254" s="139"/>
      <c r="AN254" s="139"/>
      <c r="AO254" s="139"/>
      <c r="AP254" s="139"/>
      <c r="AQ254" s="139"/>
      <c r="AR254" s="139"/>
      <c r="AS254" s="139"/>
      <c r="AT254" s="139"/>
      <c r="AU254" s="139"/>
      <c r="AV254" s="139"/>
      <c r="AW254" s="139"/>
      <c r="AX254" s="139"/>
      <c r="AY254" s="139"/>
      <c r="AZ254" s="139"/>
      <c r="BA254" s="139"/>
      <c r="BB254" s="139"/>
      <c r="BC254" s="139"/>
      <c r="BD254" s="139"/>
      <c r="BE254" s="139"/>
      <c r="BF254" s="139"/>
      <c r="BG254" s="139"/>
      <c r="BH254" s="139"/>
      <c r="BI254" s="139"/>
      <c r="BJ254" s="139"/>
      <c r="BK254" s="139"/>
      <c r="BL254" s="139"/>
      <c r="BM254" s="139"/>
      <c r="BN254" s="139"/>
      <c r="BO254" s="139"/>
      <c r="BP254" s="139"/>
      <c r="BQ254" s="139"/>
      <c r="BR254" s="139"/>
      <c r="BS254" s="139"/>
      <c r="BT254" s="139"/>
      <c r="BU254" s="139"/>
      <c r="BV254" s="139"/>
      <c r="BW254" s="139"/>
      <c r="BX254" s="139"/>
      <c r="BY254" s="139"/>
      <c r="BZ254" s="139"/>
      <c r="CA254" s="139"/>
      <c r="CB254" s="139"/>
      <c r="CC254" s="139"/>
      <c r="CD254" s="139"/>
      <c r="CE254" s="139"/>
      <c r="CF254" s="139"/>
      <c r="CG254" s="139"/>
      <c r="CH254" s="139"/>
      <c r="CI254" s="139"/>
      <c r="CJ254" s="139"/>
      <c r="CK254" s="139"/>
      <c r="CL254" s="139"/>
      <c r="CM254" s="139"/>
      <c r="CN254" s="139"/>
      <c r="CO254" s="139"/>
      <c r="CP254" s="139"/>
      <c r="CQ254" s="139"/>
      <c r="CR254" s="139"/>
      <c r="CS254" s="139"/>
      <c r="CT254" s="139"/>
      <c r="CU254" s="139"/>
      <c r="CV254" s="139"/>
      <c r="CW254" s="139"/>
      <c r="CX254" s="139"/>
      <c r="CY254" s="139"/>
      <c r="CZ254" s="139"/>
      <c r="DA254" s="139"/>
      <c r="DB254" s="139"/>
      <c r="DC254" s="139"/>
      <c r="DD254" s="139"/>
      <c r="DE254" s="139"/>
      <c r="DF254" s="139"/>
      <c r="DG254" s="139"/>
      <c r="DH254" s="139"/>
      <c r="DI254" s="139"/>
      <c r="DJ254" s="139"/>
      <c r="DK254" s="139"/>
      <c r="DL254" s="139"/>
      <c r="DM254" s="139"/>
      <c r="DN254" s="139"/>
      <c r="DO254" s="139"/>
      <c r="DP254" s="139"/>
      <c r="DQ254" s="139"/>
      <c r="DR254" s="139"/>
      <c r="DS254" s="139"/>
      <c r="DT254" s="139"/>
      <c r="DU254" s="139"/>
      <c r="DV254" s="139"/>
      <c r="DW254" s="139"/>
      <c r="DX254" s="139"/>
      <c r="DY254" s="139"/>
      <c r="DZ254" s="139"/>
      <c r="EA254" s="139"/>
      <c r="EB254" s="139"/>
      <c r="EC254" s="139"/>
      <c r="ED254" s="139"/>
      <c r="EE254" s="139"/>
      <c r="EF254" s="139"/>
      <c r="EG254" s="139"/>
      <c r="EH254" s="139"/>
      <c r="EI254" s="139"/>
      <c r="EJ254" s="139"/>
      <c r="EK254" s="139"/>
      <c r="EL254" s="139"/>
      <c r="EM254" s="139"/>
      <c r="EN254" s="139"/>
      <c r="EO254" s="139"/>
      <c r="EP254" s="139"/>
      <c r="EQ254" s="139"/>
      <c r="ER254" s="139"/>
      <c r="ES254" s="139"/>
      <c r="ET254" s="139"/>
      <c r="EU254" s="139"/>
      <c r="EV254" s="139"/>
      <c r="EW254" s="139"/>
      <c r="EX254" s="139"/>
      <c r="EY254" s="139"/>
      <c r="EZ254" s="139"/>
      <c r="FA254" s="139"/>
      <c r="FB254" s="139"/>
      <c r="FC254" s="139"/>
      <c r="FD254" s="139"/>
      <c r="FE254" s="139"/>
      <c r="FF254" s="139"/>
      <c r="FG254" s="139"/>
      <c r="FH254" s="139"/>
      <c r="FI254" s="139"/>
      <c r="FJ254" s="139"/>
      <c r="FK254" s="139"/>
      <c r="FL254" s="139"/>
      <c r="FM254" s="139"/>
      <c r="FN254" s="139"/>
      <c r="FO254" s="139"/>
      <c r="FP254" s="139"/>
      <c r="FQ254" s="139"/>
      <c r="FR254" s="139"/>
      <c r="FS254" s="139"/>
      <c r="FT254" s="139"/>
      <c r="FU254" s="139"/>
      <c r="FV254" s="139"/>
      <c r="FW254" s="139"/>
      <c r="FX254" s="139"/>
      <c r="FY254" s="139"/>
      <c r="FZ254" s="139"/>
      <c r="GA254" s="139"/>
      <c r="GB254" s="139"/>
      <c r="GC254" s="139"/>
      <c r="GD254" s="139"/>
      <c r="GE254" s="139"/>
      <c r="GF254" s="139"/>
      <c r="GG254" s="139"/>
      <c r="GH254" s="139"/>
      <c r="GI254" s="139"/>
      <c r="GJ254" s="139"/>
      <c r="GK254" s="139"/>
      <c r="GL254" s="139"/>
      <c r="GM254" s="139"/>
      <c r="GN254" s="139"/>
      <c r="GO254" s="139"/>
      <c r="GP254" s="139"/>
      <c r="GQ254" s="139"/>
      <c r="GR254" s="139"/>
      <c r="GS254" s="139"/>
      <c r="GT254" s="139"/>
      <c r="GU254" s="139"/>
      <c r="GV254" s="139"/>
      <c r="GW254" s="139"/>
      <c r="GX254" s="139"/>
      <c r="GY254" s="139"/>
      <c r="GZ254" s="139"/>
      <c r="HA254" s="139"/>
      <c r="HB254" s="139"/>
      <c r="HC254" s="139"/>
      <c r="HD254" s="139"/>
      <c r="HE254" s="139"/>
      <c r="HF254" s="139"/>
      <c r="HG254" s="139"/>
      <c r="HH254" s="139"/>
      <c r="HI254" s="139"/>
      <c r="HJ254" s="139"/>
      <c r="HK254" s="139"/>
      <c r="HL254" s="139"/>
      <c r="HM254" s="139"/>
      <c r="HN254" s="139"/>
      <c r="HO254" s="139"/>
      <c r="HP254" s="139"/>
      <c r="HQ254" s="139"/>
      <c r="HR254" s="139"/>
      <c r="HS254" s="139"/>
      <c r="HT254" s="139"/>
      <c r="HU254" s="139"/>
      <c r="HV254" s="139"/>
      <c r="HW254" s="139"/>
      <c r="HX254" s="139"/>
      <c r="HY254" s="139"/>
      <c r="HZ254" s="139"/>
      <c r="IA254" s="139"/>
      <c r="IB254" s="139"/>
      <c r="IC254" s="139"/>
      <c r="ID254" s="139"/>
      <c r="IE254" s="139"/>
      <c r="IF254" s="139"/>
      <c r="IG254" s="139"/>
      <c r="IH254" s="139"/>
      <c r="II254" s="139"/>
      <c r="IJ254" s="139"/>
      <c r="IK254" s="139"/>
      <c r="IL254" s="139"/>
      <c r="IM254" s="139"/>
      <c r="IN254" s="139"/>
      <c r="IO254" s="139"/>
      <c r="IP254" s="139"/>
      <c r="IQ254" s="139"/>
      <c r="IR254" s="139"/>
      <c r="IS254" s="139"/>
      <c r="IT254" s="139"/>
      <c r="IU254" s="139"/>
      <c r="IV254" s="139"/>
      <c r="IW254" s="139"/>
      <c r="IX254" s="139"/>
      <c r="IY254" s="139"/>
      <c r="IZ254" s="139"/>
      <c r="JA254" s="139"/>
      <c r="JB254" s="139"/>
      <c r="JC254" s="139"/>
      <c r="JD254" s="139"/>
      <c r="JE254" s="139"/>
      <c r="JF254" s="139"/>
      <c r="JG254" s="139"/>
      <c r="JH254" s="139"/>
      <c r="JI254" s="139"/>
      <c r="JJ254" s="139"/>
      <c r="JK254" s="139"/>
      <c r="JL254" s="139"/>
      <c r="JM254" s="139"/>
      <c r="JN254" s="139"/>
      <c r="JO254" s="139"/>
      <c r="JP254" s="139"/>
      <c r="JQ254" s="139"/>
      <c r="JR254" s="139"/>
      <c r="JS254" s="139"/>
      <c r="JT254" s="139"/>
      <c r="JU254" s="139"/>
      <c r="JV254" s="139"/>
      <c r="JW254" s="139"/>
      <c r="JX254" s="139"/>
      <c r="JY254" s="139"/>
      <c r="JZ254" s="139"/>
      <c r="KA254" s="139"/>
      <c r="KB254" s="139"/>
      <c r="KC254" s="139"/>
      <c r="KD254" s="139"/>
      <c r="KE254" s="139"/>
      <c r="KF254" s="139"/>
      <c r="KG254" s="139"/>
      <c r="KH254" s="139"/>
      <c r="KI254" s="139"/>
      <c r="KJ254" s="139"/>
      <c r="KK254" s="139"/>
      <c r="KL254" s="139"/>
      <c r="KM254" s="139"/>
      <c r="KN254" s="139"/>
      <c r="KO254" s="139"/>
      <c r="KP254" s="139"/>
      <c r="KQ254" s="139"/>
      <c r="KR254" s="139"/>
      <c r="KS254" s="139"/>
      <c r="KT254" s="139"/>
      <c r="KU254" s="139"/>
      <c r="KV254" s="139"/>
      <c r="KW254" s="139"/>
      <c r="KX254" s="139"/>
      <c r="KY254" s="139"/>
      <c r="KZ254" s="139"/>
      <c r="LA254" s="139"/>
      <c r="LB254" s="139"/>
      <c r="LC254" s="139"/>
      <c r="LD254" s="139"/>
      <c r="LE254" s="139"/>
      <c r="LF254" s="139"/>
      <c r="LG254" s="139"/>
      <c r="LH254" s="139"/>
      <c r="LI254" s="139"/>
      <c r="LJ254" s="139"/>
      <c r="LK254" s="139"/>
      <c r="LL254" s="139"/>
      <c r="LM254" s="139"/>
      <c r="LN254" s="139"/>
      <c r="LO254" s="139"/>
      <c r="LP254" s="139"/>
      <c r="LQ254" s="139"/>
      <c r="LR254" s="139"/>
      <c r="LS254" s="139"/>
      <c r="LT254" s="139"/>
      <c r="LU254" s="139"/>
      <c r="LV254" s="139"/>
      <c r="LW254" s="139"/>
      <c r="LX254" s="139"/>
      <c r="LY254" s="139"/>
      <c r="LZ254" s="139"/>
      <c r="MA254" s="139"/>
      <c r="MB254" s="139"/>
      <c r="MC254" s="139"/>
      <c r="MD254" s="139"/>
      <c r="ME254" s="139"/>
      <c r="MF254" s="139"/>
      <c r="MG254" s="139"/>
      <c r="MH254" s="139"/>
      <c r="MI254" s="139"/>
      <c r="MJ254" s="139"/>
      <c r="MK254" s="139"/>
      <c r="ML254" s="139"/>
      <c r="MM254" s="139"/>
      <c r="MN254" s="139"/>
    </row>
    <row r="255" spans="1:352" s="140" customFormat="1" ht="15" customHeight="1" outlineLevel="1" x14ac:dyDescent="0.25">
      <c r="A255" s="131"/>
      <c r="B255" s="132"/>
      <c r="C255" s="133"/>
      <c r="D255" s="133"/>
      <c r="E255" s="134"/>
      <c r="F255" s="144" t="s">
        <v>114</v>
      </c>
      <c r="G255" s="145" t="s">
        <v>10</v>
      </c>
      <c r="H255" s="137">
        <f>C253*2.9/3</f>
        <v>13.92</v>
      </c>
      <c r="I255" s="138">
        <v>62.6</v>
      </c>
      <c r="J255" s="134">
        <f>H255*I255</f>
        <v>871.39200000000005</v>
      </c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  <c r="AA255" s="139"/>
      <c r="AB255" s="139"/>
      <c r="AC255" s="139"/>
      <c r="AD255" s="139"/>
      <c r="AE255" s="139"/>
      <c r="AF255" s="139"/>
      <c r="AG255" s="139"/>
      <c r="AH255" s="139"/>
      <c r="AI255" s="139"/>
      <c r="AJ255" s="139"/>
      <c r="AK255" s="139"/>
      <c r="AL255" s="139"/>
      <c r="AM255" s="139"/>
      <c r="AN255" s="139"/>
      <c r="AO255" s="139"/>
      <c r="AP255" s="139"/>
      <c r="AQ255" s="139"/>
      <c r="AR255" s="139"/>
      <c r="AS255" s="139"/>
      <c r="AT255" s="139"/>
      <c r="AU255" s="139"/>
      <c r="AV255" s="139"/>
      <c r="AW255" s="139"/>
      <c r="AX255" s="139"/>
      <c r="AY255" s="139"/>
      <c r="AZ255" s="139"/>
      <c r="BA255" s="139"/>
      <c r="BB255" s="139"/>
      <c r="BC255" s="139"/>
      <c r="BD255" s="139"/>
      <c r="BE255" s="139"/>
      <c r="BF255" s="139"/>
      <c r="BG255" s="139"/>
      <c r="BH255" s="139"/>
      <c r="BI255" s="139"/>
      <c r="BJ255" s="139"/>
      <c r="BK255" s="139"/>
      <c r="BL255" s="139"/>
      <c r="BM255" s="139"/>
      <c r="BN255" s="139"/>
      <c r="BO255" s="139"/>
      <c r="BP255" s="139"/>
      <c r="BQ255" s="139"/>
      <c r="BR255" s="139"/>
      <c r="BS255" s="139"/>
      <c r="BT255" s="139"/>
      <c r="BU255" s="139"/>
      <c r="BV255" s="139"/>
      <c r="BW255" s="139"/>
      <c r="BX255" s="139"/>
      <c r="BY255" s="139"/>
      <c r="BZ255" s="139"/>
      <c r="CA255" s="139"/>
      <c r="CB255" s="139"/>
      <c r="CC255" s="139"/>
      <c r="CD255" s="139"/>
      <c r="CE255" s="139"/>
      <c r="CF255" s="139"/>
      <c r="CG255" s="139"/>
      <c r="CH255" s="139"/>
      <c r="CI255" s="139"/>
      <c r="CJ255" s="139"/>
      <c r="CK255" s="139"/>
      <c r="CL255" s="139"/>
      <c r="CM255" s="139"/>
      <c r="CN255" s="139"/>
      <c r="CO255" s="139"/>
      <c r="CP255" s="139"/>
      <c r="CQ255" s="139"/>
      <c r="CR255" s="139"/>
      <c r="CS255" s="139"/>
      <c r="CT255" s="139"/>
      <c r="CU255" s="139"/>
      <c r="CV255" s="139"/>
      <c r="CW255" s="139"/>
      <c r="CX255" s="139"/>
      <c r="CY255" s="139"/>
      <c r="CZ255" s="139"/>
      <c r="DA255" s="139"/>
      <c r="DB255" s="139"/>
      <c r="DC255" s="139"/>
      <c r="DD255" s="139"/>
      <c r="DE255" s="139"/>
      <c r="DF255" s="139"/>
      <c r="DG255" s="139"/>
      <c r="DH255" s="139"/>
      <c r="DI255" s="139"/>
      <c r="DJ255" s="139"/>
      <c r="DK255" s="139"/>
      <c r="DL255" s="139"/>
      <c r="DM255" s="139"/>
      <c r="DN255" s="139"/>
      <c r="DO255" s="139"/>
      <c r="DP255" s="139"/>
      <c r="DQ255" s="139"/>
      <c r="DR255" s="139"/>
      <c r="DS255" s="139"/>
      <c r="DT255" s="139"/>
      <c r="DU255" s="139"/>
      <c r="DV255" s="139"/>
      <c r="DW255" s="139"/>
      <c r="DX255" s="139"/>
      <c r="DY255" s="139"/>
      <c r="DZ255" s="139"/>
      <c r="EA255" s="139"/>
      <c r="EB255" s="139"/>
      <c r="EC255" s="139"/>
      <c r="ED255" s="139"/>
      <c r="EE255" s="139"/>
      <c r="EF255" s="139"/>
      <c r="EG255" s="139"/>
      <c r="EH255" s="139"/>
      <c r="EI255" s="139"/>
      <c r="EJ255" s="139"/>
      <c r="EK255" s="139"/>
      <c r="EL255" s="139"/>
      <c r="EM255" s="139"/>
      <c r="EN255" s="139"/>
      <c r="EO255" s="139"/>
      <c r="EP255" s="139"/>
      <c r="EQ255" s="139"/>
      <c r="ER255" s="139"/>
      <c r="ES255" s="139"/>
      <c r="ET255" s="139"/>
      <c r="EU255" s="139"/>
      <c r="EV255" s="139"/>
      <c r="EW255" s="139"/>
      <c r="EX255" s="139"/>
      <c r="EY255" s="139"/>
      <c r="EZ255" s="139"/>
      <c r="FA255" s="139"/>
      <c r="FB255" s="139"/>
      <c r="FC255" s="139"/>
      <c r="FD255" s="139"/>
      <c r="FE255" s="139"/>
      <c r="FF255" s="139"/>
      <c r="FG255" s="139"/>
      <c r="FH255" s="139"/>
      <c r="FI255" s="139"/>
      <c r="FJ255" s="139"/>
      <c r="FK255" s="139"/>
      <c r="FL255" s="139"/>
      <c r="FM255" s="139"/>
      <c r="FN255" s="139"/>
      <c r="FO255" s="139"/>
      <c r="FP255" s="139"/>
      <c r="FQ255" s="139"/>
      <c r="FR255" s="139"/>
      <c r="FS255" s="139"/>
      <c r="FT255" s="139"/>
      <c r="FU255" s="139"/>
      <c r="FV255" s="139"/>
      <c r="FW255" s="139"/>
      <c r="FX255" s="139"/>
      <c r="FY255" s="139"/>
      <c r="FZ255" s="139"/>
      <c r="GA255" s="139"/>
      <c r="GB255" s="139"/>
      <c r="GC255" s="139"/>
      <c r="GD255" s="139"/>
      <c r="GE255" s="139"/>
      <c r="GF255" s="139"/>
      <c r="GG255" s="139"/>
      <c r="GH255" s="139"/>
      <c r="GI255" s="139"/>
      <c r="GJ255" s="139"/>
      <c r="GK255" s="139"/>
      <c r="GL255" s="139"/>
      <c r="GM255" s="139"/>
      <c r="GN255" s="139"/>
      <c r="GO255" s="139"/>
      <c r="GP255" s="139"/>
      <c r="GQ255" s="139"/>
      <c r="GR255" s="139"/>
      <c r="GS255" s="139"/>
      <c r="GT255" s="139"/>
      <c r="GU255" s="139"/>
      <c r="GV255" s="139"/>
      <c r="GW255" s="139"/>
      <c r="GX255" s="139"/>
      <c r="GY255" s="139"/>
      <c r="GZ255" s="139"/>
      <c r="HA255" s="139"/>
      <c r="HB255" s="139"/>
      <c r="HC255" s="139"/>
      <c r="HD255" s="139"/>
      <c r="HE255" s="139"/>
      <c r="HF255" s="139"/>
      <c r="HG255" s="139"/>
      <c r="HH255" s="139"/>
      <c r="HI255" s="139"/>
      <c r="HJ255" s="139"/>
      <c r="HK255" s="139"/>
      <c r="HL255" s="139"/>
      <c r="HM255" s="139"/>
      <c r="HN255" s="139"/>
      <c r="HO255" s="139"/>
      <c r="HP255" s="139"/>
      <c r="HQ255" s="139"/>
      <c r="HR255" s="139"/>
      <c r="HS255" s="139"/>
      <c r="HT255" s="139"/>
      <c r="HU255" s="139"/>
      <c r="HV255" s="139"/>
      <c r="HW255" s="139"/>
      <c r="HX255" s="139"/>
      <c r="HY255" s="139"/>
      <c r="HZ255" s="139"/>
      <c r="IA255" s="139"/>
      <c r="IB255" s="139"/>
      <c r="IC255" s="139"/>
      <c r="ID255" s="139"/>
      <c r="IE255" s="139"/>
      <c r="IF255" s="139"/>
      <c r="IG255" s="139"/>
      <c r="IH255" s="139"/>
      <c r="II255" s="139"/>
      <c r="IJ255" s="139"/>
      <c r="IK255" s="139"/>
      <c r="IL255" s="139"/>
      <c r="IM255" s="139"/>
      <c r="IN255" s="139"/>
      <c r="IO255" s="139"/>
      <c r="IP255" s="139"/>
      <c r="IQ255" s="139"/>
      <c r="IR255" s="139"/>
      <c r="IS255" s="139"/>
      <c r="IT255" s="139"/>
      <c r="IU255" s="139"/>
      <c r="IV255" s="139"/>
      <c r="IW255" s="139"/>
      <c r="IX255" s="139"/>
      <c r="IY255" s="139"/>
      <c r="IZ255" s="139"/>
      <c r="JA255" s="139"/>
      <c r="JB255" s="139"/>
      <c r="JC255" s="139"/>
      <c r="JD255" s="139"/>
      <c r="JE255" s="139"/>
      <c r="JF255" s="139"/>
      <c r="JG255" s="139"/>
      <c r="JH255" s="139"/>
      <c r="JI255" s="139"/>
      <c r="JJ255" s="139"/>
      <c r="JK255" s="139"/>
      <c r="JL255" s="139"/>
      <c r="JM255" s="139"/>
      <c r="JN255" s="139"/>
      <c r="JO255" s="139"/>
      <c r="JP255" s="139"/>
      <c r="JQ255" s="139"/>
      <c r="JR255" s="139"/>
      <c r="JS255" s="139"/>
      <c r="JT255" s="139"/>
      <c r="JU255" s="139"/>
      <c r="JV255" s="139"/>
      <c r="JW255" s="139"/>
      <c r="JX255" s="139"/>
      <c r="JY255" s="139"/>
      <c r="JZ255" s="139"/>
      <c r="KA255" s="139"/>
      <c r="KB255" s="139"/>
      <c r="KC255" s="139"/>
      <c r="KD255" s="139"/>
      <c r="KE255" s="139"/>
      <c r="KF255" s="139"/>
      <c r="KG255" s="139"/>
      <c r="KH255" s="139"/>
      <c r="KI255" s="139"/>
      <c r="KJ255" s="139"/>
      <c r="KK255" s="139"/>
      <c r="KL255" s="139"/>
      <c r="KM255" s="139"/>
      <c r="KN255" s="139"/>
      <c r="KO255" s="139"/>
      <c r="KP255" s="139"/>
      <c r="KQ255" s="139"/>
      <c r="KR255" s="139"/>
      <c r="KS255" s="139"/>
      <c r="KT255" s="139"/>
      <c r="KU255" s="139"/>
      <c r="KV255" s="139"/>
      <c r="KW255" s="139"/>
      <c r="KX255" s="139"/>
      <c r="KY255" s="139"/>
      <c r="KZ255" s="139"/>
      <c r="LA255" s="139"/>
      <c r="LB255" s="139"/>
      <c r="LC255" s="139"/>
      <c r="LD255" s="139"/>
      <c r="LE255" s="139"/>
      <c r="LF255" s="139"/>
      <c r="LG255" s="139"/>
      <c r="LH255" s="139"/>
      <c r="LI255" s="139"/>
      <c r="LJ255" s="139"/>
      <c r="LK255" s="139"/>
      <c r="LL255" s="139"/>
      <c r="LM255" s="139"/>
      <c r="LN255" s="139"/>
      <c r="LO255" s="139"/>
      <c r="LP255" s="139"/>
      <c r="LQ255" s="139"/>
      <c r="LR255" s="139"/>
      <c r="LS255" s="139"/>
      <c r="LT255" s="139"/>
      <c r="LU255" s="139"/>
      <c r="LV255" s="139"/>
      <c r="LW255" s="139"/>
      <c r="LX255" s="139"/>
      <c r="LY255" s="139"/>
      <c r="LZ255" s="139"/>
      <c r="MA255" s="139"/>
      <c r="MB255" s="139"/>
      <c r="MC255" s="139"/>
      <c r="MD255" s="139"/>
      <c r="ME255" s="139"/>
      <c r="MF255" s="139"/>
      <c r="MG255" s="139"/>
      <c r="MH255" s="139"/>
      <c r="MI255" s="139"/>
      <c r="MJ255" s="139"/>
      <c r="MK255" s="139"/>
      <c r="ML255" s="139"/>
      <c r="MM255" s="139"/>
      <c r="MN255" s="139"/>
    </row>
    <row r="256" spans="1:352" s="140" customFormat="1" ht="15" customHeight="1" outlineLevel="1" x14ac:dyDescent="0.25">
      <c r="A256" s="131"/>
      <c r="B256" s="132"/>
      <c r="C256" s="133"/>
      <c r="D256" s="133"/>
      <c r="E256" s="134"/>
      <c r="F256" s="144" t="s">
        <v>115</v>
      </c>
      <c r="G256" s="145" t="s">
        <v>39</v>
      </c>
      <c r="H256" s="137">
        <f>C253*0.8</f>
        <v>11.520000000000001</v>
      </c>
      <c r="I256" s="138">
        <v>5.0999999999999996</v>
      </c>
      <c r="J256" s="134">
        <f t="shared" ref="J256:J270" si="53">H256*I256</f>
        <v>58.752000000000002</v>
      </c>
      <c r="K256" s="139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9"/>
      <c r="W256" s="139"/>
      <c r="X256" s="139"/>
      <c r="Y256" s="139"/>
      <c r="Z256" s="139"/>
      <c r="AA256" s="139"/>
      <c r="AB256" s="139"/>
      <c r="AC256" s="139"/>
      <c r="AD256" s="139"/>
      <c r="AE256" s="139"/>
      <c r="AF256" s="139"/>
      <c r="AG256" s="139"/>
      <c r="AH256" s="139"/>
      <c r="AI256" s="139"/>
      <c r="AJ256" s="139"/>
      <c r="AK256" s="139"/>
      <c r="AL256" s="139"/>
      <c r="AM256" s="139"/>
      <c r="AN256" s="139"/>
      <c r="AO256" s="139"/>
      <c r="AP256" s="139"/>
      <c r="AQ256" s="139"/>
      <c r="AR256" s="139"/>
      <c r="AS256" s="139"/>
      <c r="AT256" s="139"/>
      <c r="AU256" s="139"/>
      <c r="AV256" s="139"/>
      <c r="AW256" s="139"/>
      <c r="AX256" s="139"/>
      <c r="AY256" s="139"/>
      <c r="AZ256" s="139"/>
      <c r="BA256" s="139"/>
      <c r="BB256" s="139"/>
      <c r="BC256" s="139"/>
      <c r="BD256" s="139"/>
      <c r="BE256" s="139"/>
      <c r="BF256" s="139"/>
      <c r="BG256" s="139"/>
      <c r="BH256" s="139"/>
      <c r="BI256" s="139"/>
      <c r="BJ256" s="139"/>
      <c r="BK256" s="139"/>
      <c r="BL256" s="139"/>
      <c r="BM256" s="139"/>
      <c r="BN256" s="139"/>
      <c r="BO256" s="139"/>
      <c r="BP256" s="139"/>
      <c r="BQ256" s="139"/>
      <c r="BR256" s="139"/>
      <c r="BS256" s="139"/>
      <c r="BT256" s="139"/>
      <c r="BU256" s="139"/>
      <c r="BV256" s="139"/>
      <c r="BW256" s="139"/>
      <c r="BX256" s="139"/>
      <c r="BY256" s="139"/>
      <c r="BZ256" s="139"/>
      <c r="CA256" s="139"/>
      <c r="CB256" s="139"/>
      <c r="CC256" s="139"/>
      <c r="CD256" s="139"/>
      <c r="CE256" s="139"/>
      <c r="CF256" s="139"/>
      <c r="CG256" s="139"/>
      <c r="CH256" s="139"/>
      <c r="CI256" s="139"/>
      <c r="CJ256" s="139"/>
      <c r="CK256" s="139"/>
      <c r="CL256" s="139"/>
      <c r="CM256" s="139"/>
      <c r="CN256" s="139"/>
      <c r="CO256" s="139"/>
      <c r="CP256" s="139"/>
      <c r="CQ256" s="139"/>
      <c r="CR256" s="139"/>
      <c r="CS256" s="139"/>
      <c r="CT256" s="139"/>
      <c r="CU256" s="139"/>
      <c r="CV256" s="139"/>
      <c r="CW256" s="139"/>
      <c r="CX256" s="139"/>
      <c r="CY256" s="139"/>
      <c r="CZ256" s="139"/>
      <c r="DA256" s="139"/>
      <c r="DB256" s="139"/>
      <c r="DC256" s="139"/>
      <c r="DD256" s="139"/>
      <c r="DE256" s="139"/>
      <c r="DF256" s="139"/>
      <c r="DG256" s="139"/>
      <c r="DH256" s="139"/>
      <c r="DI256" s="139"/>
      <c r="DJ256" s="139"/>
      <c r="DK256" s="139"/>
      <c r="DL256" s="139"/>
      <c r="DM256" s="139"/>
      <c r="DN256" s="139"/>
      <c r="DO256" s="139"/>
      <c r="DP256" s="139"/>
      <c r="DQ256" s="139"/>
      <c r="DR256" s="139"/>
      <c r="DS256" s="139"/>
      <c r="DT256" s="139"/>
      <c r="DU256" s="139"/>
      <c r="DV256" s="139"/>
      <c r="DW256" s="139"/>
      <c r="DX256" s="139"/>
      <c r="DY256" s="139"/>
      <c r="DZ256" s="139"/>
      <c r="EA256" s="139"/>
      <c r="EB256" s="139"/>
      <c r="EC256" s="139"/>
      <c r="ED256" s="139"/>
      <c r="EE256" s="139"/>
      <c r="EF256" s="139"/>
      <c r="EG256" s="139"/>
      <c r="EH256" s="139"/>
      <c r="EI256" s="139"/>
      <c r="EJ256" s="139"/>
      <c r="EK256" s="139"/>
      <c r="EL256" s="139"/>
      <c r="EM256" s="139"/>
      <c r="EN256" s="139"/>
      <c r="EO256" s="139"/>
      <c r="EP256" s="139"/>
      <c r="EQ256" s="139"/>
      <c r="ER256" s="139"/>
      <c r="ES256" s="139"/>
      <c r="ET256" s="139"/>
      <c r="EU256" s="139"/>
      <c r="EV256" s="139"/>
      <c r="EW256" s="139"/>
      <c r="EX256" s="139"/>
      <c r="EY256" s="139"/>
      <c r="EZ256" s="139"/>
      <c r="FA256" s="139"/>
      <c r="FB256" s="139"/>
      <c r="FC256" s="139"/>
      <c r="FD256" s="139"/>
      <c r="FE256" s="139"/>
      <c r="FF256" s="139"/>
      <c r="FG256" s="139"/>
      <c r="FH256" s="139"/>
      <c r="FI256" s="139"/>
      <c r="FJ256" s="139"/>
      <c r="FK256" s="139"/>
      <c r="FL256" s="139"/>
      <c r="FM256" s="139"/>
      <c r="FN256" s="139"/>
      <c r="FO256" s="139"/>
      <c r="FP256" s="139"/>
      <c r="FQ256" s="139"/>
      <c r="FR256" s="139"/>
      <c r="FS256" s="139"/>
      <c r="FT256" s="139"/>
      <c r="FU256" s="139"/>
      <c r="FV256" s="139"/>
      <c r="FW256" s="139"/>
      <c r="FX256" s="139"/>
      <c r="FY256" s="139"/>
      <c r="FZ256" s="139"/>
      <c r="GA256" s="139"/>
      <c r="GB256" s="139"/>
      <c r="GC256" s="139"/>
      <c r="GD256" s="139"/>
      <c r="GE256" s="139"/>
      <c r="GF256" s="139"/>
      <c r="GG256" s="139"/>
      <c r="GH256" s="139"/>
      <c r="GI256" s="139"/>
      <c r="GJ256" s="139"/>
      <c r="GK256" s="139"/>
      <c r="GL256" s="139"/>
      <c r="GM256" s="139"/>
      <c r="GN256" s="139"/>
      <c r="GO256" s="139"/>
      <c r="GP256" s="139"/>
      <c r="GQ256" s="139"/>
      <c r="GR256" s="139"/>
      <c r="GS256" s="139"/>
      <c r="GT256" s="139"/>
      <c r="GU256" s="139"/>
      <c r="GV256" s="139"/>
      <c r="GW256" s="139"/>
      <c r="GX256" s="139"/>
      <c r="GY256" s="139"/>
      <c r="GZ256" s="139"/>
      <c r="HA256" s="139"/>
      <c r="HB256" s="139"/>
      <c r="HC256" s="139"/>
      <c r="HD256" s="139"/>
      <c r="HE256" s="139"/>
      <c r="HF256" s="139"/>
      <c r="HG256" s="139"/>
      <c r="HH256" s="139"/>
      <c r="HI256" s="139"/>
      <c r="HJ256" s="139"/>
      <c r="HK256" s="139"/>
      <c r="HL256" s="139"/>
      <c r="HM256" s="139"/>
      <c r="HN256" s="139"/>
      <c r="HO256" s="139"/>
      <c r="HP256" s="139"/>
      <c r="HQ256" s="139"/>
      <c r="HR256" s="139"/>
      <c r="HS256" s="139"/>
      <c r="HT256" s="139"/>
      <c r="HU256" s="139"/>
      <c r="HV256" s="139"/>
      <c r="HW256" s="139"/>
      <c r="HX256" s="139"/>
      <c r="HY256" s="139"/>
      <c r="HZ256" s="139"/>
      <c r="IA256" s="139"/>
      <c r="IB256" s="139"/>
      <c r="IC256" s="139"/>
      <c r="ID256" s="139"/>
      <c r="IE256" s="139"/>
      <c r="IF256" s="139"/>
      <c r="IG256" s="139"/>
      <c r="IH256" s="139"/>
      <c r="II256" s="139"/>
      <c r="IJ256" s="139"/>
      <c r="IK256" s="139"/>
      <c r="IL256" s="139"/>
      <c r="IM256" s="139"/>
      <c r="IN256" s="139"/>
      <c r="IO256" s="139"/>
      <c r="IP256" s="139"/>
      <c r="IQ256" s="139"/>
      <c r="IR256" s="139"/>
      <c r="IS256" s="139"/>
      <c r="IT256" s="139"/>
      <c r="IU256" s="139"/>
      <c r="IV256" s="139"/>
      <c r="IW256" s="139"/>
      <c r="IX256" s="139"/>
      <c r="IY256" s="139"/>
      <c r="IZ256" s="139"/>
      <c r="JA256" s="139"/>
      <c r="JB256" s="139"/>
      <c r="JC256" s="139"/>
      <c r="JD256" s="139"/>
      <c r="JE256" s="139"/>
      <c r="JF256" s="139"/>
      <c r="JG256" s="139"/>
      <c r="JH256" s="139"/>
      <c r="JI256" s="139"/>
      <c r="JJ256" s="139"/>
      <c r="JK256" s="139"/>
      <c r="JL256" s="139"/>
      <c r="JM256" s="139"/>
      <c r="JN256" s="139"/>
      <c r="JO256" s="139"/>
      <c r="JP256" s="139"/>
      <c r="JQ256" s="139"/>
      <c r="JR256" s="139"/>
      <c r="JS256" s="139"/>
      <c r="JT256" s="139"/>
      <c r="JU256" s="139"/>
      <c r="JV256" s="139"/>
      <c r="JW256" s="139"/>
      <c r="JX256" s="139"/>
      <c r="JY256" s="139"/>
      <c r="JZ256" s="139"/>
      <c r="KA256" s="139"/>
      <c r="KB256" s="139"/>
      <c r="KC256" s="139"/>
      <c r="KD256" s="139"/>
      <c r="KE256" s="139"/>
      <c r="KF256" s="139"/>
      <c r="KG256" s="139"/>
      <c r="KH256" s="139"/>
      <c r="KI256" s="139"/>
      <c r="KJ256" s="139"/>
      <c r="KK256" s="139"/>
      <c r="KL256" s="139"/>
      <c r="KM256" s="139"/>
      <c r="KN256" s="139"/>
      <c r="KO256" s="139"/>
      <c r="KP256" s="139"/>
      <c r="KQ256" s="139"/>
      <c r="KR256" s="139"/>
      <c r="KS256" s="139"/>
      <c r="KT256" s="139"/>
      <c r="KU256" s="139"/>
      <c r="KV256" s="139"/>
      <c r="KW256" s="139"/>
      <c r="KX256" s="139"/>
      <c r="KY256" s="139"/>
      <c r="KZ256" s="139"/>
      <c r="LA256" s="139"/>
      <c r="LB256" s="139"/>
      <c r="LC256" s="139"/>
      <c r="LD256" s="139"/>
      <c r="LE256" s="139"/>
      <c r="LF256" s="139"/>
      <c r="LG256" s="139"/>
      <c r="LH256" s="139"/>
      <c r="LI256" s="139"/>
      <c r="LJ256" s="139"/>
      <c r="LK256" s="139"/>
      <c r="LL256" s="139"/>
      <c r="LM256" s="139"/>
      <c r="LN256" s="139"/>
      <c r="LO256" s="139"/>
      <c r="LP256" s="139"/>
      <c r="LQ256" s="139"/>
      <c r="LR256" s="139"/>
      <c r="LS256" s="139"/>
      <c r="LT256" s="139"/>
      <c r="LU256" s="139"/>
      <c r="LV256" s="139"/>
      <c r="LW256" s="139"/>
      <c r="LX256" s="139"/>
      <c r="LY256" s="139"/>
      <c r="LZ256" s="139"/>
      <c r="MA256" s="139"/>
      <c r="MB256" s="139"/>
      <c r="MC256" s="139"/>
      <c r="MD256" s="139"/>
      <c r="ME256" s="139"/>
      <c r="MF256" s="139"/>
      <c r="MG256" s="139"/>
      <c r="MH256" s="139"/>
      <c r="MI256" s="139"/>
      <c r="MJ256" s="139"/>
      <c r="MK256" s="139"/>
      <c r="ML256" s="139"/>
      <c r="MM256" s="139"/>
      <c r="MN256" s="139"/>
    </row>
    <row r="257" spans="1:352" s="140" customFormat="1" ht="15" customHeight="1" outlineLevel="1" x14ac:dyDescent="0.25">
      <c r="A257" s="131"/>
      <c r="B257" s="132"/>
      <c r="C257" s="133"/>
      <c r="D257" s="133"/>
      <c r="E257" s="134"/>
      <c r="F257" s="144" t="s">
        <v>116</v>
      </c>
      <c r="G257" s="145" t="s">
        <v>39</v>
      </c>
      <c r="H257" s="137">
        <f>C253*0.8</f>
        <v>11.520000000000001</v>
      </c>
      <c r="I257" s="138">
        <v>2.04</v>
      </c>
      <c r="J257" s="134">
        <f t="shared" si="53"/>
        <v>23.500800000000002</v>
      </c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  <c r="AA257" s="139"/>
      <c r="AB257" s="139"/>
      <c r="AC257" s="139"/>
      <c r="AD257" s="139"/>
      <c r="AE257" s="139"/>
      <c r="AF257" s="139"/>
      <c r="AG257" s="139"/>
      <c r="AH257" s="139"/>
      <c r="AI257" s="139"/>
      <c r="AJ257" s="139"/>
      <c r="AK257" s="139"/>
      <c r="AL257" s="139"/>
      <c r="AM257" s="139"/>
      <c r="AN257" s="139"/>
      <c r="AO257" s="139"/>
      <c r="AP257" s="139"/>
      <c r="AQ257" s="139"/>
      <c r="AR257" s="139"/>
      <c r="AS257" s="139"/>
      <c r="AT257" s="139"/>
      <c r="AU257" s="139"/>
      <c r="AV257" s="139"/>
      <c r="AW257" s="139"/>
      <c r="AX257" s="139"/>
      <c r="AY257" s="139"/>
      <c r="AZ257" s="139"/>
      <c r="BA257" s="139"/>
      <c r="BB257" s="139"/>
      <c r="BC257" s="139"/>
      <c r="BD257" s="139"/>
      <c r="BE257" s="139"/>
      <c r="BF257" s="139"/>
      <c r="BG257" s="139"/>
      <c r="BH257" s="139"/>
      <c r="BI257" s="139"/>
      <c r="BJ257" s="139"/>
      <c r="BK257" s="139"/>
      <c r="BL257" s="139"/>
      <c r="BM257" s="139"/>
      <c r="BN257" s="139"/>
      <c r="BO257" s="139"/>
      <c r="BP257" s="139"/>
      <c r="BQ257" s="139"/>
      <c r="BR257" s="139"/>
      <c r="BS257" s="139"/>
      <c r="BT257" s="139"/>
      <c r="BU257" s="139"/>
      <c r="BV257" s="139"/>
      <c r="BW257" s="139"/>
      <c r="BX257" s="139"/>
      <c r="BY257" s="139"/>
      <c r="BZ257" s="139"/>
      <c r="CA257" s="139"/>
      <c r="CB257" s="139"/>
      <c r="CC257" s="139"/>
      <c r="CD257" s="139"/>
      <c r="CE257" s="139"/>
      <c r="CF257" s="139"/>
      <c r="CG257" s="139"/>
      <c r="CH257" s="139"/>
      <c r="CI257" s="139"/>
      <c r="CJ257" s="139"/>
      <c r="CK257" s="139"/>
      <c r="CL257" s="139"/>
      <c r="CM257" s="139"/>
      <c r="CN257" s="139"/>
      <c r="CO257" s="139"/>
      <c r="CP257" s="139"/>
      <c r="CQ257" s="139"/>
      <c r="CR257" s="139"/>
      <c r="CS257" s="139"/>
      <c r="CT257" s="139"/>
      <c r="CU257" s="139"/>
      <c r="CV257" s="139"/>
      <c r="CW257" s="139"/>
      <c r="CX257" s="139"/>
      <c r="CY257" s="139"/>
      <c r="CZ257" s="139"/>
      <c r="DA257" s="139"/>
      <c r="DB257" s="139"/>
      <c r="DC257" s="139"/>
      <c r="DD257" s="139"/>
      <c r="DE257" s="139"/>
      <c r="DF257" s="139"/>
      <c r="DG257" s="139"/>
      <c r="DH257" s="139"/>
      <c r="DI257" s="139"/>
      <c r="DJ257" s="139"/>
      <c r="DK257" s="139"/>
      <c r="DL257" s="139"/>
      <c r="DM257" s="139"/>
      <c r="DN257" s="139"/>
      <c r="DO257" s="139"/>
      <c r="DP257" s="139"/>
      <c r="DQ257" s="139"/>
      <c r="DR257" s="139"/>
      <c r="DS257" s="139"/>
      <c r="DT257" s="139"/>
      <c r="DU257" s="139"/>
      <c r="DV257" s="139"/>
      <c r="DW257" s="139"/>
      <c r="DX257" s="139"/>
      <c r="DY257" s="139"/>
      <c r="DZ257" s="139"/>
      <c r="EA257" s="139"/>
      <c r="EB257" s="139"/>
      <c r="EC257" s="139"/>
      <c r="ED257" s="139"/>
      <c r="EE257" s="139"/>
      <c r="EF257" s="139"/>
      <c r="EG257" s="139"/>
      <c r="EH257" s="139"/>
      <c r="EI257" s="139"/>
      <c r="EJ257" s="139"/>
      <c r="EK257" s="139"/>
      <c r="EL257" s="139"/>
      <c r="EM257" s="139"/>
      <c r="EN257" s="139"/>
      <c r="EO257" s="139"/>
      <c r="EP257" s="139"/>
      <c r="EQ257" s="139"/>
      <c r="ER257" s="139"/>
      <c r="ES257" s="139"/>
      <c r="ET257" s="139"/>
      <c r="EU257" s="139"/>
      <c r="EV257" s="139"/>
      <c r="EW257" s="139"/>
      <c r="EX257" s="139"/>
      <c r="EY257" s="139"/>
      <c r="EZ257" s="139"/>
      <c r="FA257" s="139"/>
      <c r="FB257" s="139"/>
      <c r="FC257" s="139"/>
      <c r="FD257" s="139"/>
      <c r="FE257" s="139"/>
      <c r="FF257" s="139"/>
      <c r="FG257" s="139"/>
      <c r="FH257" s="139"/>
      <c r="FI257" s="139"/>
      <c r="FJ257" s="139"/>
      <c r="FK257" s="139"/>
      <c r="FL257" s="139"/>
      <c r="FM257" s="139"/>
      <c r="FN257" s="139"/>
      <c r="FO257" s="139"/>
      <c r="FP257" s="139"/>
      <c r="FQ257" s="139"/>
      <c r="FR257" s="139"/>
      <c r="FS257" s="139"/>
      <c r="FT257" s="139"/>
      <c r="FU257" s="139"/>
      <c r="FV257" s="139"/>
      <c r="FW257" s="139"/>
      <c r="FX257" s="139"/>
      <c r="FY257" s="139"/>
      <c r="FZ257" s="139"/>
      <c r="GA257" s="139"/>
      <c r="GB257" s="139"/>
      <c r="GC257" s="139"/>
      <c r="GD257" s="139"/>
      <c r="GE257" s="139"/>
      <c r="GF257" s="139"/>
      <c r="GG257" s="139"/>
      <c r="GH257" s="139"/>
      <c r="GI257" s="139"/>
      <c r="GJ257" s="139"/>
      <c r="GK257" s="139"/>
      <c r="GL257" s="139"/>
      <c r="GM257" s="139"/>
      <c r="GN257" s="139"/>
      <c r="GO257" s="139"/>
      <c r="GP257" s="139"/>
      <c r="GQ257" s="139"/>
      <c r="GR257" s="139"/>
      <c r="GS257" s="139"/>
      <c r="GT257" s="139"/>
      <c r="GU257" s="139"/>
      <c r="GV257" s="139"/>
      <c r="GW257" s="139"/>
      <c r="GX257" s="139"/>
      <c r="GY257" s="139"/>
      <c r="GZ257" s="139"/>
      <c r="HA257" s="139"/>
      <c r="HB257" s="139"/>
      <c r="HC257" s="139"/>
      <c r="HD257" s="139"/>
      <c r="HE257" s="139"/>
      <c r="HF257" s="139"/>
      <c r="HG257" s="139"/>
      <c r="HH257" s="139"/>
      <c r="HI257" s="139"/>
      <c r="HJ257" s="139"/>
      <c r="HK257" s="139"/>
      <c r="HL257" s="139"/>
      <c r="HM257" s="139"/>
      <c r="HN257" s="139"/>
      <c r="HO257" s="139"/>
      <c r="HP257" s="139"/>
      <c r="HQ257" s="139"/>
      <c r="HR257" s="139"/>
      <c r="HS257" s="139"/>
      <c r="HT257" s="139"/>
      <c r="HU257" s="139"/>
      <c r="HV257" s="139"/>
      <c r="HW257" s="139"/>
      <c r="HX257" s="139"/>
      <c r="HY257" s="139"/>
      <c r="HZ257" s="139"/>
      <c r="IA257" s="139"/>
      <c r="IB257" s="139"/>
      <c r="IC257" s="139"/>
      <c r="ID257" s="139"/>
      <c r="IE257" s="139"/>
      <c r="IF257" s="139"/>
      <c r="IG257" s="139"/>
      <c r="IH257" s="139"/>
      <c r="II257" s="139"/>
      <c r="IJ257" s="139"/>
      <c r="IK257" s="139"/>
      <c r="IL257" s="139"/>
      <c r="IM257" s="139"/>
      <c r="IN257" s="139"/>
      <c r="IO257" s="139"/>
      <c r="IP257" s="139"/>
      <c r="IQ257" s="139"/>
      <c r="IR257" s="139"/>
      <c r="IS257" s="139"/>
      <c r="IT257" s="139"/>
      <c r="IU257" s="139"/>
      <c r="IV257" s="139"/>
      <c r="IW257" s="139"/>
      <c r="IX257" s="139"/>
      <c r="IY257" s="139"/>
      <c r="IZ257" s="139"/>
      <c r="JA257" s="139"/>
      <c r="JB257" s="139"/>
      <c r="JC257" s="139"/>
      <c r="JD257" s="139"/>
      <c r="JE257" s="139"/>
      <c r="JF257" s="139"/>
      <c r="JG257" s="139"/>
      <c r="JH257" s="139"/>
      <c r="JI257" s="139"/>
      <c r="JJ257" s="139"/>
      <c r="JK257" s="139"/>
      <c r="JL257" s="139"/>
      <c r="JM257" s="139"/>
      <c r="JN257" s="139"/>
      <c r="JO257" s="139"/>
      <c r="JP257" s="139"/>
      <c r="JQ257" s="139"/>
      <c r="JR257" s="139"/>
      <c r="JS257" s="139"/>
      <c r="JT257" s="139"/>
      <c r="JU257" s="139"/>
      <c r="JV257" s="139"/>
      <c r="JW257" s="139"/>
      <c r="JX257" s="139"/>
      <c r="JY257" s="139"/>
      <c r="JZ257" s="139"/>
      <c r="KA257" s="139"/>
      <c r="KB257" s="139"/>
      <c r="KC257" s="139"/>
      <c r="KD257" s="139"/>
      <c r="KE257" s="139"/>
      <c r="KF257" s="139"/>
      <c r="KG257" s="139"/>
      <c r="KH257" s="139"/>
      <c r="KI257" s="139"/>
      <c r="KJ257" s="139"/>
      <c r="KK257" s="139"/>
      <c r="KL257" s="139"/>
      <c r="KM257" s="139"/>
      <c r="KN257" s="139"/>
      <c r="KO257" s="139"/>
      <c r="KP257" s="139"/>
      <c r="KQ257" s="139"/>
      <c r="KR257" s="139"/>
      <c r="KS257" s="139"/>
      <c r="KT257" s="139"/>
      <c r="KU257" s="139"/>
      <c r="KV257" s="139"/>
      <c r="KW257" s="139"/>
      <c r="KX257" s="139"/>
      <c r="KY257" s="139"/>
      <c r="KZ257" s="139"/>
      <c r="LA257" s="139"/>
      <c r="LB257" s="139"/>
      <c r="LC257" s="139"/>
      <c r="LD257" s="139"/>
      <c r="LE257" s="139"/>
      <c r="LF257" s="139"/>
      <c r="LG257" s="139"/>
      <c r="LH257" s="139"/>
      <c r="LI257" s="139"/>
      <c r="LJ257" s="139"/>
      <c r="LK257" s="139"/>
      <c r="LL257" s="139"/>
      <c r="LM257" s="139"/>
      <c r="LN257" s="139"/>
      <c r="LO257" s="139"/>
      <c r="LP257" s="139"/>
      <c r="LQ257" s="139"/>
      <c r="LR257" s="139"/>
      <c r="LS257" s="139"/>
      <c r="LT257" s="139"/>
      <c r="LU257" s="139"/>
      <c r="LV257" s="139"/>
      <c r="LW257" s="139"/>
      <c r="LX257" s="139"/>
      <c r="LY257" s="139"/>
      <c r="LZ257" s="139"/>
      <c r="MA257" s="139"/>
      <c r="MB257" s="139"/>
      <c r="MC257" s="139"/>
      <c r="MD257" s="139"/>
      <c r="ME257" s="139"/>
      <c r="MF257" s="139"/>
      <c r="MG257" s="139"/>
      <c r="MH257" s="139"/>
      <c r="MI257" s="139"/>
      <c r="MJ257" s="139"/>
      <c r="MK257" s="139"/>
      <c r="ML257" s="139"/>
      <c r="MM257" s="139"/>
      <c r="MN257" s="139"/>
    </row>
    <row r="258" spans="1:352" s="140" customFormat="1" ht="15" customHeight="1" outlineLevel="1" x14ac:dyDescent="0.25">
      <c r="A258" s="131"/>
      <c r="B258" s="132"/>
      <c r="C258" s="133"/>
      <c r="D258" s="133"/>
      <c r="E258" s="134"/>
      <c r="F258" s="144" t="s">
        <v>117</v>
      </c>
      <c r="G258" s="145" t="s">
        <v>39</v>
      </c>
      <c r="H258" s="137">
        <f>C253*0.8</f>
        <v>11.520000000000001</v>
      </c>
      <c r="I258" s="138">
        <v>2.0699999999999998</v>
      </c>
      <c r="J258" s="134">
        <f t="shared" si="53"/>
        <v>23.846400000000003</v>
      </c>
      <c r="K258" s="139"/>
      <c r="L258" s="139"/>
      <c r="M258" s="139"/>
      <c r="N258" s="139"/>
      <c r="O258" s="139"/>
      <c r="P258" s="139"/>
      <c r="Q258" s="139"/>
      <c r="R258" s="139"/>
      <c r="S258" s="139"/>
      <c r="T258" s="139"/>
      <c r="U258" s="139"/>
      <c r="V258" s="139"/>
      <c r="W258" s="139"/>
      <c r="X258" s="139"/>
      <c r="Y258" s="139"/>
      <c r="Z258" s="139"/>
      <c r="AA258" s="139"/>
      <c r="AB258" s="139"/>
      <c r="AC258" s="139"/>
      <c r="AD258" s="139"/>
      <c r="AE258" s="139"/>
      <c r="AF258" s="139"/>
      <c r="AG258" s="139"/>
      <c r="AH258" s="139"/>
      <c r="AI258" s="139"/>
      <c r="AJ258" s="139"/>
      <c r="AK258" s="139"/>
      <c r="AL258" s="139"/>
      <c r="AM258" s="139"/>
      <c r="AN258" s="139"/>
      <c r="AO258" s="139"/>
      <c r="AP258" s="139"/>
      <c r="AQ258" s="139"/>
      <c r="AR258" s="139"/>
      <c r="AS258" s="139"/>
      <c r="AT258" s="139"/>
      <c r="AU258" s="139"/>
      <c r="AV258" s="139"/>
      <c r="AW258" s="139"/>
      <c r="AX258" s="139"/>
      <c r="AY258" s="139"/>
      <c r="AZ258" s="139"/>
      <c r="BA258" s="139"/>
      <c r="BB258" s="139"/>
      <c r="BC258" s="139"/>
      <c r="BD258" s="139"/>
      <c r="BE258" s="139"/>
      <c r="BF258" s="139"/>
      <c r="BG258" s="139"/>
      <c r="BH258" s="139"/>
      <c r="BI258" s="139"/>
      <c r="BJ258" s="139"/>
      <c r="BK258" s="139"/>
      <c r="BL258" s="139"/>
      <c r="BM258" s="139"/>
      <c r="BN258" s="139"/>
      <c r="BO258" s="139"/>
      <c r="BP258" s="139"/>
      <c r="BQ258" s="139"/>
      <c r="BR258" s="139"/>
      <c r="BS258" s="139"/>
      <c r="BT258" s="139"/>
      <c r="BU258" s="139"/>
      <c r="BV258" s="139"/>
      <c r="BW258" s="139"/>
      <c r="BX258" s="139"/>
      <c r="BY258" s="139"/>
      <c r="BZ258" s="139"/>
      <c r="CA258" s="139"/>
      <c r="CB258" s="139"/>
      <c r="CC258" s="139"/>
      <c r="CD258" s="139"/>
      <c r="CE258" s="139"/>
      <c r="CF258" s="139"/>
      <c r="CG258" s="139"/>
      <c r="CH258" s="139"/>
      <c r="CI258" s="139"/>
      <c r="CJ258" s="139"/>
      <c r="CK258" s="139"/>
      <c r="CL258" s="139"/>
      <c r="CM258" s="139"/>
      <c r="CN258" s="139"/>
      <c r="CO258" s="139"/>
      <c r="CP258" s="139"/>
      <c r="CQ258" s="139"/>
      <c r="CR258" s="139"/>
      <c r="CS258" s="139"/>
      <c r="CT258" s="139"/>
      <c r="CU258" s="139"/>
      <c r="CV258" s="139"/>
      <c r="CW258" s="139"/>
      <c r="CX258" s="139"/>
      <c r="CY258" s="139"/>
      <c r="CZ258" s="139"/>
      <c r="DA258" s="139"/>
      <c r="DB258" s="139"/>
      <c r="DC258" s="139"/>
      <c r="DD258" s="139"/>
      <c r="DE258" s="139"/>
      <c r="DF258" s="139"/>
      <c r="DG258" s="139"/>
      <c r="DH258" s="139"/>
      <c r="DI258" s="139"/>
      <c r="DJ258" s="139"/>
      <c r="DK258" s="139"/>
      <c r="DL258" s="139"/>
      <c r="DM258" s="139"/>
      <c r="DN258" s="139"/>
      <c r="DO258" s="139"/>
      <c r="DP258" s="139"/>
      <c r="DQ258" s="139"/>
      <c r="DR258" s="139"/>
      <c r="DS258" s="139"/>
      <c r="DT258" s="139"/>
      <c r="DU258" s="139"/>
      <c r="DV258" s="139"/>
      <c r="DW258" s="139"/>
      <c r="DX258" s="139"/>
      <c r="DY258" s="139"/>
      <c r="DZ258" s="139"/>
      <c r="EA258" s="139"/>
      <c r="EB258" s="139"/>
      <c r="EC258" s="139"/>
      <c r="ED258" s="139"/>
      <c r="EE258" s="139"/>
      <c r="EF258" s="139"/>
      <c r="EG258" s="139"/>
      <c r="EH258" s="139"/>
      <c r="EI258" s="139"/>
      <c r="EJ258" s="139"/>
      <c r="EK258" s="139"/>
      <c r="EL258" s="139"/>
      <c r="EM258" s="139"/>
      <c r="EN258" s="139"/>
      <c r="EO258" s="139"/>
      <c r="EP258" s="139"/>
      <c r="EQ258" s="139"/>
      <c r="ER258" s="139"/>
      <c r="ES258" s="139"/>
      <c r="ET258" s="139"/>
      <c r="EU258" s="139"/>
      <c r="EV258" s="139"/>
      <c r="EW258" s="139"/>
      <c r="EX258" s="139"/>
      <c r="EY258" s="139"/>
      <c r="EZ258" s="139"/>
      <c r="FA258" s="139"/>
      <c r="FB258" s="139"/>
      <c r="FC258" s="139"/>
      <c r="FD258" s="139"/>
      <c r="FE258" s="139"/>
      <c r="FF258" s="139"/>
      <c r="FG258" s="139"/>
      <c r="FH258" s="139"/>
      <c r="FI258" s="139"/>
      <c r="FJ258" s="139"/>
      <c r="FK258" s="139"/>
      <c r="FL258" s="139"/>
      <c r="FM258" s="139"/>
      <c r="FN258" s="139"/>
      <c r="FO258" s="139"/>
      <c r="FP258" s="139"/>
      <c r="FQ258" s="139"/>
      <c r="FR258" s="139"/>
      <c r="FS258" s="139"/>
      <c r="FT258" s="139"/>
      <c r="FU258" s="139"/>
      <c r="FV258" s="139"/>
      <c r="FW258" s="139"/>
      <c r="FX258" s="139"/>
      <c r="FY258" s="139"/>
      <c r="FZ258" s="139"/>
      <c r="GA258" s="139"/>
      <c r="GB258" s="139"/>
      <c r="GC258" s="139"/>
      <c r="GD258" s="139"/>
      <c r="GE258" s="139"/>
      <c r="GF258" s="139"/>
      <c r="GG258" s="139"/>
      <c r="GH258" s="139"/>
      <c r="GI258" s="139"/>
      <c r="GJ258" s="139"/>
      <c r="GK258" s="139"/>
      <c r="GL258" s="139"/>
      <c r="GM258" s="139"/>
      <c r="GN258" s="139"/>
      <c r="GO258" s="139"/>
      <c r="GP258" s="139"/>
      <c r="GQ258" s="139"/>
      <c r="GR258" s="139"/>
      <c r="GS258" s="139"/>
      <c r="GT258" s="139"/>
      <c r="GU258" s="139"/>
      <c r="GV258" s="139"/>
      <c r="GW258" s="139"/>
      <c r="GX258" s="139"/>
      <c r="GY258" s="139"/>
      <c r="GZ258" s="139"/>
      <c r="HA258" s="139"/>
      <c r="HB258" s="139"/>
      <c r="HC258" s="139"/>
      <c r="HD258" s="139"/>
      <c r="HE258" s="139"/>
      <c r="HF258" s="139"/>
      <c r="HG258" s="139"/>
      <c r="HH258" s="139"/>
      <c r="HI258" s="139"/>
      <c r="HJ258" s="139"/>
      <c r="HK258" s="139"/>
      <c r="HL258" s="139"/>
      <c r="HM258" s="139"/>
      <c r="HN258" s="139"/>
      <c r="HO258" s="139"/>
      <c r="HP258" s="139"/>
      <c r="HQ258" s="139"/>
      <c r="HR258" s="139"/>
      <c r="HS258" s="139"/>
      <c r="HT258" s="139"/>
      <c r="HU258" s="139"/>
      <c r="HV258" s="139"/>
      <c r="HW258" s="139"/>
      <c r="HX258" s="139"/>
      <c r="HY258" s="139"/>
      <c r="HZ258" s="139"/>
      <c r="IA258" s="139"/>
      <c r="IB258" s="139"/>
      <c r="IC258" s="139"/>
      <c r="ID258" s="139"/>
      <c r="IE258" s="139"/>
      <c r="IF258" s="139"/>
      <c r="IG258" s="139"/>
      <c r="IH258" s="139"/>
      <c r="II258" s="139"/>
      <c r="IJ258" s="139"/>
      <c r="IK258" s="139"/>
      <c r="IL258" s="139"/>
      <c r="IM258" s="139"/>
      <c r="IN258" s="139"/>
      <c r="IO258" s="139"/>
      <c r="IP258" s="139"/>
      <c r="IQ258" s="139"/>
      <c r="IR258" s="139"/>
      <c r="IS258" s="139"/>
      <c r="IT258" s="139"/>
      <c r="IU258" s="139"/>
      <c r="IV258" s="139"/>
      <c r="IW258" s="139"/>
      <c r="IX258" s="139"/>
      <c r="IY258" s="139"/>
      <c r="IZ258" s="139"/>
      <c r="JA258" s="139"/>
      <c r="JB258" s="139"/>
      <c r="JC258" s="139"/>
      <c r="JD258" s="139"/>
      <c r="JE258" s="139"/>
      <c r="JF258" s="139"/>
      <c r="JG258" s="139"/>
      <c r="JH258" s="139"/>
      <c r="JI258" s="139"/>
      <c r="JJ258" s="139"/>
      <c r="JK258" s="139"/>
      <c r="JL258" s="139"/>
      <c r="JM258" s="139"/>
      <c r="JN258" s="139"/>
      <c r="JO258" s="139"/>
      <c r="JP258" s="139"/>
      <c r="JQ258" s="139"/>
      <c r="JR258" s="139"/>
      <c r="JS258" s="139"/>
      <c r="JT258" s="139"/>
      <c r="JU258" s="139"/>
      <c r="JV258" s="139"/>
      <c r="JW258" s="139"/>
      <c r="JX258" s="139"/>
      <c r="JY258" s="139"/>
      <c r="JZ258" s="139"/>
      <c r="KA258" s="139"/>
      <c r="KB258" s="139"/>
      <c r="KC258" s="139"/>
      <c r="KD258" s="139"/>
      <c r="KE258" s="139"/>
      <c r="KF258" s="139"/>
      <c r="KG258" s="139"/>
      <c r="KH258" s="139"/>
      <c r="KI258" s="139"/>
      <c r="KJ258" s="139"/>
      <c r="KK258" s="139"/>
      <c r="KL258" s="139"/>
      <c r="KM258" s="139"/>
      <c r="KN258" s="139"/>
      <c r="KO258" s="139"/>
      <c r="KP258" s="139"/>
      <c r="KQ258" s="139"/>
      <c r="KR258" s="139"/>
      <c r="KS258" s="139"/>
      <c r="KT258" s="139"/>
      <c r="KU258" s="139"/>
      <c r="KV258" s="139"/>
      <c r="KW258" s="139"/>
      <c r="KX258" s="139"/>
      <c r="KY258" s="139"/>
      <c r="KZ258" s="139"/>
      <c r="LA258" s="139"/>
      <c r="LB258" s="139"/>
      <c r="LC258" s="139"/>
      <c r="LD258" s="139"/>
      <c r="LE258" s="139"/>
      <c r="LF258" s="139"/>
      <c r="LG258" s="139"/>
      <c r="LH258" s="139"/>
      <c r="LI258" s="139"/>
      <c r="LJ258" s="139"/>
      <c r="LK258" s="139"/>
      <c r="LL258" s="139"/>
      <c r="LM258" s="139"/>
      <c r="LN258" s="139"/>
      <c r="LO258" s="139"/>
      <c r="LP258" s="139"/>
      <c r="LQ258" s="139"/>
      <c r="LR258" s="139"/>
      <c r="LS258" s="139"/>
      <c r="LT258" s="139"/>
      <c r="LU258" s="139"/>
      <c r="LV258" s="139"/>
      <c r="LW258" s="139"/>
      <c r="LX258" s="139"/>
      <c r="LY258" s="139"/>
      <c r="LZ258" s="139"/>
      <c r="MA258" s="139"/>
      <c r="MB258" s="139"/>
      <c r="MC258" s="139"/>
      <c r="MD258" s="139"/>
      <c r="ME258" s="139"/>
      <c r="MF258" s="139"/>
      <c r="MG258" s="139"/>
      <c r="MH258" s="139"/>
      <c r="MI258" s="139"/>
      <c r="MJ258" s="139"/>
      <c r="MK258" s="139"/>
      <c r="ML258" s="139"/>
      <c r="MM258" s="139"/>
      <c r="MN258" s="139"/>
    </row>
    <row r="259" spans="1:352" s="140" customFormat="1" ht="15" customHeight="1" outlineLevel="1" x14ac:dyDescent="0.25">
      <c r="A259" s="131"/>
      <c r="B259" s="132"/>
      <c r="C259" s="133"/>
      <c r="D259" s="133"/>
      <c r="E259" s="134"/>
      <c r="F259" s="144" t="s">
        <v>118</v>
      </c>
      <c r="G259" s="145" t="s">
        <v>39</v>
      </c>
      <c r="H259" s="137">
        <f>C253*0.8</f>
        <v>11.520000000000001</v>
      </c>
      <c r="I259" s="138">
        <v>2.64</v>
      </c>
      <c r="J259" s="134">
        <f t="shared" si="53"/>
        <v>30.412800000000004</v>
      </c>
      <c r="K259" s="139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9"/>
      <c r="W259" s="139"/>
      <c r="X259" s="139"/>
      <c r="Y259" s="139"/>
      <c r="Z259" s="139"/>
      <c r="AA259" s="139"/>
      <c r="AB259" s="139"/>
      <c r="AC259" s="139"/>
      <c r="AD259" s="139"/>
      <c r="AE259" s="139"/>
      <c r="AF259" s="139"/>
      <c r="AG259" s="139"/>
      <c r="AH259" s="139"/>
      <c r="AI259" s="139"/>
      <c r="AJ259" s="139"/>
      <c r="AK259" s="139"/>
      <c r="AL259" s="139"/>
      <c r="AM259" s="139"/>
      <c r="AN259" s="139"/>
      <c r="AO259" s="139"/>
      <c r="AP259" s="139"/>
      <c r="AQ259" s="139"/>
      <c r="AR259" s="139"/>
      <c r="AS259" s="139"/>
      <c r="AT259" s="139"/>
      <c r="AU259" s="139"/>
      <c r="AV259" s="139"/>
      <c r="AW259" s="139"/>
      <c r="AX259" s="139"/>
      <c r="AY259" s="139"/>
      <c r="AZ259" s="139"/>
      <c r="BA259" s="139"/>
      <c r="BB259" s="139"/>
      <c r="BC259" s="139"/>
      <c r="BD259" s="139"/>
      <c r="BE259" s="139"/>
      <c r="BF259" s="139"/>
      <c r="BG259" s="139"/>
      <c r="BH259" s="139"/>
      <c r="BI259" s="139"/>
      <c r="BJ259" s="139"/>
      <c r="BK259" s="139"/>
      <c r="BL259" s="139"/>
      <c r="BM259" s="139"/>
      <c r="BN259" s="139"/>
      <c r="BO259" s="139"/>
      <c r="BP259" s="139"/>
      <c r="BQ259" s="139"/>
      <c r="BR259" s="139"/>
      <c r="BS259" s="139"/>
      <c r="BT259" s="139"/>
      <c r="BU259" s="139"/>
      <c r="BV259" s="139"/>
      <c r="BW259" s="139"/>
      <c r="BX259" s="139"/>
      <c r="BY259" s="139"/>
      <c r="BZ259" s="139"/>
      <c r="CA259" s="139"/>
      <c r="CB259" s="139"/>
      <c r="CC259" s="139"/>
      <c r="CD259" s="139"/>
      <c r="CE259" s="139"/>
      <c r="CF259" s="139"/>
      <c r="CG259" s="139"/>
      <c r="CH259" s="139"/>
      <c r="CI259" s="139"/>
      <c r="CJ259" s="139"/>
      <c r="CK259" s="139"/>
      <c r="CL259" s="139"/>
      <c r="CM259" s="139"/>
      <c r="CN259" s="139"/>
      <c r="CO259" s="139"/>
      <c r="CP259" s="139"/>
      <c r="CQ259" s="139"/>
      <c r="CR259" s="139"/>
      <c r="CS259" s="139"/>
      <c r="CT259" s="139"/>
      <c r="CU259" s="139"/>
      <c r="CV259" s="139"/>
      <c r="CW259" s="139"/>
      <c r="CX259" s="139"/>
      <c r="CY259" s="139"/>
      <c r="CZ259" s="139"/>
      <c r="DA259" s="139"/>
      <c r="DB259" s="139"/>
      <c r="DC259" s="139"/>
      <c r="DD259" s="139"/>
      <c r="DE259" s="139"/>
      <c r="DF259" s="139"/>
      <c r="DG259" s="139"/>
      <c r="DH259" s="139"/>
      <c r="DI259" s="139"/>
      <c r="DJ259" s="139"/>
      <c r="DK259" s="139"/>
      <c r="DL259" s="139"/>
      <c r="DM259" s="139"/>
      <c r="DN259" s="139"/>
      <c r="DO259" s="139"/>
      <c r="DP259" s="139"/>
      <c r="DQ259" s="139"/>
      <c r="DR259" s="139"/>
      <c r="DS259" s="139"/>
      <c r="DT259" s="139"/>
      <c r="DU259" s="139"/>
      <c r="DV259" s="139"/>
      <c r="DW259" s="139"/>
      <c r="DX259" s="139"/>
      <c r="DY259" s="139"/>
      <c r="DZ259" s="139"/>
      <c r="EA259" s="139"/>
      <c r="EB259" s="139"/>
      <c r="EC259" s="139"/>
      <c r="ED259" s="139"/>
      <c r="EE259" s="139"/>
      <c r="EF259" s="139"/>
      <c r="EG259" s="139"/>
      <c r="EH259" s="139"/>
      <c r="EI259" s="139"/>
      <c r="EJ259" s="139"/>
      <c r="EK259" s="139"/>
      <c r="EL259" s="139"/>
      <c r="EM259" s="139"/>
      <c r="EN259" s="139"/>
      <c r="EO259" s="139"/>
      <c r="EP259" s="139"/>
      <c r="EQ259" s="139"/>
      <c r="ER259" s="139"/>
      <c r="ES259" s="139"/>
      <c r="ET259" s="139"/>
      <c r="EU259" s="139"/>
      <c r="EV259" s="139"/>
      <c r="EW259" s="139"/>
      <c r="EX259" s="139"/>
      <c r="EY259" s="139"/>
      <c r="EZ259" s="139"/>
      <c r="FA259" s="139"/>
      <c r="FB259" s="139"/>
      <c r="FC259" s="139"/>
      <c r="FD259" s="139"/>
      <c r="FE259" s="139"/>
      <c r="FF259" s="139"/>
      <c r="FG259" s="139"/>
      <c r="FH259" s="139"/>
      <c r="FI259" s="139"/>
      <c r="FJ259" s="139"/>
      <c r="FK259" s="139"/>
      <c r="FL259" s="139"/>
      <c r="FM259" s="139"/>
      <c r="FN259" s="139"/>
      <c r="FO259" s="139"/>
      <c r="FP259" s="139"/>
      <c r="FQ259" s="139"/>
      <c r="FR259" s="139"/>
      <c r="FS259" s="139"/>
      <c r="FT259" s="139"/>
      <c r="FU259" s="139"/>
      <c r="FV259" s="139"/>
      <c r="FW259" s="139"/>
      <c r="FX259" s="139"/>
      <c r="FY259" s="139"/>
      <c r="FZ259" s="139"/>
      <c r="GA259" s="139"/>
      <c r="GB259" s="139"/>
      <c r="GC259" s="139"/>
      <c r="GD259" s="139"/>
      <c r="GE259" s="139"/>
      <c r="GF259" s="139"/>
      <c r="GG259" s="139"/>
      <c r="GH259" s="139"/>
      <c r="GI259" s="139"/>
      <c r="GJ259" s="139"/>
      <c r="GK259" s="139"/>
      <c r="GL259" s="139"/>
      <c r="GM259" s="139"/>
      <c r="GN259" s="139"/>
      <c r="GO259" s="139"/>
      <c r="GP259" s="139"/>
      <c r="GQ259" s="139"/>
      <c r="GR259" s="139"/>
      <c r="GS259" s="139"/>
      <c r="GT259" s="139"/>
      <c r="GU259" s="139"/>
      <c r="GV259" s="139"/>
      <c r="GW259" s="139"/>
      <c r="GX259" s="139"/>
      <c r="GY259" s="139"/>
      <c r="GZ259" s="139"/>
      <c r="HA259" s="139"/>
      <c r="HB259" s="139"/>
      <c r="HC259" s="139"/>
      <c r="HD259" s="139"/>
      <c r="HE259" s="139"/>
      <c r="HF259" s="139"/>
      <c r="HG259" s="139"/>
      <c r="HH259" s="139"/>
      <c r="HI259" s="139"/>
      <c r="HJ259" s="139"/>
      <c r="HK259" s="139"/>
      <c r="HL259" s="139"/>
      <c r="HM259" s="139"/>
      <c r="HN259" s="139"/>
      <c r="HO259" s="139"/>
      <c r="HP259" s="139"/>
      <c r="HQ259" s="139"/>
      <c r="HR259" s="139"/>
      <c r="HS259" s="139"/>
      <c r="HT259" s="139"/>
      <c r="HU259" s="139"/>
      <c r="HV259" s="139"/>
      <c r="HW259" s="139"/>
      <c r="HX259" s="139"/>
      <c r="HY259" s="139"/>
      <c r="HZ259" s="139"/>
      <c r="IA259" s="139"/>
      <c r="IB259" s="139"/>
      <c r="IC259" s="139"/>
      <c r="ID259" s="139"/>
      <c r="IE259" s="139"/>
      <c r="IF259" s="139"/>
      <c r="IG259" s="139"/>
      <c r="IH259" s="139"/>
      <c r="II259" s="139"/>
      <c r="IJ259" s="139"/>
      <c r="IK259" s="139"/>
      <c r="IL259" s="139"/>
      <c r="IM259" s="139"/>
      <c r="IN259" s="139"/>
      <c r="IO259" s="139"/>
      <c r="IP259" s="139"/>
      <c r="IQ259" s="139"/>
      <c r="IR259" s="139"/>
      <c r="IS259" s="139"/>
      <c r="IT259" s="139"/>
      <c r="IU259" s="139"/>
      <c r="IV259" s="139"/>
      <c r="IW259" s="139"/>
      <c r="IX259" s="139"/>
      <c r="IY259" s="139"/>
      <c r="IZ259" s="139"/>
      <c r="JA259" s="139"/>
      <c r="JB259" s="139"/>
      <c r="JC259" s="139"/>
      <c r="JD259" s="139"/>
      <c r="JE259" s="139"/>
      <c r="JF259" s="139"/>
      <c r="JG259" s="139"/>
      <c r="JH259" s="139"/>
      <c r="JI259" s="139"/>
      <c r="JJ259" s="139"/>
      <c r="JK259" s="139"/>
      <c r="JL259" s="139"/>
      <c r="JM259" s="139"/>
      <c r="JN259" s="139"/>
      <c r="JO259" s="139"/>
      <c r="JP259" s="139"/>
      <c r="JQ259" s="139"/>
      <c r="JR259" s="139"/>
      <c r="JS259" s="139"/>
      <c r="JT259" s="139"/>
      <c r="JU259" s="139"/>
      <c r="JV259" s="139"/>
      <c r="JW259" s="139"/>
      <c r="JX259" s="139"/>
      <c r="JY259" s="139"/>
      <c r="JZ259" s="139"/>
      <c r="KA259" s="139"/>
      <c r="KB259" s="139"/>
      <c r="KC259" s="139"/>
      <c r="KD259" s="139"/>
      <c r="KE259" s="139"/>
      <c r="KF259" s="139"/>
      <c r="KG259" s="139"/>
      <c r="KH259" s="139"/>
      <c r="KI259" s="139"/>
      <c r="KJ259" s="139"/>
      <c r="KK259" s="139"/>
      <c r="KL259" s="139"/>
      <c r="KM259" s="139"/>
      <c r="KN259" s="139"/>
      <c r="KO259" s="139"/>
      <c r="KP259" s="139"/>
      <c r="KQ259" s="139"/>
      <c r="KR259" s="139"/>
      <c r="KS259" s="139"/>
      <c r="KT259" s="139"/>
      <c r="KU259" s="139"/>
      <c r="KV259" s="139"/>
      <c r="KW259" s="139"/>
      <c r="KX259" s="139"/>
      <c r="KY259" s="139"/>
      <c r="KZ259" s="139"/>
      <c r="LA259" s="139"/>
      <c r="LB259" s="139"/>
      <c r="LC259" s="139"/>
      <c r="LD259" s="139"/>
      <c r="LE259" s="139"/>
      <c r="LF259" s="139"/>
      <c r="LG259" s="139"/>
      <c r="LH259" s="139"/>
      <c r="LI259" s="139"/>
      <c r="LJ259" s="139"/>
      <c r="LK259" s="139"/>
      <c r="LL259" s="139"/>
      <c r="LM259" s="139"/>
      <c r="LN259" s="139"/>
      <c r="LO259" s="139"/>
      <c r="LP259" s="139"/>
      <c r="LQ259" s="139"/>
      <c r="LR259" s="139"/>
      <c r="LS259" s="139"/>
      <c r="LT259" s="139"/>
      <c r="LU259" s="139"/>
      <c r="LV259" s="139"/>
      <c r="LW259" s="139"/>
      <c r="LX259" s="139"/>
      <c r="LY259" s="139"/>
      <c r="LZ259" s="139"/>
      <c r="MA259" s="139"/>
      <c r="MB259" s="139"/>
      <c r="MC259" s="139"/>
      <c r="MD259" s="139"/>
      <c r="ME259" s="139"/>
      <c r="MF259" s="139"/>
      <c r="MG259" s="139"/>
      <c r="MH259" s="139"/>
      <c r="MI259" s="139"/>
      <c r="MJ259" s="139"/>
      <c r="MK259" s="139"/>
      <c r="ML259" s="139"/>
      <c r="MM259" s="139"/>
      <c r="MN259" s="139"/>
    </row>
    <row r="260" spans="1:352" s="140" customFormat="1" ht="15" customHeight="1" outlineLevel="1" x14ac:dyDescent="0.25">
      <c r="A260" s="131"/>
      <c r="B260" s="132"/>
      <c r="C260" s="133"/>
      <c r="D260" s="133"/>
      <c r="E260" s="134"/>
      <c r="F260" s="144" t="s">
        <v>119</v>
      </c>
      <c r="G260" s="145" t="s">
        <v>39</v>
      </c>
      <c r="H260" s="137">
        <f>C253*0.2</f>
        <v>2.8800000000000003</v>
      </c>
      <c r="I260" s="138">
        <v>3.72</v>
      </c>
      <c r="J260" s="134">
        <f t="shared" si="53"/>
        <v>10.713600000000001</v>
      </c>
      <c r="K260" s="139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9"/>
      <c r="W260" s="139"/>
      <c r="X260" s="139"/>
      <c r="Y260" s="139"/>
      <c r="Z260" s="139"/>
      <c r="AA260" s="139"/>
      <c r="AB260" s="139"/>
      <c r="AC260" s="139"/>
      <c r="AD260" s="139"/>
      <c r="AE260" s="139"/>
      <c r="AF260" s="139"/>
      <c r="AG260" s="139"/>
      <c r="AH260" s="139"/>
      <c r="AI260" s="139"/>
      <c r="AJ260" s="139"/>
      <c r="AK260" s="139"/>
      <c r="AL260" s="139"/>
      <c r="AM260" s="139"/>
      <c r="AN260" s="139"/>
      <c r="AO260" s="139"/>
      <c r="AP260" s="139"/>
      <c r="AQ260" s="139"/>
      <c r="AR260" s="139"/>
      <c r="AS260" s="139"/>
      <c r="AT260" s="139"/>
      <c r="AU260" s="139"/>
      <c r="AV260" s="139"/>
      <c r="AW260" s="139"/>
      <c r="AX260" s="139"/>
      <c r="AY260" s="139"/>
      <c r="AZ260" s="139"/>
      <c r="BA260" s="139"/>
      <c r="BB260" s="139"/>
      <c r="BC260" s="139"/>
      <c r="BD260" s="139"/>
      <c r="BE260" s="139"/>
      <c r="BF260" s="139"/>
      <c r="BG260" s="139"/>
      <c r="BH260" s="139"/>
      <c r="BI260" s="139"/>
      <c r="BJ260" s="139"/>
      <c r="BK260" s="139"/>
      <c r="BL260" s="139"/>
      <c r="BM260" s="139"/>
      <c r="BN260" s="139"/>
      <c r="BO260" s="139"/>
      <c r="BP260" s="139"/>
      <c r="BQ260" s="139"/>
      <c r="BR260" s="139"/>
      <c r="BS260" s="139"/>
      <c r="BT260" s="139"/>
      <c r="BU260" s="139"/>
      <c r="BV260" s="139"/>
      <c r="BW260" s="139"/>
      <c r="BX260" s="139"/>
      <c r="BY260" s="139"/>
      <c r="BZ260" s="139"/>
      <c r="CA260" s="139"/>
      <c r="CB260" s="139"/>
      <c r="CC260" s="139"/>
      <c r="CD260" s="139"/>
      <c r="CE260" s="139"/>
      <c r="CF260" s="139"/>
      <c r="CG260" s="139"/>
      <c r="CH260" s="139"/>
      <c r="CI260" s="139"/>
      <c r="CJ260" s="139"/>
      <c r="CK260" s="139"/>
      <c r="CL260" s="139"/>
      <c r="CM260" s="139"/>
      <c r="CN260" s="139"/>
      <c r="CO260" s="139"/>
      <c r="CP260" s="139"/>
      <c r="CQ260" s="139"/>
      <c r="CR260" s="139"/>
      <c r="CS260" s="139"/>
      <c r="CT260" s="139"/>
      <c r="CU260" s="139"/>
      <c r="CV260" s="139"/>
      <c r="CW260" s="139"/>
      <c r="CX260" s="139"/>
      <c r="CY260" s="139"/>
      <c r="CZ260" s="139"/>
      <c r="DA260" s="139"/>
      <c r="DB260" s="139"/>
      <c r="DC260" s="139"/>
      <c r="DD260" s="139"/>
      <c r="DE260" s="139"/>
      <c r="DF260" s="139"/>
      <c r="DG260" s="139"/>
      <c r="DH260" s="139"/>
      <c r="DI260" s="139"/>
      <c r="DJ260" s="139"/>
      <c r="DK260" s="139"/>
      <c r="DL260" s="139"/>
      <c r="DM260" s="139"/>
      <c r="DN260" s="139"/>
      <c r="DO260" s="139"/>
      <c r="DP260" s="139"/>
      <c r="DQ260" s="139"/>
      <c r="DR260" s="139"/>
      <c r="DS260" s="139"/>
      <c r="DT260" s="139"/>
      <c r="DU260" s="139"/>
      <c r="DV260" s="139"/>
      <c r="DW260" s="139"/>
      <c r="DX260" s="139"/>
      <c r="DY260" s="139"/>
      <c r="DZ260" s="139"/>
      <c r="EA260" s="139"/>
      <c r="EB260" s="139"/>
      <c r="EC260" s="139"/>
      <c r="ED260" s="139"/>
      <c r="EE260" s="139"/>
      <c r="EF260" s="139"/>
      <c r="EG260" s="139"/>
      <c r="EH260" s="139"/>
      <c r="EI260" s="139"/>
      <c r="EJ260" s="139"/>
      <c r="EK260" s="139"/>
      <c r="EL260" s="139"/>
      <c r="EM260" s="139"/>
      <c r="EN260" s="139"/>
      <c r="EO260" s="139"/>
      <c r="EP260" s="139"/>
      <c r="EQ260" s="139"/>
      <c r="ER260" s="139"/>
      <c r="ES260" s="139"/>
      <c r="ET260" s="139"/>
      <c r="EU260" s="139"/>
      <c r="EV260" s="139"/>
      <c r="EW260" s="139"/>
      <c r="EX260" s="139"/>
      <c r="EY260" s="139"/>
      <c r="EZ260" s="139"/>
      <c r="FA260" s="139"/>
      <c r="FB260" s="139"/>
      <c r="FC260" s="139"/>
      <c r="FD260" s="139"/>
      <c r="FE260" s="139"/>
      <c r="FF260" s="139"/>
      <c r="FG260" s="139"/>
      <c r="FH260" s="139"/>
      <c r="FI260" s="139"/>
      <c r="FJ260" s="139"/>
      <c r="FK260" s="139"/>
      <c r="FL260" s="139"/>
      <c r="FM260" s="139"/>
      <c r="FN260" s="139"/>
      <c r="FO260" s="139"/>
      <c r="FP260" s="139"/>
      <c r="FQ260" s="139"/>
      <c r="FR260" s="139"/>
      <c r="FS260" s="139"/>
      <c r="FT260" s="139"/>
      <c r="FU260" s="139"/>
      <c r="FV260" s="139"/>
      <c r="FW260" s="139"/>
      <c r="FX260" s="139"/>
      <c r="FY260" s="139"/>
      <c r="FZ260" s="139"/>
      <c r="GA260" s="139"/>
      <c r="GB260" s="139"/>
      <c r="GC260" s="139"/>
      <c r="GD260" s="139"/>
      <c r="GE260" s="139"/>
      <c r="GF260" s="139"/>
      <c r="GG260" s="139"/>
      <c r="GH260" s="139"/>
      <c r="GI260" s="139"/>
      <c r="GJ260" s="139"/>
      <c r="GK260" s="139"/>
      <c r="GL260" s="139"/>
      <c r="GM260" s="139"/>
      <c r="GN260" s="139"/>
      <c r="GO260" s="139"/>
      <c r="GP260" s="139"/>
      <c r="GQ260" s="139"/>
      <c r="GR260" s="139"/>
      <c r="GS260" s="139"/>
      <c r="GT260" s="139"/>
      <c r="GU260" s="139"/>
      <c r="GV260" s="139"/>
      <c r="GW260" s="139"/>
      <c r="GX260" s="139"/>
      <c r="GY260" s="139"/>
      <c r="GZ260" s="139"/>
      <c r="HA260" s="139"/>
      <c r="HB260" s="139"/>
      <c r="HC260" s="139"/>
      <c r="HD260" s="139"/>
      <c r="HE260" s="139"/>
      <c r="HF260" s="139"/>
      <c r="HG260" s="139"/>
      <c r="HH260" s="139"/>
      <c r="HI260" s="139"/>
      <c r="HJ260" s="139"/>
      <c r="HK260" s="139"/>
      <c r="HL260" s="139"/>
      <c r="HM260" s="139"/>
      <c r="HN260" s="139"/>
      <c r="HO260" s="139"/>
      <c r="HP260" s="139"/>
      <c r="HQ260" s="139"/>
      <c r="HR260" s="139"/>
      <c r="HS260" s="139"/>
      <c r="HT260" s="139"/>
      <c r="HU260" s="139"/>
      <c r="HV260" s="139"/>
      <c r="HW260" s="139"/>
      <c r="HX260" s="139"/>
      <c r="HY260" s="139"/>
      <c r="HZ260" s="139"/>
      <c r="IA260" s="139"/>
      <c r="IB260" s="139"/>
      <c r="IC260" s="139"/>
      <c r="ID260" s="139"/>
      <c r="IE260" s="139"/>
      <c r="IF260" s="139"/>
      <c r="IG260" s="139"/>
      <c r="IH260" s="139"/>
      <c r="II260" s="139"/>
      <c r="IJ260" s="139"/>
      <c r="IK260" s="139"/>
      <c r="IL260" s="139"/>
      <c r="IM260" s="139"/>
      <c r="IN260" s="139"/>
      <c r="IO260" s="139"/>
      <c r="IP260" s="139"/>
      <c r="IQ260" s="139"/>
      <c r="IR260" s="139"/>
      <c r="IS260" s="139"/>
      <c r="IT260" s="139"/>
      <c r="IU260" s="139"/>
      <c r="IV260" s="139"/>
      <c r="IW260" s="139"/>
      <c r="IX260" s="139"/>
      <c r="IY260" s="139"/>
      <c r="IZ260" s="139"/>
      <c r="JA260" s="139"/>
      <c r="JB260" s="139"/>
      <c r="JC260" s="139"/>
      <c r="JD260" s="139"/>
      <c r="JE260" s="139"/>
      <c r="JF260" s="139"/>
      <c r="JG260" s="139"/>
      <c r="JH260" s="139"/>
      <c r="JI260" s="139"/>
      <c r="JJ260" s="139"/>
      <c r="JK260" s="139"/>
      <c r="JL260" s="139"/>
      <c r="JM260" s="139"/>
      <c r="JN260" s="139"/>
      <c r="JO260" s="139"/>
      <c r="JP260" s="139"/>
      <c r="JQ260" s="139"/>
      <c r="JR260" s="139"/>
      <c r="JS260" s="139"/>
      <c r="JT260" s="139"/>
      <c r="JU260" s="139"/>
      <c r="JV260" s="139"/>
      <c r="JW260" s="139"/>
      <c r="JX260" s="139"/>
      <c r="JY260" s="139"/>
      <c r="JZ260" s="139"/>
      <c r="KA260" s="139"/>
      <c r="KB260" s="139"/>
      <c r="KC260" s="139"/>
      <c r="KD260" s="139"/>
      <c r="KE260" s="139"/>
      <c r="KF260" s="139"/>
      <c r="KG260" s="139"/>
      <c r="KH260" s="139"/>
      <c r="KI260" s="139"/>
      <c r="KJ260" s="139"/>
      <c r="KK260" s="139"/>
      <c r="KL260" s="139"/>
      <c r="KM260" s="139"/>
      <c r="KN260" s="139"/>
      <c r="KO260" s="139"/>
      <c r="KP260" s="139"/>
      <c r="KQ260" s="139"/>
      <c r="KR260" s="139"/>
      <c r="KS260" s="139"/>
      <c r="KT260" s="139"/>
      <c r="KU260" s="139"/>
      <c r="KV260" s="139"/>
      <c r="KW260" s="139"/>
      <c r="KX260" s="139"/>
      <c r="KY260" s="139"/>
      <c r="KZ260" s="139"/>
      <c r="LA260" s="139"/>
      <c r="LB260" s="139"/>
      <c r="LC260" s="139"/>
      <c r="LD260" s="139"/>
      <c r="LE260" s="139"/>
      <c r="LF260" s="139"/>
      <c r="LG260" s="139"/>
      <c r="LH260" s="139"/>
      <c r="LI260" s="139"/>
      <c r="LJ260" s="139"/>
      <c r="LK260" s="139"/>
      <c r="LL260" s="139"/>
      <c r="LM260" s="139"/>
      <c r="LN260" s="139"/>
      <c r="LO260" s="139"/>
      <c r="LP260" s="139"/>
      <c r="LQ260" s="139"/>
      <c r="LR260" s="139"/>
      <c r="LS260" s="139"/>
      <c r="LT260" s="139"/>
      <c r="LU260" s="139"/>
      <c r="LV260" s="139"/>
      <c r="LW260" s="139"/>
      <c r="LX260" s="139"/>
      <c r="LY260" s="139"/>
      <c r="LZ260" s="139"/>
      <c r="MA260" s="139"/>
      <c r="MB260" s="139"/>
      <c r="MC260" s="139"/>
      <c r="MD260" s="139"/>
      <c r="ME260" s="139"/>
      <c r="MF260" s="139"/>
      <c r="MG260" s="139"/>
      <c r="MH260" s="139"/>
      <c r="MI260" s="139"/>
      <c r="MJ260" s="139"/>
      <c r="MK260" s="139"/>
      <c r="ML260" s="139"/>
      <c r="MM260" s="139"/>
      <c r="MN260" s="139"/>
    </row>
    <row r="261" spans="1:352" s="140" customFormat="1" ht="15" customHeight="1" outlineLevel="1" x14ac:dyDescent="0.25">
      <c r="A261" s="131"/>
      <c r="B261" s="132"/>
      <c r="C261" s="133"/>
      <c r="D261" s="133"/>
      <c r="E261" s="134"/>
      <c r="F261" s="144" t="s">
        <v>120</v>
      </c>
      <c r="G261" s="145" t="s">
        <v>39</v>
      </c>
      <c r="H261" s="137">
        <f>C253*0.8</f>
        <v>11.520000000000001</v>
      </c>
      <c r="I261" s="138">
        <v>4.68</v>
      </c>
      <c r="J261" s="134">
        <f t="shared" si="53"/>
        <v>53.913600000000002</v>
      </c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  <c r="Z261" s="139"/>
      <c r="AA261" s="139"/>
      <c r="AB261" s="139"/>
      <c r="AC261" s="139"/>
      <c r="AD261" s="139"/>
      <c r="AE261" s="139"/>
      <c r="AF261" s="139"/>
      <c r="AG261" s="139"/>
      <c r="AH261" s="139"/>
      <c r="AI261" s="139"/>
      <c r="AJ261" s="139"/>
      <c r="AK261" s="139"/>
      <c r="AL261" s="139"/>
      <c r="AM261" s="139"/>
      <c r="AN261" s="139"/>
      <c r="AO261" s="139"/>
      <c r="AP261" s="139"/>
      <c r="AQ261" s="139"/>
      <c r="AR261" s="139"/>
      <c r="AS261" s="139"/>
      <c r="AT261" s="139"/>
      <c r="AU261" s="139"/>
      <c r="AV261" s="139"/>
      <c r="AW261" s="139"/>
      <c r="AX261" s="139"/>
      <c r="AY261" s="139"/>
      <c r="AZ261" s="139"/>
      <c r="BA261" s="139"/>
      <c r="BB261" s="139"/>
      <c r="BC261" s="139"/>
      <c r="BD261" s="139"/>
      <c r="BE261" s="139"/>
      <c r="BF261" s="139"/>
      <c r="BG261" s="139"/>
      <c r="BH261" s="139"/>
      <c r="BI261" s="139"/>
      <c r="BJ261" s="139"/>
      <c r="BK261" s="139"/>
      <c r="BL261" s="139"/>
      <c r="BM261" s="139"/>
      <c r="BN261" s="139"/>
      <c r="BO261" s="139"/>
      <c r="BP261" s="139"/>
      <c r="BQ261" s="139"/>
      <c r="BR261" s="139"/>
      <c r="BS261" s="139"/>
      <c r="BT261" s="139"/>
      <c r="BU261" s="139"/>
      <c r="BV261" s="139"/>
      <c r="BW261" s="139"/>
      <c r="BX261" s="139"/>
      <c r="BY261" s="139"/>
      <c r="BZ261" s="139"/>
      <c r="CA261" s="139"/>
      <c r="CB261" s="139"/>
      <c r="CC261" s="139"/>
      <c r="CD261" s="139"/>
      <c r="CE261" s="139"/>
      <c r="CF261" s="139"/>
      <c r="CG261" s="139"/>
      <c r="CH261" s="139"/>
      <c r="CI261" s="139"/>
      <c r="CJ261" s="139"/>
      <c r="CK261" s="139"/>
      <c r="CL261" s="139"/>
      <c r="CM261" s="139"/>
      <c r="CN261" s="139"/>
      <c r="CO261" s="139"/>
      <c r="CP261" s="139"/>
      <c r="CQ261" s="139"/>
      <c r="CR261" s="139"/>
      <c r="CS261" s="139"/>
      <c r="CT261" s="139"/>
      <c r="CU261" s="139"/>
      <c r="CV261" s="139"/>
      <c r="CW261" s="139"/>
      <c r="CX261" s="139"/>
      <c r="CY261" s="139"/>
      <c r="CZ261" s="139"/>
      <c r="DA261" s="139"/>
      <c r="DB261" s="139"/>
      <c r="DC261" s="139"/>
      <c r="DD261" s="139"/>
      <c r="DE261" s="139"/>
      <c r="DF261" s="139"/>
      <c r="DG261" s="139"/>
      <c r="DH261" s="139"/>
      <c r="DI261" s="139"/>
      <c r="DJ261" s="139"/>
      <c r="DK261" s="139"/>
      <c r="DL261" s="139"/>
      <c r="DM261" s="139"/>
      <c r="DN261" s="139"/>
      <c r="DO261" s="139"/>
      <c r="DP261" s="139"/>
      <c r="DQ261" s="139"/>
      <c r="DR261" s="139"/>
      <c r="DS261" s="139"/>
      <c r="DT261" s="139"/>
      <c r="DU261" s="139"/>
      <c r="DV261" s="139"/>
      <c r="DW261" s="139"/>
      <c r="DX261" s="139"/>
      <c r="DY261" s="139"/>
      <c r="DZ261" s="139"/>
      <c r="EA261" s="139"/>
      <c r="EB261" s="139"/>
      <c r="EC261" s="139"/>
      <c r="ED261" s="139"/>
      <c r="EE261" s="139"/>
      <c r="EF261" s="139"/>
      <c r="EG261" s="139"/>
      <c r="EH261" s="139"/>
      <c r="EI261" s="139"/>
      <c r="EJ261" s="139"/>
      <c r="EK261" s="139"/>
      <c r="EL261" s="139"/>
      <c r="EM261" s="139"/>
      <c r="EN261" s="139"/>
      <c r="EO261" s="139"/>
      <c r="EP261" s="139"/>
      <c r="EQ261" s="139"/>
      <c r="ER261" s="139"/>
      <c r="ES261" s="139"/>
      <c r="ET261" s="139"/>
      <c r="EU261" s="139"/>
      <c r="EV261" s="139"/>
      <c r="EW261" s="139"/>
      <c r="EX261" s="139"/>
      <c r="EY261" s="139"/>
      <c r="EZ261" s="139"/>
      <c r="FA261" s="139"/>
      <c r="FB261" s="139"/>
      <c r="FC261" s="139"/>
      <c r="FD261" s="139"/>
      <c r="FE261" s="139"/>
      <c r="FF261" s="139"/>
      <c r="FG261" s="139"/>
      <c r="FH261" s="139"/>
      <c r="FI261" s="139"/>
      <c r="FJ261" s="139"/>
      <c r="FK261" s="139"/>
      <c r="FL261" s="139"/>
      <c r="FM261" s="139"/>
      <c r="FN261" s="139"/>
      <c r="FO261" s="139"/>
      <c r="FP261" s="139"/>
      <c r="FQ261" s="139"/>
      <c r="FR261" s="139"/>
      <c r="FS261" s="139"/>
      <c r="FT261" s="139"/>
      <c r="FU261" s="139"/>
      <c r="FV261" s="139"/>
      <c r="FW261" s="139"/>
      <c r="FX261" s="139"/>
      <c r="FY261" s="139"/>
      <c r="FZ261" s="139"/>
      <c r="GA261" s="139"/>
      <c r="GB261" s="139"/>
      <c r="GC261" s="139"/>
      <c r="GD261" s="139"/>
      <c r="GE261" s="139"/>
      <c r="GF261" s="139"/>
      <c r="GG261" s="139"/>
      <c r="GH261" s="139"/>
      <c r="GI261" s="139"/>
      <c r="GJ261" s="139"/>
      <c r="GK261" s="139"/>
      <c r="GL261" s="139"/>
      <c r="GM261" s="139"/>
      <c r="GN261" s="139"/>
      <c r="GO261" s="139"/>
      <c r="GP261" s="139"/>
      <c r="GQ261" s="139"/>
      <c r="GR261" s="139"/>
      <c r="GS261" s="139"/>
      <c r="GT261" s="139"/>
      <c r="GU261" s="139"/>
      <c r="GV261" s="139"/>
      <c r="GW261" s="139"/>
      <c r="GX261" s="139"/>
      <c r="GY261" s="139"/>
      <c r="GZ261" s="139"/>
      <c r="HA261" s="139"/>
      <c r="HB261" s="139"/>
      <c r="HC261" s="139"/>
      <c r="HD261" s="139"/>
      <c r="HE261" s="139"/>
      <c r="HF261" s="139"/>
      <c r="HG261" s="139"/>
      <c r="HH261" s="139"/>
      <c r="HI261" s="139"/>
      <c r="HJ261" s="139"/>
      <c r="HK261" s="139"/>
      <c r="HL261" s="139"/>
      <c r="HM261" s="139"/>
      <c r="HN261" s="139"/>
      <c r="HO261" s="139"/>
      <c r="HP261" s="139"/>
      <c r="HQ261" s="139"/>
      <c r="HR261" s="139"/>
      <c r="HS261" s="139"/>
      <c r="HT261" s="139"/>
      <c r="HU261" s="139"/>
      <c r="HV261" s="139"/>
      <c r="HW261" s="139"/>
      <c r="HX261" s="139"/>
      <c r="HY261" s="139"/>
      <c r="HZ261" s="139"/>
      <c r="IA261" s="139"/>
      <c r="IB261" s="139"/>
      <c r="IC261" s="139"/>
      <c r="ID261" s="139"/>
      <c r="IE261" s="139"/>
      <c r="IF261" s="139"/>
      <c r="IG261" s="139"/>
      <c r="IH261" s="139"/>
      <c r="II261" s="139"/>
      <c r="IJ261" s="139"/>
      <c r="IK261" s="139"/>
      <c r="IL261" s="139"/>
      <c r="IM261" s="139"/>
      <c r="IN261" s="139"/>
      <c r="IO261" s="139"/>
      <c r="IP261" s="139"/>
      <c r="IQ261" s="139"/>
      <c r="IR261" s="139"/>
      <c r="IS261" s="139"/>
      <c r="IT261" s="139"/>
      <c r="IU261" s="139"/>
      <c r="IV261" s="139"/>
      <c r="IW261" s="139"/>
      <c r="IX261" s="139"/>
      <c r="IY261" s="139"/>
      <c r="IZ261" s="139"/>
      <c r="JA261" s="139"/>
      <c r="JB261" s="139"/>
      <c r="JC261" s="139"/>
      <c r="JD261" s="139"/>
      <c r="JE261" s="139"/>
      <c r="JF261" s="139"/>
      <c r="JG261" s="139"/>
      <c r="JH261" s="139"/>
      <c r="JI261" s="139"/>
      <c r="JJ261" s="139"/>
      <c r="JK261" s="139"/>
      <c r="JL261" s="139"/>
      <c r="JM261" s="139"/>
      <c r="JN261" s="139"/>
      <c r="JO261" s="139"/>
      <c r="JP261" s="139"/>
      <c r="JQ261" s="139"/>
      <c r="JR261" s="139"/>
      <c r="JS261" s="139"/>
      <c r="JT261" s="139"/>
      <c r="JU261" s="139"/>
      <c r="JV261" s="139"/>
      <c r="JW261" s="139"/>
      <c r="JX261" s="139"/>
      <c r="JY261" s="139"/>
      <c r="JZ261" s="139"/>
      <c r="KA261" s="139"/>
      <c r="KB261" s="139"/>
      <c r="KC261" s="139"/>
      <c r="KD261" s="139"/>
      <c r="KE261" s="139"/>
      <c r="KF261" s="139"/>
      <c r="KG261" s="139"/>
      <c r="KH261" s="139"/>
      <c r="KI261" s="139"/>
      <c r="KJ261" s="139"/>
      <c r="KK261" s="139"/>
      <c r="KL261" s="139"/>
      <c r="KM261" s="139"/>
      <c r="KN261" s="139"/>
      <c r="KO261" s="139"/>
      <c r="KP261" s="139"/>
      <c r="KQ261" s="139"/>
      <c r="KR261" s="139"/>
      <c r="KS261" s="139"/>
      <c r="KT261" s="139"/>
      <c r="KU261" s="139"/>
      <c r="KV261" s="139"/>
      <c r="KW261" s="139"/>
      <c r="KX261" s="139"/>
      <c r="KY261" s="139"/>
      <c r="KZ261" s="139"/>
      <c r="LA261" s="139"/>
      <c r="LB261" s="139"/>
      <c r="LC261" s="139"/>
      <c r="LD261" s="139"/>
      <c r="LE261" s="139"/>
      <c r="LF261" s="139"/>
      <c r="LG261" s="139"/>
      <c r="LH261" s="139"/>
      <c r="LI261" s="139"/>
      <c r="LJ261" s="139"/>
      <c r="LK261" s="139"/>
      <c r="LL261" s="139"/>
      <c r="LM261" s="139"/>
      <c r="LN261" s="139"/>
      <c r="LO261" s="139"/>
      <c r="LP261" s="139"/>
      <c r="LQ261" s="139"/>
      <c r="LR261" s="139"/>
      <c r="LS261" s="139"/>
      <c r="LT261" s="139"/>
      <c r="LU261" s="139"/>
      <c r="LV261" s="139"/>
      <c r="LW261" s="139"/>
      <c r="LX261" s="139"/>
      <c r="LY261" s="139"/>
      <c r="LZ261" s="139"/>
      <c r="MA261" s="139"/>
      <c r="MB261" s="139"/>
      <c r="MC261" s="139"/>
      <c r="MD261" s="139"/>
      <c r="ME261" s="139"/>
      <c r="MF261" s="139"/>
      <c r="MG261" s="139"/>
      <c r="MH261" s="139"/>
      <c r="MI261" s="139"/>
      <c r="MJ261" s="139"/>
      <c r="MK261" s="139"/>
      <c r="ML261" s="139"/>
      <c r="MM261" s="139"/>
      <c r="MN261" s="139"/>
    </row>
    <row r="262" spans="1:352" s="140" customFormat="1" ht="15" customHeight="1" outlineLevel="1" x14ac:dyDescent="0.25">
      <c r="A262" s="131"/>
      <c r="B262" s="132"/>
      <c r="C262" s="133"/>
      <c r="D262" s="133"/>
      <c r="E262" s="134"/>
      <c r="F262" s="144" t="s">
        <v>121</v>
      </c>
      <c r="G262" s="145" t="s">
        <v>39</v>
      </c>
      <c r="H262" s="137">
        <f>C253*7</f>
        <v>100.8</v>
      </c>
      <c r="I262" s="138">
        <v>0.12</v>
      </c>
      <c r="J262" s="134">
        <f t="shared" si="53"/>
        <v>12.096</v>
      </c>
      <c r="K262" s="139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9"/>
      <c r="W262" s="139"/>
      <c r="X262" s="139"/>
      <c r="Y262" s="139"/>
      <c r="Z262" s="139"/>
      <c r="AA262" s="139"/>
      <c r="AB262" s="139"/>
      <c r="AC262" s="139"/>
      <c r="AD262" s="139"/>
      <c r="AE262" s="139"/>
      <c r="AF262" s="139"/>
      <c r="AG262" s="139"/>
      <c r="AH262" s="139"/>
      <c r="AI262" s="139"/>
      <c r="AJ262" s="139"/>
      <c r="AK262" s="139"/>
      <c r="AL262" s="139"/>
      <c r="AM262" s="139"/>
      <c r="AN262" s="139"/>
      <c r="AO262" s="139"/>
      <c r="AP262" s="139"/>
      <c r="AQ262" s="139"/>
      <c r="AR262" s="139"/>
      <c r="AS262" s="139"/>
      <c r="AT262" s="139"/>
      <c r="AU262" s="139"/>
      <c r="AV262" s="139"/>
      <c r="AW262" s="139"/>
      <c r="AX262" s="139"/>
      <c r="AY262" s="139"/>
      <c r="AZ262" s="139"/>
      <c r="BA262" s="139"/>
      <c r="BB262" s="139"/>
      <c r="BC262" s="139"/>
      <c r="BD262" s="139"/>
      <c r="BE262" s="139"/>
      <c r="BF262" s="139"/>
      <c r="BG262" s="139"/>
      <c r="BH262" s="139"/>
      <c r="BI262" s="139"/>
      <c r="BJ262" s="139"/>
      <c r="BK262" s="139"/>
      <c r="BL262" s="139"/>
      <c r="BM262" s="139"/>
      <c r="BN262" s="139"/>
      <c r="BO262" s="139"/>
      <c r="BP262" s="139"/>
      <c r="BQ262" s="139"/>
      <c r="BR262" s="139"/>
      <c r="BS262" s="139"/>
      <c r="BT262" s="139"/>
      <c r="BU262" s="139"/>
      <c r="BV262" s="139"/>
      <c r="BW262" s="139"/>
      <c r="BX262" s="139"/>
      <c r="BY262" s="139"/>
      <c r="BZ262" s="139"/>
      <c r="CA262" s="139"/>
      <c r="CB262" s="139"/>
      <c r="CC262" s="139"/>
      <c r="CD262" s="139"/>
      <c r="CE262" s="139"/>
      <c r="CF262" s="139"/>
      <c r="CG262" s="139"/>
      <c r="CH262" s="139"/>
      <c r="CI262" s="139"/>
      <c r="CJ262" s="139"/>
      <c r="CK262" s="139"/>
      <c r="CL262" s="139"/>
      <c r="CM262" s="139"/>
      <c r="CN262" s="139"/>
      <c r="CO262" s="139"/>
      <c r="CP262" s="139"/>
      <c r="CQ262" s="139"/>
      <c r="CR262" s="139"/>
      <c r="CS262" s="139"/>
      <c r="CT262" s="139"/>
      <c r="CU262" s="139"/>
      <c r="CV262" s="139"/>
      <c r="CW262" s="139"/>
      <c r="CX262" s="139"/>
      <c r="CY262" s="139"/>
      <c r="CZ262" s="139"/>
      <c r="DA262" s="139"/>
      <c r="DB262" s="139"/>
      <c r="DC262" s="139"/>
      <c r="DD262" s="139"/>
      <c r="DE262" s="139"/>
      <c r="DF262" s="139"/>
      <c r="DG262" s="139"/>
      <c r="DH262" s="139"/>
      <c r="DI262" s="139"/>
      <c r="DJ262" s="139"/>
      <c r="DK262" s="139"/>
      <c r="DL262" s="139"/>
      <c r="DM262" s="139"/>
      <c r="DN262" s="139"/>
      <c r="DO262" s="139"/>
      <c r="DP262" s="139"/>
      <c r="DQ262" s="139"/>
      <c r="DR262" s="139"/>
      <c r="DS262" s="139"/>
      <c r="DT262" s="139"/>
      <c r="DU262" s="139"/>
      <c r="DV262" s="139"/>
      <c r="DW262" s="139"/>
      <c r="DX262" s="139"/>
      <c r="DY262" s="139"/>
      <c r="DZ262" s="139"/>
      <c r="EA262" s="139"/>
      <c r="EB262" s="139"/>
      <c r="EC262" s="139"/>
      <c r="ED262" s="139"/>
      <c r="EE262" s="139"/>
      <c r="EF262" s="139"/>
      <c r="EG262" s="139"/>
      <c r="EH262" s="139"/>
      <c r="EI262" s="139"/>
      <c r="EJ262" s="139"/>
      <c r="EK262" s="139"/>
      <c r="EL262" s="139"/>
      <c r="EM262" s="139"/>
      <c r="EN262" s="139"/>
      <c r="EO262" s="139"/>
      <c r="EP262" s="139"/>
      <c r="EQ262" s="139"/>
      <c r="ER262" s="139"/>
      <c r="ES262" s="139"/>
      <c r="ET262" s="139"/>
      <c r="EU262" s="139"/>
      <c r="EV262" s="139"/>
      <c r="EW262" s="139"/>
      <c r="EX262" s="139"/>
      <c r="EY262" s="139"/>
      <c r="EZ262" s="139"/>
      <c r="FA262" s="139"/>
      <c r="FB262" s="139"/>
      <c r="FC262" s="139"/>
      <c r="FD262" s="139"/>
      <c r="FE262" s="139"/>
      <c r="FF262" s="139"/>
      <c r="FG262" s="139"/>
      <c r="FH262" s="139"/>
      <c r="FI262" s="139"/>
      <c r="FJ262" s="139"/>
      <c r="FK262" s="139"/>
      <c r="FL262" s="139"/>
      <c r="FM262" s="139"/>
      <c r="FN262" s="139"/>
      <c r="FO262" s="139"/>
      <c r="FP262" s="139"/>
      <c r="FQ262" s="139"/>
      <c r="FR262" s="139"/>
      <c r="FS262" s="139"/>
      <c r="FT262" s="139"/>
      <c r="FU262" s="139"/>
      <c r="FV262" s="139"/>
      <c r="FW262" s="139"/>
      <c r="FX262" s="139"/>
      <c r="FY262" s="139"/>
      <c r="FZ262" s="139"/>
      <c r="GA262" s="139"/>
      <c r="GB262" s="139"/>
      <c r="GC262" s="139"/>
      <c r="GD262" s="139"/>
      <c r="GE262" s="139"/>
      <c r="GF262" s="139"/>
      <c r="GG262" s="139"/>
      <c r="GH262" s="139"/>
      <c r="GI262" s="139"/>
      <c r="GJ262" s="139"/>
      <c r="GK262" s="139"/>
      <c r="GL262" s="139"/>
      <c r="GM262" s="139"/>
      <c r="GN262" s="139"/>
      <c r="GO262" s="139"/>
      <c r="GP262" s="139"/>
      <c r="GQ262" s="139"/>
      <c r="GR262" s="139"/>
      <c r="GS262" s="139"/>
      <c r="GT262" s="139"/>
      <c r="GU262" s="139"/>
      <c r="GV262" s="139"/>
      <c r="GW262" s="139"/>
      <c r="GX262" s="139"/>
      <c r="GY262" s="139"/>
      <c r="GZ262" s="139"/>
      <c r="HA262" s="139"/>
      <c r="HB262" s="139"/>
      <c r="HC262" s="139"/>
      <c r="HD262" s="139"/>
      <c r="HE262" s="139"/>
      <c r="HF262" s="139"/>
      <c r="HG262" s="139"/>
      <c r="HH262" s="139"/>
      <c r="HI262" s="139"/>
      <c r="HJ262" s="139"/>
      <c r="HK262" s="139"/>
      <c r="HL262" s="139"/>
      <c r="HM262" s="139"/>
      <c r="HN262" s="139"/>
      <c r="HO262" s="139"/>
      <c r="HP262" s="139"/>
      <c r="HQ262" s="139"/>
      <c r="HR262" s="139"/>
      <c r="HS262" s="139"/>
      <c r="HT262" s="139"/>
      <c r="HU262" s="139"/>
      <c r="HV262" s="139"/>
      <c r="HW262" s="139"/>
      <c r="HX262" s="139"/>
      <c r="HY262" s="139"/>
      <c r="HZ262" s="139"/>
      <c r="IA262" s="139"/>
      <c r="IB262" s="139"/>
      <c r="IC262" s="139"/>
      <c r="ID262" s="139"/>
      <c r="IE262" s="139"/>
      <c r="IF262" s="139"/>
      <c r="IG262" s="139"/>
      <c r="IH262" s="139"/>
      <c r="II262" s="139"/>
      <c r="IJ262" s="139"/>
      <c r="IK262" s="139"/>
      <c r="IL262" s="139"/>
      <c r="IM262" s="139"/>
      <c r="IN262" s="139"/>
      <c r="IO262" s="139"/>
      <c r="IP262" s="139"/>
      <c r="IQ262" s="139"/>
      <c r="IR262" s="139"/>
      <c r="IS262" s="139"/>
      <c r="IT262" s="139"/>
      <c r="IU262" s="139"/>
      <c r="IV262" s="139"/>
      <c r="IW262" s="139"/>
      <c r="IX262" s="139"/>
      <c r="IY262" s="139"/>
      <c r="IZ262" s="139"/>
      <c r="JA262" s="139"/>
      <c r="JB262" s="139"/>
      <c r="JC262" s="139"/>
      <c r="JD262" s="139"/>
      <c r="JE262" s="139"/>
      <c r="JF262" s="139"/>
      <c r="JG262" s="139"/>
      <c r="JH262" s="139"/>
      <c r="JI262" s="139"/>
      <c r="JJ262" s="139"/>
      <c r="JK262" s="139"/>
      <c r="JL262" s="139"/>
      <c r="JM262" s="139"/>
      <c r="JN262" s="139"/>
      <c r="JO262" s="139"/>
      <c r="JP262" s="139"/>
      <c r="JQ262" s="139"/>
      <c r="JR262" s="139"/>
      <c r="JS262" s="139"/>
      <c r="JT262" s="139"/>
      <c r="JU262" s="139"/>
      <c r="JV262" s="139"/>
      <c r="JW262" s="139"/>
      <c r="JX262" s="139"/>
      <c r="JY262" s="139"/>
      <c r="JZ262" s="139"/>
      <c r="KA262" s="139"/>
      <c r="KB262" s="139"/>
      <c r="KC262" s="139"/>
      <c r="KD262" s="139"/>
      <c r="KE262" s="139"/>
      <c r="KF262" s="139"/>
      <c r="KG262" s="139"/>
      <c r="KH262" s="139"/>
      <c r="KI262" s="139"/>
      <c r="KJ262" s="139"/>
      <c r="KK262" s="139"/>
      <c r="KL262" s="139"/>
      <c r="KM262" s="139"/>
      <c r="KN262" s="139"/>
      <c r="KO262" s="139"/>
      <c r="KP262" s="139"/>
      <c r="KQ262" s="139"/>
      <c r="KR262" s="139"/>
      <c r="KS262" s="139"/>
      <c r="KT262" s="139"/>
      <c r="KU262" s="139"/>
      <c r="KV262" s="139"/>
      <c r="KW262" s="139"/>
      <c r="KX262" s="139"/>
      <c r="KY262" s="139"/>
      <c r="KZ262" s="139"/>
      <c r="LA262" s="139"/>
      <c r="LB262" s="139"/>
      <c r="LC262" s="139"/>
      <c r="LD262" s="139"/>
      <c r="LE262" s="139"/>
      <c r="LF262" s="139"/>
      <c r="LG262" s="139"/>
      <c r="LH262" s="139"/>
      <c r="LI262" s="139"/>
      <c r="LJ262" s="139"/>
      <c r="LK262" s="139"/>
      <c r="LL262" s="139"/>
      <c r="LM262" s="139"/>
      <c r="LN262" s="139"/>
      <c r="LO262" s="139"/>
      <c r="LP262" s="139"/>
      <c r="LQ262" s="139"/>
      <c r="LR262" s="139"/>
      <c r="LS262" s="139"/>
      <c r="LT262" s="139"/>
      <c r="LU262" s="139"/>
      <c r="LV262" s="139"/>
      <c r="LW262" s="139"/>
      <c r="LX262" s="139"/>
      <c r="LY262" s="139"/>
      <c r="LZ262" s="139"/>
      <c r="MA262" s="139"/>
      <c r="MB262" s="139"/>
      <c r="MC262" s="139"/>
      <c r="MD262" s="139"/>
      <c r="ME262" s="139"/>
      <c r="MF262" s="139"/>
      <c r="MG262" s="139"/>
      <c r="MH262" s="139"/>
      <c r="MI262" s="139"/>
      <c r="MJ262" s="139"/>
      <c r="MK262" s="139"/>
      <c r="ML262" s="139"/>
      <c r="MM262" s="139"/>
      <c r="MN262" s="139"/>
    </row>
    <row r="263" spans="1:352" s="140" customFormat="1" ht="15" customHeight="1" outlineLevel="1" x14ac:dyDescent="0.25">
      <c r="A263" s="131"/>
      <c r="B263" s="132"/>
      <c r="C263" s="133"/>
      <c r="D263" s="133"/>
      <c r="E263" s="134"/>
      <c r="F263" s="144" t="s">
        <v>122</v>
      </c>
      <c r="G263" s="145" t="s">
        <v>39</v>
      </c>
      <c r="H263" s="137">
        <f>C253*0.8</f>
        <v>11.520000000000001</v>
      </c>
      <c r="I263" s="138">
        <v>1.77</v>
      </c>
      <c r="J263" s="134">
        <f t="shared" si="53"/>
        <v>20.390400000000003</v>
      </c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  <c r="AA263" s="139"/>
      <c r="AB263" s="139"/>
      <c r="AC263" s="139"/>
      <c r="AD263" s="139"/>
      <c r="AE263" s="139"/>
      <c r="AF263" s="139"/>
      <c r="AG263" s="139"/>
      <c r="AH263" s="139"/>
      <c r="AI263" s="139"/>
      <c r="AJ263" s="139"/>
      <c r="AK263" s="139"/>
      <c r="AL263" s="139"/>
      <c r="AM263" s="139"/>
      <c r="AN263" s="139"/>
      <c r="AO263" s="139"/>
      <c r="AP263" s="139"/>
      <c r="AQ263" s="139"/>
      <c r="AR263" s="139"/>
      <c r="AS263" s="139"/>
      <c r="AT263" s="139"/>
      <c r="AU263" s="139"/>
      <c r="AV263" s="139"/>
      <c r="AW263" s="139"/>
      <c r="AX263" s="139"/>
      <c r="AY263" s="139"/>
      <c r="AZ263" s="139"/>
      <c r="BA263" s="139"/>
      <c r="BB263" s="139"/>
      <c r="BC263" s="139"/>
      <c r="BD263" s="139"/>
      <c r="BE263" s="139"/>
      <c r="BF263" s="139"/>
      <c r="BG263" s="139"/>
      <c r="BH263" s="139"/>
      <c r="BI263" s="139"/>
      <c r="BJ263" s="139"/>
      <c r="BK263" s="139"/>
      <c r="BL263" s="139"/>
      <c r="BM263" s="139"/>
      <c r="BN263" s="139"/>
      <c r="BO263" s="139"/>
      <c r="BP263" s="139"/>
      <c r="BQ263" s="139"/>
      <c r="BR263" s="139"/>
      <c r="BS263" s="139"/>
      <c r="BT263" s="139"/>
      <c r="BU263" s="139"/>
      <c r="BV263" s="139"/>
      <c r="BW263" s="139"/>
      <c r="BX263" s="139"/>
      <c r="BY263" s="139"/>
      <c r="BZ263" s="139"/>
      <c r="CA263" s="139"/>
      <c r="CB263" s="139"/>
      <c r="CC263" s="139"/>
      <c r="CD263" s="139"/>
      <c r="CE263" s="139"/>
      <c r="CF263" s="139"/>
      <c r="CG263" s="139"/>
      <c r="CH263" s="139"/>
      <c r="CI263" s="139"/>
      <c r="CJ263" s="139"/>
      <c r="CK263" s="139"/>
      <c r="CL263" s="139"/>
      <c r="CM263" s="139"/>
      <c r="CN263" s="139"/>
      <c r="CO263" s="139"/>
      <c r="CP263" s="139"/>
      <c r="CQ263" s="139"/>
      <c r="CR263" s="139"/>
      <c r="CS263" s="139"/>
      <c r="CT263" s="139"/>
      <c r="CU263" s="139"/>
      <c r="CV263" s="139"/>
      <c r="CW263" s="139"/>
      <c r="CX263" s="139"/>
      <c r="CY263" s="139"/>
      <c r="CZ263" s="139"/>
      <c r="DA263" s="139"/>
      <c r="DB263" s="139"/>
      <c r="DC263" s="139"/>
      <c r="DD263" s="139"/>
      <c r="DE263" s="139"/>
      <c r="DF263" s="139"/>
      <c r="DG263" s="139"/>
      <c r="DH263" s="139"/>
      <c r="DI263" s="139"/>
      <c r="DJ263" s="139"/>
      <c r="DK263" s="139"/>
      <c r="DL263" s="139"/>
      <c r="DM263" s="139"/>
      <c r="DN263" s="139"/>
      <c r="DO263" s="139"/>
      <c r="DP263" s="139"/>
      <c r="DQ263" s="139"/>
      <c r="DR263" s="139"/>
      <c r="DS263" s="139"/>
      <c r="DT263" s="139"/>
      <c r="DU263" s="139"/>
      <c r="DV263" s="139"/>
      <c r="DW263" s="139"/>
      <c r="DX263" s="139"/>
      <c r="DY263" s="139"/>
      <c r="DZ263" s="139"/>
      <c r="EA263" s="139"/>
      <c r="EB263" s="139"/>
      <c r="EC263" s="139"/>
      <c r="ED263" s="139"/>
      <c r="EE263" s="139"/>
      <c r="EF263" s="139"/>
      <c r="EG263" s="139"/>
      <c r="EH263" s="139"/>
      <c r="EI263" s="139"/>
      <c r="EJ263" s="139"/>
      <c r="EK263" s="139"/>
      <c r="EL263" s="139"/>
      <c r="EM263" s="139"/>
      <c r="EN263" s="139"/>
      <c r="EO263" s="139"/>
      <c r="EP263" s="139"/>
      <c r="EQ263" s="139"/>
      <c r="ER263" s="139"/>
      <c r="ES263" s="139"/>
      <c r="ET263" s="139"/>
      <c r="EU263" s="139"/>
      <c r="EV263" s="139"/>
      <c r="EW263" s="139"/>
      <c r="EX263" s="139"/>
      <c r="EY263" s="139"/>
      <c r="EZ263" s="139"/>
      <c r="FA263" s="139"/>
      <c r="FB263" s="139"/>
      <c r="FC263" s="139"/>
      <c r="FD263" s="139"/>
      <c r="FE263" s="139"/>
      <c r="FF263" s="139"/>
      <c r="FG263" s="139"/>
      <c r="FH263" s="139"/>
      <c r="FI263" s="139"/>
      <c r="FJ263" s="139"/>
      <c r="FK263" s="139"/>
      <c r="FL263" s="139"/>
      <c r="FM263" s="139"/>
      <c r="FN263" s="139"/>
      <c r="FO263" s="139"/>
      <c r="FP263" s="139"/>
      <c r="FQ263" s="139"/>
      <c r="FR263" s="139"/>
      <c r="FS263" s="139"/>
      <c r="FT263" s="139"/>
      <c r="FU263" s="139"/>
      <c r="FV263" s="139"/>
      <c r="FW263" s="139"/>
      <c r="FX263" s="139"/>
      <c r="FY263" s="139"/>
      <c r="FZ263" s="139"/>
      <c r="GA263" s="139"/>
      <c r="GB263" s="139"/>
      <c r="GC263" s="139"/>
      <c r="GD263" s="139"/>
      <c r="GE263" s="139"/>
      <c r="GF263" s="139"/>
      <c r="GG263" s="139"/>
      <c r="GH263" s="139"/>
      <c r="GI263" s="139"/>
      <c r="GJ263" s="139"/>
      <c r="GK263" s="139"/>
      <c r="GL263" s="139"/>
      <c r="GM263" s="139"/>
      <c r="GN263" s="139"/>
      <c r="GO263" s="139"/>
      <c r="GP263" s="139"/>
      <c r="GQ263" s="139"/>
      <c r="GR263" s="139"/>
      <c r="GS263" s="139"/>
      <c r="GT263" s="139"/>
      <c r="GU263" s="139"/>
      <c r="GV263" s="139"/>
      <c r="GW263" s="139"/>
      <c r="GX263" s="139"/>
      <c r="GY263" s="139"/>
      <c r="GZ263" s="139"/>
      <c r="HA263" s="139"/>
      <c r="HB263" s="139"/>
      <c r="HC263" s="139"/>
      <c r="HD263" s="139"/>
      <c r="HE263" s="139"/>
      <c r="HF263" s="139"/>
      <c r="HG263" s="139"/>
      <c r="HH263" s="139"/>
      <c r="HI263" s="139"/>
      <c r="HJ263" s="139"/>
      <c r="HK263" s="139"/>
      <c r="HL263" s="139"/>
      <c r="HM263" s="139"/>
      <c r="HN263" s="139"/>
      <c r="HO263" s="139"/>
      <c r="HP263" s="139"/>
      <c r="HQ263" s="139"/>
      <c r="HR263" s="139"/>
      <c r="HS263" s="139"/>
      <c r="HT263" s="139"/>
      <c r="HU263" s="139"/>
      <c r="HV263" s="139"/>
      <c r="HW263" s="139"/>
      <c r="HX263" s="139"/>
      <c r="HY263" s="139"/>
      <c r="HZ263" s="139"/>
      <c r="IA263" s="139"/>
      <c r="IB263" s="139"/>
      <c r="IC263" s="139"/>
      <c r="ID263" s="139"/>
      <c r="IE263" s="139"/>
      <c r="IF263" s="139"/>
      <c r="IG263" s="139"/>
      <c r="IH263" s="139"/>
      <c r="II263" s="139"/>
      <c r="IJ263" s="139"/>
      <c r="IK263" s="139"/>
      <c r="IL263" s="139"/>
      <c r="IM263" s="139"/>
      <c r="IN263" s="139"/>
      <c r="IO263" s="139"/>
      <c r="IP263" s="139"/>
      <c r="IQ263" s="139"/>
      <c r="IR263" s="139"/>
      <c r="IS263" s="139"/>
      <c r="IT263" s="139"/>
      <c r="IU263" s="139"/>
      <c r="IV263" s="139"/>
      <c r="IW263" s="139"/>
      <c r="IX263" s="139"/>
      <c r="IY263" s="139"/>
      <c r="IZ263" s="139"/>
      <c r="JA263" s="139"/>
      <c r="JB263" s="139"/>
      <c r="JC263" s="139"/>
      <c r="JD263" s="139"/>
      <c r="JE263" s="139"/>
      <c r="JF263" s="139"/>
      <c r="JG263" s="139"/>
      <c r="JH263" s="139"/>
      <c r="JI263" s="139"/>
      <c r="JJ263" s="139"/>
      <c r="JK263" s="139"/>
      <c r="JL263" s="139"/>
      <c r="JM263" s="139"/>
      <c r="JN263" s="139"/>
      <c r="JO263" s="139"/>
      <c r="JP263" s="139"/>
      <c r="JQ263" s="139"/>
      <c r="JR263" s="139"/>
      <c r="JS263" s="139"/>
      <c r="JT263" s="139"/>
      <c r="JU263" s="139"/>
      <c r="JV263" s="139"/>
      <c r="JW263" s="139"/>
      <c r="JX263" s="139"/>
      <c r="JY263" s="139"/>
      <c r="JZ263" s="139"/>
      <c r="KA263" s="139"/>
      <c r="KB263" s="139"/>
      <c r="KC263" s="139"/>
      <c r="KD263" s="139"/>
      <c r="KE263" s="139"/>
      <c r="KF263" s="139"/>
      <c r="KG263" s="139"/>
      <c r="KH263" s="139"/>
      <c r="KI263" s="139"/>
      <c r="KJ263" s="139"/>
      <c r="KK263" s="139"/>
      <c r="KL263" s="139"/>
      <c r="KM263" s="139"/>
      <c r="KN263" s="139"/>
      <c r="KO263" s="139"/>
      <c r="KP263" s="139"/>
      <c r="KQ263" s="139"/>
      <c r="KR263" s="139"/>
      <c r="KS263" s="139"/>
      <c r="KT263" s="139"/>
      <c r="KU263" s="139"/>
      <c r="KV263" s="139"/>
      <c r="KW263" s="139"/>
      <c r="KX263" s="139"/>
      <c r="KY263" s="139"/>
      <c r="KZ263" s="139"/>
      <c r="LA263" s="139"/>
      <c r="LB263" s="139"/>
      <c r="LC263" s="139"/>
      <c r="LD263" s="139"/>
      <c r="LE263" s="139"/>
      <c r="LF263" s="139"/>
      <c r="LG263" s="139"/>
      <c r="LH263" s="139"/>
      <c r="LI263" s="139"/>
      <c r="LJ263" s="139"/>
      <c r="LK263" s="139"/>
      <c r="LL263" s="139"/>
      <c r="LM263" s="139"/>
      <c r="LN263" s="139"/>
      <c r="LO263" s="139"/>
      <c r="LP263" s="139"/>
      <c r="LQ263" s="139"/>
      <c r="LR263" s="139"/>
      <c r="LS263" s="139"/>
      <c r="LT263" s="139"/>
      <c r="LU263" s="139"/>
      <c r="LV263" s="139"/>
      <c r="LW263" s="139"/>
      <c r="LX263" s="139"/>
      <c r="LY263" s="139"/>
      <c r="LZ263" s="139"/>
      <c r="MA263" s="139"/>
      <c r="MB263" s="139"/>
      <c r="MC263" s="139"/>
      <c r="MD263" s="139"/>
      <c r="ME263" s="139"/>
      <c r="MF263" s="139"/>
      <c r="MG263" s="139"/>
      <c r="MH263" s="139"/>
      <c r="MI263" s="139"/>
      <c r="MJ263" s="139"/>
      <c r="MK263" s="139"/>
      <c r="ML263" s="139"/>
      <c r="MM263" s="139"/>
      <c r="MN263" s="139"/>
    </row>
    <row r="264" spans="1:352" s="151" customFormat="1" x14ac:dyDescent="0.25">
      <c r="A264" s="146"/>
      <c r="B264" s="147"/>
      <c r="C264" s="148"/>
      <c r="D264" s="138"/>
      <c r="E264" s="149"/>
      <c r="F264" s="150" t="s">
        <v>123</v>
      </c>
      <c r="G264" s="147" t="s">
        <v>10</v>
      </c>
      <c r="H264" s="148">
        <f>C253*40</f>
        <v>576</v>
      </c>
      <c r="I264" s="138">
        <v>0.2</v>
      </c>
      <c r="J264" s="149">
        <f t="shared" si="53"/>
        <v>115.2</v>
      </c>
    </row>
    <row r="265" spans="1:352" s="140" customFormat="1" ht="15" customHeight="1" outlineLevel="1" x14ac:dyDescent="0.25">
      <c r="A265" s="131"/>
      <c r="B265" s="132"/>
      <c r="C265" s="133"/>
      <c r="D265" s="133"/>
      <c r="E265" s="134"/>
      <c r="F265" s="144" t="s">
        <v>124</v>
      </c>
      <c r="G265" s="145" t="s">
        <v>39</v>
      </c>
      <c r="H265" s="137">
        <f>C253*7</f>
        <v>100.8</v>
      </c>
      <c r="I265" s="138">
        <v>0.36</v>
      </c>
      <c r="J265" s="134">
        <f t="shared" si="53"/>
        <v>36.287999999999997</v>
      </c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9"/>
      <c r="AK265" s="139"/>
      <c r="AL265" s="139"/>
      <c r="AM265" s="139"/>
      <c r="AN265" s="139"/>
      <c r="AO265" s="139"/>
      <c r="AP265" s="139"/>
      <c r="AQ265" s="139"/>
      <c r="AR265" s="139"/>
      <c r="AS265" s="139"/>
      <c r="AT265" s="139"/>
      <c r="AU265" s="139"/>
      <c r="AV265" s="139"/>
      <c r="AW265" s="139"/>
      <c r="AX265" s="139"/>
      <c r="AY265" s="139"/>
      <c r="AZ265" s="139"/>
      <c r="BA265" s="139"/>
      <c r="BB265" s="139"/>
      <c r="BC265" s="139"/>
      <c r="BD265" s="139"/>
      <c r="BE265" s="139"/>
      <c r="BF265" s="139"/>
      <c r="BG265" s="139"/>
      <c r="BH265" s="139"/>
      <c r="BI265" s="139"/>
      <c r="BJ265" s="139"/>
      <c r="BK265" s="139"/>
      <c r="BL265" s="139"/>
      <c r="BM265" s="139"/>
      <c r="BN265" s="139"/>
      <c r="BO265" s="139"/>
      <c r="BP265" s="139"/>
      <c r="BQ265" s="139"/>
      <c r="BR265" s="139"/>
      <c r="BS265" s="139"/>
      <c r="BT265" s="139"/>
      <c r="BU265" s="139"/>
      <c r="BV265" s="139"/>
      <c r="BW265" s="139"/>
      <c r="BX265" s="139"/>
      <c r="BY265" s="139"/>
      <c r="BZ265" s="139"/>
      <c r="CA265" s="139"/>
      <c r="CB265" s="139"/>
      <c r="CC265" s="139"/>
      <c r="CD265" s="139"/>
      <c r="CE265" s="139"/>
      <c r="CF265" s="139"/>
      <c r="CG265" s="139"/>
      <c r="CH265" s="139"/>
      <c r="CI265" s="139"/>
      <c r="CJ265" s="139"/>
      <c r="CK265" s="139"/>
      <c r="CL265" s="139"/>
      <c r="CM265" s="139"/>
      <c r="CN265" s="139"/>
      <c r="CO265" s="139"/>
      <c r="CP265" s="139"/>
      <c r="CQ265" s="139"/>
      <c r="CR265" s="139"/>
      <c r="CS265" s="139"/>
      <c r="CT265" s="139"/>
      <c r="CU265" s="139"/>
      <c r="CV265" s="139"/>
      <c r="CW265" s="139"/>
      <c r="CX265" s="139"/>
      <c r="CY265" s="139"/>
      <c r="CZ265" s="139"/>
      <c r="DA265" s="139"/>
      <c r="DB265" s="139"/>
      <c r="DC265" s="139"/>
      <c r="DD265" s="139"/>
      <c r="DE265" s="139"/>
      <c r="DF265" s="139"/>
      <c r="DG265" s="139"/>
      <c r="DH265" s="139"/>
      <c r="DI265" s="139"/>
      <c r="DJ265" s="139"/>
      <c r="DK265" s="139"/>
      <c r="DL265" s="139"/>
      <c r="DM265" s="139"/>
      <c r="DN265" s="139"/>
      <c r="DO265" s="139"/>
      <c r="DP265" s="139"/>
      <c r="DQ265" s="139"/>
      <c r="DR265" s="139"/>
      <c r="DS265" s="139"/>
      <c r="DT265" s="139"/>
      <c r="DU265" s="139"/>
      <c r="DV265" s="139"/>
      <c r="DW265" s="139"/>
      <c r="DX265" s="139"/>
      <c r="DY265" s="139"/>
      <c r="DZ265" s="139"/>
      <c r="EA265" s="139"/>
      <c r="EB265" s="139"/>
      <c r="EC265" s="139"/>
      <c r="ED265" s="139"/>
      <c r="EE265" s="139"/>
      <c r="EF265" s="139"/>
      <c r="EG265" s="139"/>
      <c r="EH265" s="139"/>
      <c r="EI265" s="139"/>
      <c r="EJ265" s="139"/>
      <c r="EK265" s="139"/>
      <c r="EL265" s="139"/>
      <c r="EM265" s="139"/>
      <c r="EN265" s="139"/>
      <c r="EO265" s="139"/>
      <c r="EP265" s="139"/>
      <c r="EQ265" s="139"/>
      <c r="ER265" s="139"/>
      <c r="ES265" s="139"/>
      <c r="ET265" s="139"/>
      <c r="EU265" s="139"/>
      <c r="EV265" s="139"/>
      <c r="EW265" s="139"/>
      <c r="EX265" s="139"/>
      <c r="EY265" s="139"/>
      <c r="EZ265" s="139"/>
      <c r="FA265" s="139"/>
      <c r="FB265" s="139"/>
      <c r="FC265" s="139"/>
      <c r="FD265" s="139"/>
      <c r="FE265" s="139"/>
      <c r="FF265" s="139"/>
      <c r="FG265" s="139"/>
      <c r="FH265" s="139"/>
      <c r="FI265" s="139"/>
      <c r="FJ265" s="139"/>
      <c r="FK265" s="139"/>
      <c r="FL265" s="139"/>
      <c r="FM265" s="139"/>
      <c r="FN265" s="139"/>
      <c r="FO265" s="139"/>
      <c r="FP265" s="139"/>
      <c r="FQ265" s="139"/>
      <c r="FR265" s="139"/>
      <c r="FS265" s="139"/>
      <c r="FT265" s="139"/>
      <c r="FU265" s="139"/>
      <c r="FV265" s="139"/>
      <c r="FW265" s="139"/>
      <c r="FX265" s="139"/>
      <c r="FY265" s="139"/>
      <c r="FZ265" s="139"/>
      <c r="GA265" s="139"/>
      <c r="GB265" s="139"/>
      <c r="GC265" s="139"/>
      <c r="GD265" s="139"/>
      <c r="GE265" s="139"/>
      <c r="GF265" s="139"/>
      <c r="GG265" s="139"/>
      <c r="GH265" s="139"/>
      <c r="GI265" s="139"/>
      <c r="GJ265" s="139"/>
      <c r="GK265" s="139"/>
      <c r="GL265" s="139"/>
      <c r="GM265" s="139"/>
      <c r="GN265" s="139"/>
      <c r="GO265" s="139"/>
      <c r="GP265" s="139"/>
      <c r="GQ265" s="139"/>
      <c r="GR265" s="139"/>
      <c r="GS265" s="139"/>
      <c r="GT265" s="139"/>
      <c r="GU265" s="139"/>
      <c r="GV265" s="139"/>
      <c r="GW265" s="139"/>
      <c r="GX265" s="139"/>
      <c r="GY265" s="139"/>
      <c r="GZ265" s="139"/>
      <c r="HA265" s="139"/>
      <c r="HB265" s="139"/>
      <c r="HC265" s="139"/>
      <c r="HD265" s="139"/>
      <c r="HE265" s="139"/>
      <c r="HF265" s="139"/>
      <c r="HG265" s="139"/>
      <c r="HH265" s="139"/>
      <c r="HI265" s="139"/>
      <c r="HJ265" s="139"/>
      <c r="HK265" s="139"/>
      <c r="HL265" s="139"/>
      <c r="HM265" s="139"/>
      <c r="HN265" s="139"/>
      <c r="HO265" s="139"/>
      <c r="HP265" s="139"/>
      <c r="HQ265" s="139"/>
      <c r="HR265" s="139"/>
      <c r="HS265" s="139"/>
      <c r="HT265" s="139"/>
      <c r="HU265" s="139"/>
      <c r="HV265" s="139"/>
      <c r="HW265" s="139"/>
      <c r="HX265" s="139"/>
      <c r="HY265" s="139"/>
      <c r="HZ265" s="139"/>
      <c r="IA265" s="139"/>
      <c r="IB265" s="139"/>
      <c r="IC265" s="139"/>
      <c r="ID265" s="139"/>
      <c r="IE265" s="139"/>
      <c r="IF265" s="139"/>
      <c r="IG265" s="139"/>
      <c r="IH265" s="139"/>
      <c r="II265" s="139"/>
      <c r="IJ265" s="139"/>
      <c r="IK265" s="139"/>
      <c r="IL265" s="139"/>
      <c r="IM265" s="139"/>
      <c r="IN265" s="139"/>
      <c r="IO265" s="139"/>
      <c r="IP265" s="139"/>
      <c r="IQ265" s="139"/>
      <c r="IR265" s="139"/>
      <c r="IS265" s="139"/>
      <c r="IT265" s="139"/>
      <c r="IU265" s="139"/>
      <c r="IV265" s="139"/>
      <c r="IW265" s="139"/>
      <c r="IX265" s="139"/>
      <c r="IY265" s="139"/>
      <c r="IZ265" s="139"/>
      <c r="JA265" s="139"/>
      <c r="JB265" s="139"/>
      <c r="JC265" s="139"/>
      <c r="JD265" s="139"/>
      <c r="JE265" s="139"/>
      <c r="JF265" s="139"/>
      <c r="JG265" s="139"/>
      <c r="JH265" s="139"/>
      <c r="JI265" s="139"/>
      <c r="JJ265" s="139"/>
      <c r="JK265" s="139"/>
      <c r="JL265" s="139"/>
      <c r="JM265" s="139"/>
      <c r="JN265" s="139"/>
      <c r="JO265" s="139"/>
      <c r="JP265" s="139"/>
      <c r="JQ265" s="139"/>
      <c r="JR265" s="139"/>
      <c r="JS265" s="139"/>
      <c r="JT265" s="139"/>
      <c r="JU265" s="139"/>
      <c r="JV265" s="139"/>
      <c r="JW265" s="139"/>
      <c r="JX265" s="139"/>
      <c r="JY265" s="139"/>
      <c r="JZ265" s="139"/>
      <c r="KA265" s="139"/>
      <c r="KB265" s="139"/>
      <c r="KC265" s="139"/>
      <c r="KD265" s="139"/>
      <c r="KE265" s="139"/>
      <c r="KF265" s="139"/>
      <c r="KG265" s="139"/>
      <c r="KH265" s="139"/>
      <c r="KI265" s="139"/>
      <c r="KJ265" s="139"/>
      <c r="KK265" s="139"/>
      <c r="KL265" s="139"/>
      <c r="KM265" s="139"/>
      <c r="KN265" s="139"/>
      <c r="KO265" s="139"/>
      <c r="KP265" s="139"/>
      <c r="KQ265" s="139"/>
      <c r="KR265" s="139"/>
      <c r="KS265" s="139"/>
      <c r="KT265" s="139"/>
      <c r="KU265" s="139"/>
      <c r="KV265" s="139"/>
      <c r="KW265" s="139"/>
      <c r="KX265" s="139"/>
      <c r="KY265" s="139"/>
      <c r="KZ265" s="139"/>
      <c r="LA265" s="139"/>
      <c r="LB265" s="139"/>
      <c r="LC265" s="139"/>
      <c r="LD265" s="139"/>
      <c r="LE265" s="139"/>
      <c r="LF265" s="139"/>
      <c r="LG265" s="139"/>
      <c r="LH265" s="139"/>
      <c r="LI265" s="139"/>
      <c r="LJ265" s="139"/>
      <c r="LK265" s="139"/>
      <c r="LL265" s="139"/>
      <c r="LM265" s="139"/>
      <c r="LN265" s="139"/>
      <c r="LO265" s="139"/>
      <c r="LP265" s="139"/>
      <c r="LQ265" s="139"/>
      <c r="LR265" s="139"/>
      <c r="LS265" s="139"/>
      <c r="LT265" s="139"/>
      <c r="LU265" s="139"/>
      <c r="LV265" s="139"/>
      <c r="LW265" s="139"/>
      <c r="LX265" s="139"/>
      <c r="LY265" s="139"/>
      <c r="LZ265" s="139"/>
      <c r="MA265" s="139"/>
      <c r="MB265" s="139"/>
      <c r="MC265" s="139"/>
      <c r="MD265" s="139"/>
      <c r="ME265" s="139"/>
      <c r="MF265" s="139"/>
      <c r="MG265" s="139"/>
      <c r="MH265" s="139"/>
      <c r="MI265" s="139"/>
      <c r="MJ265" s="139"/>
      <c r="MK265" s="139"/>
      <c r="ML265" s="139"/>
      <c r="MM265" s="139"/>
      <c r="MN265" s="139"/>
    </row>
    <row r="266" spans="1:352" s="151" customFormat="1" x14ac:dyDescent="0.25">
      <c r="A266" s="146" t="s">
        <v>166</v>
      </c>
      <c r="B266" s="147" t="s">
        <v>125</v>
      </c>
      <c r="C266" s="148">
        <f>C253*1.1</f>
        <v>15.840000000000002</v>
      </c>
      <c r="D266" s="138">
        <v>20</v>
      </c>
      <c r="E266" s="149">
        <f>C266*D266</f>
        <v>316.8</v>
      </c>
      <c r="F266" s="150" t="s">
        <v>126</v>
      </c>
      <c r="G266" s="147" t="s">
        <v>89</v>
      </c>
      <c r="H266" s="152">
        <f>C266*0.5</f>
        <v>7.9200000000000008</v>
      </c>
      <c r="I266" s="138">
        <v>9.9600000000000009</v>
      </c>
      <c r="J266" s="149">
        <f t="shared" si="53"/>
        <v>78.883200000000016</v>
      </c>
    </row>
    <row r="267" spans="1:352" s="151" customFormat="1" x14ac:dyDescent="0.25">
      <c r="A267" s="146"/>
      <c r="B267" s="147"/>
      <c r="C267" s="148"/>
      <c r="D267" s="138"/>
      <c r="E267" s="149"/>
      <c r="F267" s="135" t="s">
        <v>127</v>
      </c>
      <c r="G267" s="147" t="s">
        <v>128</v>
      </c>
      <c r="H267" s="148">
        <f>C266*1</f>
        <v>15.840000000000002</v>
      </c>
      <c r="I267" s="138">
        <v>1.33</v>
      </c>
      <c r="J267" s="149">
        <f t="shared" si="53"/>
        <v>21.067200000000003</v>
      </c>
    </row>
    <row r="268" spans="1:352" s="151" customFormat="1" x14ac:dyDescent="0.25">
      <c r="A268" s="146"/>
      <c r="B268" s="147"/>
      <c r="C268" s="148"/>
      <c r="D268" s="138"/>
      <c r="E268" s="149"/>
      <c r="F268" s="150" t="s">
        <v>129</v>
      </c>
      <c r="G268" s="147" t="s">
        <v>12</v>
      </c>
      <c r="H268" s="148">
        <f>C266*0.15</f>
        <v>2.3760000000000003</v>
      </c>
      <c r="I268" s="138">
        <v>14</v>
      </c>
      <c r="J268" s="149">
        <f t="shared" si="53"/>
        <v>33.264000000000003</v>
      </c>
    </row>
    <row r="269" spans="1:352" ht="14.25" customHeight="1" x14ac:dyDescent="0.2">
      <c r="A269" s="32" t="s">
        <v>92</v>
      </c>
      <c r="B269" s="33" t="s">
        <v>12</v>
      </c>
      <c r="C269" s="28">
        <v>11.6</v>
      </c>
      <c r="D269" s="28">
        <v>25</v>
      </c>
      <c r="E269" s="28">
        <f>C269*D269</f>
        <v>290</v>
      </c>
      <c r="F269" s="32" t="s">
        <v>19</v>
      </c>
      <c r="G269" s="33" t="s">
        <v>12</v>
      </c>
      <c r="H269" s="28">
        <f>C269*1.2</f>
        <v>13.92</v>
      </c>
      <c r="I269" s="28">
        <v>7.02</v>
      </c>
      <c r="J269" s="79">
        <f t="shared" si="53"/>
        <v>97.718399999999988</v>
      </c>
    </row>
    <row r="270" spans="1:352" ht="14.25" customHeight="1" x14ac:dyDescent="0.2">
      <c r="A270" s="32"/>
      <c r="B270" s="33"/>
      <c r="C270" s="28"/>
      <c r="D270" s="82"/>
      <c r="E270" s="83"/>
      <c r="F270" s="32" t="s">
        <v>20</v>
      </c>
      <c r="G270" s="33" t="s">
        <v>11</v>
      </c>
      <c r="H270" s="56">
        <f>C269*0.2/25</f>
        <v>9.2799999999999994E-2</v>
      </c>
      <c r="I270" s="82">
        <v>120</v>
      </c>
      <c r="J270" s="81">
        <f t="shared" si="53"/>
        <v>11.135999999999999</v>
      </c>
    </row>
    <row r="271" spans="1:352" ht="14.25" customHeight="1" x14ac:dyDescent="0.2">
      <c r="A271" s="32" t="s">
        <v>130</v>
      </c>
      <c r="B271" s="33" t="s">
        <v>12</v>
      </c>
      <c r="C271" s="28">
        <v>26</v>
      </c>
      <c r="D271" s="28">
        <v>7</v>
      </c>
      <c r="E271" s="28">
        <f>C271*D271</f>
        <v>182</v>
      </c>
      <c r="F271" s="37" t="s">
        <v>16</v>
      </c>
      <c r="G271" s="31" t="s">
        <v>17</v>
      </c>
      <c r="H271" s="56">
        <f>C271*0.1/10</f>
        <v>0.26</v>
      </c>
      <c r="I271" s="55">
        <v>279.89999999999998</v>
      </c>
      <c r="J271" s="79">
        <f>H271*I271</f>
        <v>72.774000000000001</v>
      </c>
    </row>
    <row r="272" spans="1:352" s="8" customFormat="1" ht="14.25" customHeight="1" x14ac:dyDescent="0.2">
      <c r="A272" s="86" t="s">
        <v>131</v>
      </c>
      <c r="B272" s="33" t="s">
        <v>12</v>
      </c>
      <c r="C272" s="56">
        <f>C271</f>
        <v>26</v>
      </c>
      <c r="D272" s="82">
        <v>45</v>
      </c>
      <c r="E272" s="83">
        <f>C272*D272</f>
        <v>1170</v>
      </c>
      <c r="F272" s="32" t="s">
        <v>183</v>
      </c>
      <c r="G272" s="33" t="s">
        <v>18</v>
      </c>
      <c r="H272" s="56">
        <f>C272*5/30</f>
        <v>4.333333333333333</v>
      </c>
      <c r="I272" s="82">
        <v>122.4</v>
      </c>
      <c r="J272" s="81">
        <f>H272*I272</f>
        <v>530.4</v>
      </c>
    </row>
    <row r="273" spans="1:10" ht="14.25" customHeight="1" x14ac:dyDescent="0.2">
      <c r="A273" s="32" t="s">
        <v>132</v>
      </c>
      <c r="B273" s="33" t="s">
        <v>12</v>
      </c>
      <c r="C273" s="28">
        <f>C271</f>
        <v>26</v>
      </c>
      <c r="D273" s="82">
        <v>50</v>
      </c>
      <c r="E273" s="83">
        <f>C273*D273</f>
        <v>1300</v>
      </c>
      <c r="F273" s="32" t="s">
        <v>20</v>
      </c>
      <c r="G273" s="33" t="s">
        <v>11</v>
      </c>
      <c r="H273" s="56">
        <f>C273*0.8/25</f>
        <v>0.83200000000000007</v>
      </c>
      <c r="I273" s="82">
        <v>120</v>
      </c>
      <c r="J273" s="81">
        <f t="shared" ref="J273:J281" si="54">H273*I273</f>
        <v>99.84</v>
      </c>
    </row>
    <row r="274" spans="1:10" ht="14.25" customHeight="1" x14ac:dyDescent="0.2">
      <c r="A274" s="32"/>
      <c r="B274" s="33"/>
      <c r="C274" s="28"/>
      <c r="D274" s="82"/>
      <c r="E274" s="83"/>
      <c r="F274" s="32" t="s">
        <v>22</v>
      </c>
      <c r="G274" s="33" t="s">
        <v>11</v>
      </c>
      <c r="H274" s="56">
        <f>C273*0.8/25</f>
        <v>0.83200000000000007</v>
      </c>
      <c r="I274" s="82">
        <v>205.5</v>
      </c>
      <c r="J274" s="81">
        <f t="shared" si="54"/>
        <v>170.97600000000003</v>
      </c>
    </row>
    <row r="275" spans="1:10" ht="14.25" customHeight="1" x14ac:dyDescent="0.2">
      <c r="A275" s="32" t="s">
        <v>133</v>
      </c>
      <c r="B275" s="33" t="s">
        <v>12</v>
      </c>
      <c r="C275" s="28">
        <f>C271</f>
        <v>26</v>
      </c>
      <c r="D275" s="82">
        <v>20</v>
      </c>
      <c r="E275" s="83">
        <f t="shared" ref="E275:E276" si="55">C275*D275</f>
        <v>520</v>
      </c>
      <c r="F275" s="32" t="s">
        <v>24</v>
      </c>
      <c r="G275" s="147" t="s">
        <v>12</v>
      </c>
      <c r="H275" s="148">
        <f>C275*0.15</f>
        <v>3.9</v>
      </c>
      <c r="I275" s="138">
        <v>14</v>
      </c>
      <c r="J275" s="84">
        <f t="shared" si="54"/>
        <v>54.6</v>
      </c>
    </row>
    <row r="276" spans="1:10" ht="14.25" customHeight="1" x14ac:dyDescent="0.2">
      <c r="A276" s="32" t="s">
        <v>134</v>
      </c>
      <c r="B276" s="33" t="s">
        <v>12</v>
      </c>
      <c r="C276" s="28">
        <f>C271</f>
        <v>26</v>
      </c>
      <c r="D276" s="28">
        <v>7</v>
      </c>
      <c r="E276" s="28">
        <f t="shared" si="55"/>
        <v>182</v>
      </c>
      <c r="F276" s="37" t="s">
        <v>16</v>
      </c>
      <c r="G276" s="31" t="s">
        <v>17</v>
      </c>
      <c r="H276" s="56">
        <f>C276*0.1/10</f>
        <v>0.26</v>
      </c>
      <c r="I276" s="55">
        <v>279.89999999999998</v>
      </c>
      <c r="J276" s="79">
        <f t="shared" si="54"/>
        <v>72.774000000000001</v>
      </c>
    </row>
    <row r="277" spans="1:10" s="78" customFormat="1" ht="12.75" customHeight="1" x14ac:dyDescent="0.2">
      <c r="A277" s="86" t="s">
        <v>215</v>
      </c>
      <c r="B277" s="33" t="s">
        <v>12</v>
      </c>
      <c r="C277" s="28">
        <v>14.4</v>
      </c>
      <c r="D277" s="28">
        <v>45</v>
      </c>
      <c r="E277" s="28">
        <f>C277*D277</f>
        <v>648</v>
      </c>
      <c r="F277" s="32" t="s">
        <v>216</v>
      </c>
      <c r="G277" s="33" t="s">
        <v>12</v>
      </c>
      <c r="H277" s="28">
        <f>C277*1.1</f>
        <v>15.840000000000002</v>
      </c>
      <c r="I277" s="28">
        <v>31.2</v>
      </c>
      <c r="J277" s="79">
        <f t="shared" si="54"/>
        <v>494.20800000000003</v>
      </c>
    </row>
    <row r="278" spans="1:10" s="78" customFormat="1" ht="14.25" customHeight="1" x14ac:dyDescent="0.2">
      <c r="A278" s="86" t="s">
        <v>135</v>
      </c>
      <c r="B278" s="33" t="s">
        <v>12</v>
      </c>
      <c r="C278" s="28">
        <f>C275</f>
        <v>26</v>
      </c>
      <c r="D278" s="28">
        <v>40</v>
      </c>
      <c r="E278" s="28">
        <f t="shared" ref="E278" si="56">C278*D278</f>
        <v>1040</v>
      </c>
      <c r="F278" s="32" t="s">
        <v>228</v>
      </c>
      <c r="G278" s="33" t="s">
        <v>26</v>
      </c>
      <c r="H278" s="28">
        <f>C278*0.15</f>
        <v>3.9</v>
      </c>
      <c r="I278" s="28">
        <v>82.5</v>
      </c>
      <c r="J278" s="79">
        <f t="shared" si="54"/>
        <v>321.75</v>
      </c>
    </row>
    <row r="279" spans="1:10" s="78" customFormat="1" ht="14.25" customHeight="1" x14ac:dyDescent="0.2">
      <c r="A279" s="32" t="s">
        <v>212</v>
      </c>
      <c r="B279" s="33" t="s">
        <v>12</v>
      </c>
      <c r="C279" s="56">
        <v>17.2</v>
      </c>
      <c r="D279" s="82">
        <v>30</v>
      </c>
      <c r="E279" s="83">
        <f>C279*D279</f>
        <v>516</v>
      </c>
      <c r="F279" s="32" t="s">
        <v>213</v>
      </c>
      <c r="G279" s="33" t="s">
        <v>12</v>
      </c>
      <c r="H279" s="56">
        <f>C279*1.2</f>
        <v>20.639999999999997</v>
      </c>
      <c r="I279" s="82">
        <v>8.94</v>
      </c>
      <c r="J279" s="211">
        <f t="shared" si="54"/>
        <v>184.52159999999995</v>
      </c>
    </row>
    <row r="280" spans="1:10" s="78" customFormat="1" ht="14.25" customHeight="1" x14ac:dyDescent="0.2">
      <c r="A280" s="32"/>
      <c r="B280" s="33"/>
      <c r="C280" s="28"/>
      <c r="D280" s="28"/>
      <c r="E280" s="83"/>
      <c r="F280" s="32" t="s">
        <v>20</v>
      </c>
      <c r="G280" s="33" t="s">
        <v>11</v>
      </c>
      <c r="H280" s="56">
        <f>C279*0.2/25</f>
        <v>0.1376</v>
      </c>
      <c r="I280" s="82">
        <v>120</v>
      </c>
      <c r="J280" s="79">
        <f t="shared" si="54"/>
        <v>16.512</v>
      </c>
    </row>
    <row r="281" spans="1:10" s="78" customFormat="1" ht="14.25" customHeight="1" x14ac:dyDescent="0.2">
      <c r="A281" s="32" t="s">
        <v>214</v>
      </c>
      <c r="B281" s="33" t="s">
        <v>12</v>
      </c>
      <c r="C281" s="28">
        <f>C279</f>
        <v>17.2</v>
      </c>
      <c r="D281" s="28">
        <v>25</v>
      </c>
      <c r="E281" s="28">
        <f>C281*D281</f>
        <v>430</v>
      </c>
      <c r="F281" s="32" t="s">
        <v>228</v>
      </c>
      <c r="G281" s="33" t="s">
        <v>26</v>
      </c>
      <c r="H281" s="28">
        <f>C281*0.1</f>
        <v>1.72</v>
      </c>
      <c r="I281" s="28">
        <v>82.5</v>
      </c>
      <c r="J281" s="79">
        <f t="shared" si="54"/>
        <v>141.9</v>
      </c>
    </row>
    <row r="282" spans="1:10" s="78" customFormat="1" ht="14.25" customHeight="1" x14ac:dyDescent="0.2">
      <c r="A282" s="26" t="s">
        <v>13</v>
      </c>
      <c r="B282" s="41"/>
      <c r="C282" s="42"/>
      <c r="D282" s="42"/>
      <c r="E282" s="42">
        <f>SUM(E252:E281)</f>
        <v>8771</v>
      </c>
      <c r="F282" s="29" t="s">
        <v>13</v>
      </c>
      <c r="G282" s="41"/>
      <c r="H282" s="42"/>
      <c r="I282" s="42"/>
      <c r="J282" s="43">
        <f>SUM(J252:J281)</f>
        <v>5126.9835599999997</v>
      </c>
    </row>
    <row r="283" spans="1:10" s="78" customFormat="1" ht="14.25" customHeight="1" x14ac:dyDescent="0.2">
      <c r="A283" s="168" t="s">
        <v>40</v>
      </c>
      <c r="B283" s="169"/>
      <c r="C283" s="169"/>
      <c r="D283" s="169"/>
      <c r="E283" s="169"/>
      <c r="F283" s="169"/>
      <c r="G283" s="169"/>
      <c r="H283" s="169"/>
      <c r="I283" s="169"/>
      <c r="J283" s="170"/>
    </row>
    <row r="284" spans="1:10" x14ac:dyDescent="0.2">
      <c r="A284" s="37" t="s">
        <v>217</v>
      </c>
      <c r="B284" s="31" t="s">
        <v>12</v>
      </c>
      <c r="C284" s="55">
        <v>74</v>
      </c>
      <c r="D284" s="55">
        <v>45</v>
      </c>
      <c r="E284" s="55">
        <f t="shared" ref="E284:E285" si="57">C284*D284</f>
        <v>3330</v>
      </c>
      <c r="F284" s="37"/>
      <c r="G284" s="110"/>
      <c r="H284" s="111"/>
      <c r="I284" s="111"/>
      <c r="J284" s="93"/>
    </row>
    <row r="285" spans="1:10" x14ac:dyDescent="0.2">
      <c r="A285" s="37" t="s">
        <v>96</v>
      </c>
      <c r="B285" s="31" t="s">
        <v>12</v>
      </c>
      <c r="C285" s="55">
        <f>C284</f>
        <v>74</v>
      </c>
      <c r="D285" s="55">
        <v>30</v>
      </c>
      <c r="E285" s="55">
        <f t="shared" si="57"/>
        <v>2220</v>
      </c>
      <c r="F285" s="19" t="s">
        <v>140</v>
      </c>
      <c r="G285" s="77" t="s">
        <v>11</v>
      </c>
      <c r="H285" s="20">
        <f>C285*1.5/25</f>
        <v>4.4400000000000004</v>
      </c>
      <c r="I285" s="20">
        <v>83</v>
      </c>
      <c r="J285" s="93">
        <f>H285*I285</f>
        <v>368.52000000000004</v>
      </c>
    </row>
    <row r="286" spans="1:10" s="40" customFormat="1" ht="17.25" customHeight="1" x14ac:dyDescent="0.25">
      <c r="A286" s="21"/>
      <c r="B286" s="22"/>
      <c r="C286" s="98"/>
      <c r="D286" s="98"/>
      <c r="E286" s="98"/>
      <c r="F286" s="37" t="s">
        <v>185</v>
      </c>
      <c r="G286" s="33" t="s">
        <v>26</v>
      </c>
      <c r="H286" s="99">
        <f>H285*0.125</f>
        <v>0.55500000000000005</v>
      </c>
      <c r="I286" s="99">
        <v>82.4</v>
      </c>
      <c r="J286" s="100">
        <f t="shared" ref="J286" si="58">H286*I286</f>
        <v>45.732000000000006</v>
      </c>
    </row>
    <row r="287" spans="1:10" s="78" customFormat="1" ht="14.25" customHeight="1" x14ac:dyDescent="0.2">
      <c r="A287" s="37" t="s">
        <v>41</v>
      </c>
      <c r="B287" s="31" t="s">
        <v>15</v>
      </c>
      <c r="C287" s="55">
        <v>17.41</v>
      </c>
      <c r="D287" s="55">
        <v>10</v>
      </c>
      <c r="E287" s="55">
        <f t="shared" ref="E287" si="59">C287*D287</f>
        <v>174.1</v>
      </c>
      <c r="F287" s="37" t="s">
        <v>16</v>
      </c>
      <c r="G287" s="31" t="s">
        <v>17</v>
      </c>
      <c r="H287" s="56">
        <f>C287*0.15/10</f>
        <v>0.26114999999999999</v>
      </c>
      <c r="I287" s="55">
        <v>279.89999999999998</v>
      </c>
      <c r="J287" s="79">
        <f>H287*I287</f>
        <v>73.095884999999996</v>
      </c>
    </row>
    <row r="288" spans="1:10" s="8" customFormat="1" ht="15" x14ac:dyDescent="0.25">
      <c r="A288" s="21" t="s">
        <v>173</v>
      </c>
      <c r="B288" s="22" t="s">
        <v>15</v>
      </c>
      <c r="C288" s="55">
        <f>C287</f>
        <v>17.41</v>
      </c>
      <c r="D288" s="24">
        <v>75</v>
      </c>
      <c r="E288" s="24">
        <f>C288*D288</f>
        <v>1305.75</v>
      </c>
      <c r="F288" s="21" t="s">
        <v>42</v>
      </c>
      <c r="G288" s="77" t="s">
        <v>11</v>
      </c>
      <c r="H288" s="94">
        <f>C288*10/25</f>
        <v>6.9639999999999995</v>
      </c>
      <c r="I288" s="55">
        <v>161.34</v>
      </c>
      <c r="J288" s="79">
        <f>H288*I288</f>
        <v>1123.57176</v>
      </c>
    </row>
    <row r="289" spans="1:352" s="78" customFormat="1" ht="12.75" customHeight="1" x14ac:dyDescent="0.2">
      <c r="A289" s="37" t="s">
        <v>65</v>
      </c>
      <c r="B289" s="31" t="s">
        <v>15</v>
      </c>
      <c r="C289" s="55">
        <v>17.41</v>
      </c>
      <c r="D289" s="55">
        <v>10</v>
      </c>
      <c r="E289" s="55">
        <f>C289*D289</f>
        <v>174.1</v>
      </c>
      <c r="F289" s="37" t="s">
        <v>16</v>
      </c>
      <c r="G289" s="31" t="s">
        <v>17</v>
      </c>
      <c r="H289" s="126">
        <f>C289*0.2/10</f>
        <v>0.34820000000000001</v>
      </c>
      <c r="I289" s="55">
        <v>279.89999999999998</v>
      </c>
      <c r="J289" s="79">
        <f t="shared" ref="J289:J297" si="60">H289*I289</f>
        <v>97.461179999999999</v>
      </c>
    </row>
    <row r="290" spans="1:352" s="96" customFormat="1" ht="14.25" customHeight="1" x14ac:dyDescent="0.2">
      <c r="A290" s="37" t="s">
        <v>174</v>
      </c>
      <c r="B290" s="31" t="s">
        <v>15</v>
      </c>
      <c r="C290" s="55">
        <v>17.41</v>
      </c>
      <c r="D290" s="55">
        <v>70</v>
      </c>
      <c r="E290" s="55">
        <f>C290*D290</f>
        <v>1218.7</v>
      </c>
      <c r="F290" s="37" t="s">
        <v>175</v>
      </c>
      <c r="G290" s="31" t="s">
        <v>15</v>
      </c>
      <c r="H290" s="56">
        <f>C290*1.1</f>
        <v>19.151000000000003</v>
      </c>
      <c r="I290" s="220">
        <v>360</v>
      </c>
      <c r="J290" s="95">
        <f t="shared" si="60"/>
        <v>6894.3600000000015</v>
      </c>
    </row>
    <row r="291" spans="1:352" ht="14.25" customHeight="1" x14ac:dyDescent="0.2">
      <c r="A291" s="37"/>
      <c r="B291" s="31"/>
      <c r="C291" s="55"/>
      <c r="D291" s="55"/>
      <c r="E291" s="55"/>
      <c r="F291" s="37" t="s">
        <v>176</v>
      </c>
      <c r="G291" s="31" t="s">
        <v>15</v>
      </c>
      <c r="H291" s="56">
        <f>H290</f>
        <v>19.151000000000003</v>
      </c>
      <c r="I291" s="56">
        <v>19</v>
      </c>
      <c r="J291" s="95">
        <f t="shared" si="60"/>
        <v>363.86900000000009</v>
      </c>
    </row>
    <row r="292" spans="1:352" ht="14.25" customHeight="1" x14ac:dyDescent="0.2">
      <c r="A292" s="37"/>
      <c r="B292" s="31"/>
      <c r="C292" s="55"/>
      <c r="D292" s="55"/>
      <c r="E292" s="55"/>
      <c r="F292" s="37" t="s">
        <v>177</v>
      </c>
      <c r="G292" s="31" t="s">
        <v>15</v>
      </c>
      <c r="H292" s="56">
        <f>H291</f>
        <v>19.151000000000003</v>
      </c>
      <c r="I292" s="56">
        <v>14.97</v>
      </c>
      <c r="J292" s="95">
        <f t="shared" si="60"/>
        <v>286.69047000000006</v>
      </c>
    </row>
    <row r="293" spans="1:352" ht="14.25" customHeight="1" x14ac:dyDescent="0.2">
      <c r="A293" s="37" t="s">
        <v>168</v>
      </c>
      <c r="B293" s="31" t="s">
        <v>12</v>
      </c>
      <c r="C293" s="73">
        <v>16.399999999999999</v>
      </c>
      <c r="D293" s="73">
        <v>40</v>
      </c>
      <c r="E293" s="73">
        <f>D293*C293</f>
        <v>656</v>
      </c>
      <c r="F293" s="88" t="s">
        <v>169</v>
      </c>
      <c r="G293" s="31" t="s">
        <v>12</v>
      </c>
      <c r="H293" s="56">
        <f>C293*1.2</f>
        <v>19.679999999999996</v>
      </c>
      <c r="I293" s="56">
        <v>19.96</v>
      </c>
      <c r="J293" s="95">
        <f t="shared" si="60"/>
        <v>392.81279999999992</v>
      </c>
    </row>
    <row r="294" spans="1:352" ht="14.25" customHeight="1" x14ac:dyDescent="0.2">
      <c r="A294" s="90"/>
      <c r="B294" s="87"/>
      <c r="C294" s="74"/>
      <c r="D294" s="74"/>
      <c r="E294" s="74"/>
      <c r="F294" s="88" t="s">
        <v>170</v>
      </c>
      <c r="G294" s="88" t="s">
        <v>10</v>
      </c>
      <c r="H294" s="89">
        <v>4</v>
      </c>
      <c r="I294" s="89">
        <v>13.26</v>
      </c>
      <c r="J294" s="95">
        <f t="shared" si="60"/>
        <v>53.04</v>
      </c>
    </row>
    <row r="295" spans="1:352" ht="14.25" customHeight="1" x14ac:dyDescent="0.2">
      <c r="A295" s="87"/>
      <c r="B295" s="87"/>
      <c r="C295" s="74"/>
      <c r="D295" s="74"/>
      <c r="E295" s="74"/>
      <c r="F295" s="88" t="s">
        <v>171</v>
      </c>
      <c r="G295" s="88" t="s">
        <v>39</v>
      </c>
      <c r="H295" s="89">
        <v>2</v>
      </c>
      <c r="I295" s="89">
        <v>12.54</v>
      </c>
      <c r="J295" s="95">
        <f t="shared" si="60"/>
        <v>25.08</v>
      </c>
    </row>
    <row r="296" spans="1:352" ht="14.25" customHeight="1" x14ac:dyDescent="0.2">
      <c r="A296" s="87"/>
      <c r="B296" s="87"/>
      <c r="C296" s="74"/>
      <c r="D296" s="74"/>
      <c r="E296" s="74"/>
      <c r="F296" s="88" t="s">
        <v>172</v>
      </c>
      <c r="G296" s="88" t="s">
        <v>10</v>
      </c>
      <c r="H296" s="89">
        <v>5</v>
      </c>
      <c r="I296" s="89">
        <v>12.54</v>
      </c>
      <c r="J296" s="95">
        <f t="shared" si="60"/>
        <v>62.699999999999996</v>
      </c>
    </row>
    <row r="297" spans="1:352" ht="14.25" customHeight="1" x14ac:dyDescent="0.2">
      <c r="A297" s="90"/>
      <c r="B297" s="87"/>
      <c r="C297" s="74"/>
      <c r="D297" s="74"/>
      <c r="E297" s="74"/>
      <c r="F297" s="88" t="s">
        <v>45</v>
      </c>
      <c r="G297" s="32" t="s">
        <v>39</v>
      </c>
      <c r="H297" s="56">
        <f>C293*5</f>
        <v>82</v>
      </c>
      <c r="I297" s="89">
        <v>0.36</v>
      </c>
      <c r="J297" s="95">
        <f t="shared" si="60"/>
        <v>29.52</v>
      </c>
    </row>
    <row r="298" spans="1:352" ht="14.25" customHeight="1" x14ac:dyDescent="0.2">
      <c r="A298" s="26" t="s">
        <v>13</v>
      </c>
      <c r="B298" s="39"/>
      <c r="C298" s="27"/>
      <c r="D298" s="42"/>
      <c r="E298" s="27">
        <f>SUM(E284:E297)</f>
        <v>9078.6500000000015</v>
      </c>
      <c r="F298" s="29" t="s">
        <v>13</v>
      </c>
      <c r="G298" s="39"/>
      <c r="H298" s="27"/>
      <c r="I298" s="27"/>
      <c r="J298" s="30">
        <f>SUM(J285:J297)</f>
        <v>9816.4530950000026</v>
      </c>
    </row>
    <row r="299" spans="1:352" s="40" customFormat="1" ht="17.25" customHeight="1" x14ac:dyDescent="0.25">
      <c r="A299" s="44" t="s">
        <v>234</v>
      </c>
      <c r="B299" s="45"/>
      <c r="C299" s="46"/>
      <c r="D299" s="47"/>
      <c r="E299" s="46">
        <f>E298+E282+E250</f>
        <v>31613.81</v>
      </c>
      <c r="F299" s="48" t="s">
        <v>13</v>
      </c>
      <c r="G299" s="45"/>
      <c r="H299" s="46"/>
      <c r="I299" s="46"/>
      <c r="J299" s="49">
        <f>J298+J282+J250</f>
        <v>36349.872950000004</v>
      </c>
    </row>
    <row r="300" spans="1:352" s="40" customFormat="1" ht="17.25" customHeight="1" thickBot="1" x14ac:dyDescent="0.3">
      <c r="A300" s="50"/>
      <c r="B300" s="51"/>
      <c r="C300" s="52"/>
      <c r="D300" s="53"/>
      <c r="E300" s="52"/>
      <c r="F300" s="54"/>
      <c r="G300" s="51"/>
      <c r="H300" s="52"/>
      <c r="I300" s="52"/>
      <c r="J300" s="52"/>
    </row>
    <row r="301" spans="1:352" ht="20.25" customHeight="1" x14ac:dyDescent="0.25">
      <c r="A301" s="15"/>
      <c r="B301" s="16"/>
      <c r="C301" s="17"/>
      <c r="D301" s="171" t="s">
        <v>145</v>
      </c>
      <c r="E301" s="171"/>
      <c r="F301" s="171"/>
      <c r="G301" s="16"/>
      <c r="H301" s="17"/>
      <c r="I301" s="17"/>
      <c r="J301" s="18"/>
    </row>
    <row r="302" spans="1:352" ht="14.25" customHeight="1" x14ac:dyDescent="0.2">
      <c r="A302" s="168" t="s">
        <v>14</v>
      </c>
      <c r="B302" s="169"/>
      <c r="C302" s="169"/>
      <c r="D302" s="169"/>
      <c r="E302" s="169"/>
      <c r="F302" s="169"/>
      <c r="G302" s="169"/>
      <c r="H302" s="169"/>
      <c r="I302" s="169"/>
      <c r="J302" s="172"/>
    </row>
    <row r="303" spans="1:352" s="140" customFormat="1" ht="28.5" outlineLevel="1" x14ac:dyDescent="0.25">
      <c r="A303" s="131" t="s">
        <v>237</v>
      </c>
      <c r="B303" s="132" t="s">
        <v>12</v>
      </c>
      <c r="C303" s="133">
        <v>4.6100000000000003</v>
      </c>
      <c r="D303" s="133">
        <v>120</v>
      </c>
      <c r="E303" s="134">
        <f>C303*D303</f>
        <v>553.20000000000005</v>
      </c>
      <c r="F303" s="135" t="s">
        <v>112</v>
      </c>
      <c r="G303" s="136" t="s">
        <v>205</v>
      </c>
      <c r="H303" s="137">
        <f>C303/3*1.1</f>
        <v>1.6903333333333337</v>
      </c>
      <c r="I303" s="138">
        <v>113.85</v>
      </c>
      <c r="J303" s="134">
        <f t="shared" ref="J303:J322" si="61">H303*I303</f>
        <v>192.44445000000002</v>
      </c>
      <c r="K303" s="139"/>
      <c r="L303" s="139"/>
      <c r="M303" s="139"/>
      <c r="N303" s="139"/>
      <c r="O303" s="139"/>
      <c r="P303" s="139"/>
      <c r="Q303" s="139"/>
      <c r="R303" s="139"/>
      <c r="S303" s="139"/>
      <c r="T303" s="139"/>
      <c r="U303" s="139"/>
      <c r="V303" s="139"/>
      <c r="W303" s="139"/>
      <c r="X303" s="139"/>
      <c r="Y303" s="139"/>
      <c r="Z303" s="139"/>
      <c r="AA303" s="139"/>
      <c r="AB303" s="139"/>
      <c r="AC303" s="139"/>
      <c r="AD303" s="139"/>
      <c r="AE303" s="139"/>
      <c r="AF303" s="139"/>
      <c r="AG303" s="139"/>
      <c r="AH303" s="139"/>
      <c r="AI303" s="139"/>
      <c r="AJ303" s="139"/>
      <c r="AK303" s="139"/>
      <c r="AL303" s="139"/>
      <c r="AM303" s="139"/>
      <c r="AN303" s="139"/>
      <c r="AO303" s="139"/>
      <c r="AP303" s="139"/>
      <c r="AQ303" s="139"/>
      <c r="AR303" s="139"/>
      <c r="AS303" s="139"/>
      <c r="AT303" s="139"/>
      <c r="AU303" s="139"/>
      <c r="AV303" s="139"/>
      <c r="AW303" s="139"/>
      <c r="AX303" s="139"/>
      <c r="AY303" s="139"/>
      <c r="AZ303" s="139"/>
      <c r="BA303" s="139"/>
      <c r="BB303" s="139"/>
      <c r="BC303" s="139"/>
      <c r="BD303" s="139"/>
      <c r="BE303" s="139"/>
      <c r="BF303" s="139"/>
      <c r="BG303" s="139"/>
      <c r="BH303" s="139"/>
      <c r="BI303" s="139"/>
      <c r="BJ303" s="139"/>
      <c r="BK303" s="139"/>
      <c r="BL303" s="139"/>
      <c r="BM303" s="139"/>
      <c r="BN303" s="139"/>
      <c r="BO303" s="139"/>
      <c r="BP303" s="139"/>
      <c r="BQ303" s="139"/>
      <c r="BR303" s="139"/>
      <c r="BS303" s="139"/>
      <c r="BT303" s="139"/>
      <c r="BU303" s="139"/>
      <c r="BV303" s="139"/>
      <c r="BW303" s="139"/>
      <c r="BX303" s="139"/>
      <c r="BY303" s="139"/>
      <c r="BZ303" s="139"/>
      <c r="CA303" s="139"/>
      <c r="CB303" s="139"/>
      <c r="CC303" s="139"/>
      <c r="CD303" s="139"/>
      <c r="CE303" s="139"/>
      <c r="CF303" s="139"/>
      <c r="CG303" s="139"/>
      <c r="CH303" s="139"/>
      <c r="CI303" s="139"/>
      <c r="CJ303" s="139"/>
      <c r="CK303" s="139"/>
      <c r="CL303" s="139"/>
      <c r="CM303" s="139"/>
      <c r="CN303" s="139"/>
      <c r="CO303" s="139"/>
      <c r="CP303" s="139"/>
      <c r="CQ303" s="139"/>
      <c r="CR303" s="139"/>
      <c r="CS303" s="139"/>
      <c r="CT303" s="139"/>
      <c r="CU303" s="139"/>
      <c r="CV303" s="139"/>
      <c r="CW303" s="139"/>
      <c r="CX303" s="139"/>
      <c r="CY303" s="139"/>
      <c r="CZ303" s="139"/>
      <c r="DA303" s="139"/>
      <c r="DB303" s="139"/>
      <c r="DC303" s="139"/>
      <c r="DD303" s="139"/>
      <c r="DE303" s="139"/>
      <c r="DF303" s="139"/>
      <c r="DG303" s="139"/>
      <c r="DH303" s="139"/>
      <c r="DI303" s="139"/>
      <c r="DJ303" s="139"/>
      <c r="DK303" s="139"/>
      <c r="DL303" s="139"/>
      <c r="DM303" s="139"/>
      <c r="DN303" s="139"/>
      <c r="DO303" s="139"/>
      <c r="DP303" s="139"/>
      <c r="DQ303" s="139"/>
      <c r="DR303" s="139"/>
      <c r="DS303" s="139"/>
      <c r="DT303" s="139"/>
      <c r="DU303" s="139"/>
      <c r="DV303" s="139"/>
      <c r="DW303" s="139"/>
      <c r="DX303" s="139"/>
      <c r="DY303" s="139"/>
      <c r="DZ303" s="139"/>
      <c r="EA303" s="139"/>
      <c r="EB303" s="139"/>
      <c r="EC303" s="139"/>
      <c r="ED303" s="139"/>
      <c r="EE303" s="139"/>
      <c r="EF303" s="139"/>
      <c r="EG303" s="139"/>
      <c r="EH303" s="139"/>
      <c r="EI303" s="139"/>
      <c r="EJ303" s="139"/>
      <c r="EK303" s="139"/>
      <c r="EL303" s="139"/>
      <c r="EM303" s="139"/>
      <c r="EN303" s="139"/>
      <c r="EO303" s="139"/>
      <c r="EP303" s="139"/>
      <c r="EQ303" s="139"/>
      <c r="ER303" s="139"/>
      <c r="ES303" s="139"/>
      <c r="ET303" s="139"/>
      <c r="EU303" s="139"/>
      <c r="EV303" s="139"/>
      <c r="EW303" s="139"/>
      <c r="EX303" s="139"/>
      <c r="EY303" s="139"/>
      <c r="EZ303" s="139"/>
      <c r="FA303" s="139"/>
      <c r="FB303" s="139"/>
      <c r="FC303" s="139"/>
      <c r="FD303" s="139"/>
      <c r="FE303" s="139"/>
      <c r="FF303" s="139"/>
      <c r="FG303" s="139"/>
      <c r="FH303" s="139"/>
      <c r="FI303" s="139"/>
      <c r="FJ303" s="139"/>
      <c r="FK303" s="139"/>
      <c r="FL303" s="139"/>
      <c r="FM303" s="139"/>
      <c r="FN303" s="139"/>
      <c r="FO303" s="139"/>
      <c r="FP303" s="139"/>
      <c r="FQ303" s="139"/>
      <c r="FR303" s="139"/>
      <c r="FS303" s="139"/>
      <c r="FT303" s="139"/>
      <c r="FU303" s="139"/>
      <c r="FV303" s="139"/>
      <c r="FW303" s="139"/>
      <c r="FX303" s="139"/>
      <c r="FY303" s="139"/>
      <c r="FZ303" s="139"/>
      <c r="GA303" s="139"/>
      <c r="GB303" s="139"/>
      <c r="GC303" s="139"/>
      <c r="GD303" s="139"/>
      <c r="GE303" s="139"/>
      <c r="GF303" s="139"/>
      <c r="GG303" s="139"/>
      <c r="GH303" s="139"/>
      <c r="GI303" s="139"/>
      <c r="GJ303" s="139"/>
      <c r="GK303" s="139"/>
      <c r="GL303" s="139"/>
      <c r="GM303" s="139"/>
      <c r="GN303" s="139"/>
      <c r="GO303" s="139"/>
      <c r="GP303" s="139"/>
      <c r="GQ303" s="139"/>
      <c r="GR303" s="139"/>
      <c r="GS303" s="139"/>
      <c r="GT303" s="139"/>
      <c r="GU303" s="139"/>
      <c r="GV303" s="139"/>
      <c r="GW303" s="139"/>
      <c r="GX303" s="139"/>
      <c r="GY303" s="139"/>
      <c r="GZ303" s="139"/>
      <c r="HA303" s="139"/>
      <c r="HB303" s="139"/>
      <c r="HC303" s="139"/>
      <c r="HD303" s="139"/>
      <c r="HE303" s="139"/>
      <c r="HF303" s="139"/>
      <c r="HG303" s="139"/>
      <c r="HH303" s="139"/>
      <c r="HI303" s="139"/>
      <c r="HJ303" s="139"/>
      <c r="HK303" s="139"/>
      <c r="HL303" s="139"/>
      <c r="HM303" s="139"/>
      <c r="HN303" s="139"/>
      <c r="HO303" s="139"/>
      <c r="HP303" s="139"/>
      <c r="HQ303" s="139"/>
      <c r="HR303" s="139"/>
      <c r="HS303" s="139"/>
      <c r="HT303" s="139"/>
      <c r="HU303" s="139"/>
      <c r="HV303" s="139"/>
      <c r="HW303" s="139"/>
      <c r="HX303" s="139"/>
      <c r="HY303" s="139"/>
      <c r="HZ303" s="139"/>
      <c r="IA303" s="139"/>
      <c r="IB303" s="139"/>
      <c r="IC303" s="139"/>
      <c r="ID303" s="139"/>
      <c r="IE303" s="139"/>
      <c r="IF303" s="139"/>
      <c r="IG303" s="139"/>
      <c r="IH303" s="139"/>
      <c r="II303" s="139"/>
      <c r="IJ303" s="139"/>
      <c r="IK303" s="139"/>
      <c r="IL303" s="139"/>
      <c r="IM303" s="139"/>
      <c r="IN303" s="139"/>
      <c r="IO303" s="139"/>
      <c r="IP303" s="139"/>
      <c r="IQ303" s="139"/>
      <c r="IR303" s="139"/>
      <c r="IS303" s="139"/>
      <c r="IT303" s="139"/>
      <c r="IU303" s="139"/>
      <c r="IV303" s="139"/>
      <c r="IW303" s="139"/>
      <c r="IX303" s="139"/>
      <c r="IY303" s="139"/>
      <c r="IZ303" s="139"/>
      <c r="JA303" s="139"/>
      <c r="JB303" s="139"/>
      <c r="JC303" s="139"/>
      <c r="JD303" s="139"/>
      <c r="JE303" s="139"/>
      <c r="JF303" s="139"/>
      <c r="JG303" s="139"/>
      <c r="JH303" s="139"/>
      <c r="JI303" s="139"/>
      <c r="JJ303" s="139"/>
      <c r="JK303" s="139"/>
      <c r="JL303" s="139"/>
      <c r="JM303" s="139"/>
      <c r="JN303" s="139"/>
      <c r="JO303" s="139"/>
      <c r="JP303" s="139"/>
      <c r="JQ303" s="139"/>
      <c r="JR303" s="139"/>
      <c r="JS303" s="139"/>
      <c r="JT303" s="139"/>
      <c r="JU303" s="139"/>
      <c r="JV303" s="139"/>
      <c r="JW303" s="139"/>
      <c r="JX303" s="139"/>
      <c r="JY303" s="139"/>
      <c r="JZ303" s="139"/>
      <c r="KA303" s="139"/>
      <c r="KB303" s="139"/>
      <c r="KC303" s="139"/>
      <c r="KD303" s="139"/>
      <c r="KE303" s="139"/>
      <c r="KF303" s="139"/>
      <c r="KG303" s="139"/>
      <c r="KH303" s="139"/>
      <c r="KI303" s="139"/>
      <c r="KJ303" s="139"/>
      <c r="KK303" s="139"/>
      <c r="KL303" s="139"/>
      <c r="KM303" s="139"/>
      <c r="KN303" s="139"/>
      <c r="KO303" s="139"/>
      <c r="KP303" s="139"/>
      <c r="KQ303" s="139"/>
      <c r="KR303" s="139"/>
      <c r="KS303" s="139"/>
      <c r="KT303" s="139"/>
      <c r="KU303" s="139"/>
      <c r="KV303" s="139"/>
      <c r="KW303" s="139"/>
      <c r="KX303" s="139"/>
      <c r="KY303" s="139"/>
      <c r="KZ303" s="139"/>
      <c r="LA303" s="139"/>
      <c r="LB303" s="139"/>
      <c r="LC303" s="139"/>
      <c r="LD303" s="139"/>
      <c r="LE303" s="139"/>
      <c r="LF303" s="139"/>
      <c r="LG303" s="139"/>
      <c r="LH303" s="139"/>
      <c r="LI303" s="139"/>
      <c r="LJ303" s="139"/>
      <c r="LK303" s="139"/>
      <c r="LL303" s="139"/>
      <c r="LM303" s="139"/>
      <c r="LN303" s="139"/>
      <c r="LO303" s="139"/>
      <c r="LP303" s="139"/>
      <c r="LQ303" s="139"/>
      <c r="LR303" s="139"/>
      <c r="LS303" s="139"/>
      <c r="LT303" s="139"/>
      <c r="LU303" s="139"/>
      <c r="LV303" s="139"/>
      <c r="LW303" s="139"/>
      <c r="LX303" s="139"/>
      <c r="LY303" s="139"/>
      <c r="LZ303" s="139"/>
      <c r="MA303" s="139"/>
      <c r="MB303" s="139"/>
      <c r="MC303" s="139"/>
      <c r="MD303" s="139"/>
      <c r="ME303" s="139"/>
      <c r="MF303" s="139"/>
      <c r="MG303" s="139"/>
      <c r="MH303" s="139"/>
      <c r="MI303" s="139"/>
      <c r="MJ303" s="139"/>
      <c r="MK303" s="139"/>
      <c r="ML303" s="139"/>
      <c r="MM303" s="139"/>
      <c r="MN303" s="139"/>
    </row>
    <row r="304" spans="1:352" s="140" customFormat="1" ht="24.75" customHeight="1" outlineLevel="1" x14ac:dyDescent="0.25">
      <c r="A304" s="141"/>
      <c r="B304" s="142"/>
      <c r="C304" s="142"/>
      <c r="D304" s="142"/>
      <c r="E304" s="143"/>
      <c r="F304" s="144" t="s">
        <v>113</v>
      </c>
      <c r="G304" s="145" t="s">
        <v>10</v>
      </c>
      <c r="H304" s="137">
        <f>C303*3.2/3</f>
        <v>4.9173333333333344</v>
      </c>
      <c r="I304" s="138">
        <v>45.63</v>
      </c>
      <c r="J304" s="134">
        <f>H304*I304</f>
        <v>224.37792000000007</v>
      </c>
      <c r="K304" s="139"/>
      <c r="L304" s="139"/>
      <c r="M304" s="139"/>
      <c r="N304" s="139"/>
      <c r="O304" s="139"/>
      <c r="P304" s="139"/>
      <c r="Q304" s="139"/>
      <c r="R304" s="139"/>
      <c r="S304" s="139"/>
      <c r="T304" s="139"/>
      <c r="U304" s="139"/>
      <c r="V304" s="139"/>
      <c r="W304" s="139"/>
      <c r="X304" s="139"/>
      <c r="Y304" s="139"/>
      <c r="Z304" s="139"/>
      <c r="AA304" s="139"/>
      <c r="AB304" s="139"/>
      <c r="AC304" s="139"/>
      <c r="AD304" s="139"/>
      <c r="AE304" s="139"/>
      <c r="AF304" s="139"/>
      <c r="AG304" s="139"/>
      <c r="AH304" s="139"/>
      <c r="AI304" s="139"/>
      <c r="AJ304" s="139"/>
      <c r="AK304" s="139"/>
      <c r="AL304" s="139"/>
      <c r="AM304" s="139"/>
      <c r="AN304" s="139"/>
      <c r="AO304" s="139"/>
      <c r="AP304" s="139"/>
      <c r="AQ304" s="139"/>
      <c r="AR304" s="139"/>
      <c r="AS304" s="139"/>
      <c r="AT304" s="139"/>
      <c r="AU304" s="139"/>
      <c r="AV304" s="139"/>
      <c r="AW304" s="139"/>
      <c r="AX304" s="139"/>
      <c r="AY304" s="139"/>
      <c r="AZ304" s="139"/>
      <c r="BA304" s="139"/>
      <c r="BB304" s="139"/>
      <c r="BC304" s="139"/>
      <c r="BD304" s="139"/>
      <c r="BE304" s="139"/>
      <c r="BF304" s="139"/>
      <c r="BG304" s="139"/>
      <c r="BH304" s="139"/>
      <c r="BI304" s="139"/>
      <c r="BJ304" s="139"/>
      <c r="BK304" s="139"/>
      <c r="BL304" s="139"/>
      <c r="BM304" s="139"/>
      <c r="BN304" s="139"/>
      <c r="BO304" s="139"/>
      <c r="BP304" s="139"/>
      <c r="BQ304" s="139"/>
      <c r="BR304" s="139"/>
      <c r="BS304" s="139"/>
      <c r="BT304" s="139"/>
      <c r="BU304" s="139"/>
      <c r="BV304" s="139"/>
      <c r="BW304" s="139"/>
      <c r="BX304" s="139"/>
      <c r="BY304" s="139"/>
      <c r="BZ304" s="139"/>
      <c r="CA304" s="139"/>
      <c r="CB304" s="139"/>
      <c r="CC304" s="139"/>
      <c r="CD304" s="139"/>
      <c r="CE304" s="139"/>
      <c r="CF304" s="139"/>
      <c r="CG304" s="139"/>
      <c r="CH304" s="139"/>
      <c r="CI304" s="139"/>
      <c r="CJ304" s="139"/>
      <c r="CK304" s="139"/>
      <c r="CL304" s="139"/>
      <c r="CM304" s="139"/>
      <c r="CN304" s="139"/>
      <c r="CO304" s="139"/>
      <c r="CP304" s="139"/>
      <c r="CQ304" s="139"/>
      <c r="CR304" s="139"/>
      <c r="CS304" s="139"/>
      <c r="CT304" s="139"/>
      <c r="CU304" s="139"/>
      <c r="CV304" s="139"/>
      <c r="CW304" s="139"/>
      <c r="CX304" s="139"/>
      <c r="CY304" s="139"/>
      <c r="CZ304" s="139"/>
      <c r="DA304" s="139"/>
      <c r="DB304" s="139"/>
      <c r="DC304" s="139"/>
      <c r="DD304" s="139"/>
      <c r="DE304" s="139"/>
      <c r="DF304" s="139"/>
      <c r="DG304" s="139"/>
      <c r="DH304" s="139"/>
      <c r="DI304" s="139"/>
      <c r="DJ304" s="139"/>
      <c r="DK304" s="139"/>
      <c r="DL304" s="139"/>
      <c r="DM304" s="139"/>
      <c r="DN304" s="139"/>
      <c r="DO304" s="139"/>
      <c r="DP304" s="139"/>
      <c r="DQ304" s="139"/>
      <c r="DR304" s="139"/>
      <c r="DS304" s="139"/>
      <c r="DT304" s="139"/>
      <c r="DU304" s="139"/>
      <c r="DV304" s="139"/>
      <c r="DW304" s="139"/>
      <c r="DX304" s="139"/>
      <c r="DY304" s="139"/>
      <c r="DZ304" s="139"/>
      <c r="EA304" s="139"/>
      <c r="EB304" s="139"/>
      <c r="EC304" s="139"/>
      <c r="ED304" s="139"/>
      <c r="EE304" s="139"/>
      <c r="EF304" s="139"/>
      <c r="EG304" s="139"/>
      <c r="EH304" s="139"/>
      <c r="EI304" s="139"/>
      <c r="EJ304" s="139"/>
      <c r="EK304" s="139"/>
      <c r="EL304" s="139"/>
      <c r="EM304" s="139"/>
      <c r="EN304" s="139"/>
      <c r="EO304" s="139"/>
      <c r="EP304" s="139"/>
      <c r="EQ304" s="139"/>
      <c r="ER304" s="139"/>
      <c r="ES304" s="139"/>
      <c r="ET304" s="139"/>
      <c r="EU304" s="139"/>
      <c r="EV304" s="139"/>
      <c r="EW304" s="139"/>
      <c r="EX304" s="139"/>
      <c r="EY304" s="139"/>
      <c r="EZ304" s="139"/>
      <c r="FA304" s="139"/>
      <c r="FB304" s="139"/>
      <c r="FC304" s="139"/>
      <c r="FD304" s="139"/>
      <c r="FE304" s="139"/>
      <c r="FF304" s="139"/>
      <c r="FG304" s="139"/>
      <c r="FH304" s="139"/>
      <c r="FI304" s="139"/>
      <c r="FJ304" s="139"/>
      <c r="FK304" s="139"/>
      <c r="FL304" s="139"/>
      <c r="FM304" s="139"/>
      <c r="FN304" s="139"/>
      <c r="FO304" s="139"/>
      <c r="FP304" s="139"/>
      <c r="FQ304" s="139"/>
      <c r="FR304" s="139"/>
      <c r="FS304" s="139"/>
      <c r="FT304" s="139"/>
      <c r="FU304" s="139"/>
      <c r="FV304" s="139"/>
      <c r="FW304" s="139"/>
      <c r="FX304" s="139"/>
      <c r="FY304" s="139"/>
      <c r="FZ304" s="139"/>
      <c r="GA304" s="139"/>
      <c r="GB304" s="139"/>
      <c r="GC304" s="139"/>
      <c r="GD304" s="139"/>
      <c r="GE304" s="139"/>
      <c r="GF304" s="139"/>
      <c r="GG304" s="139"/>
      <c r="GH304" s="139"/>
      <c r="GI304" s="139"/>
      <c r="GJ304" s="139"/>
      <c r="GK304" s="139"/>
      <c r="GL304" s="139"/>
      <c r="GM304" s="139"/>
      <c r="GN304" s="139"/>
      <c r="GO304" s="139"/>
      <c r="GP304" s="139"/>
      <c r="GQ304" s="139"/>
      <c r="GR304" s="139"/>
      <c r="GS304" s="139"/>
      <c r="GT304" s="139"/>
      <c r="GU304" s="139"/>
      <c r="GV304" s="139"/>
      <c r="GW304" s="139"/>
      <c r="GX304" s="139"/>
      <c r="GY304" s="139"/>
      <c r="GZ304" s="139"/>
      <c r="HA304" s="139"/>
      <c r="HB304" s="139"/>
      <c r="HC304" s="139"/>
      <c r="HD304" s="139"/>
      <c r="HE304" s="139"/>
      <c r="HF304" s="139"/>
      <c r="HG304" s="139"/>
      <c r="HH304" s="139"/>
      <c r="HI304" s="139"/>
      <c r="HJ304" s="139"/>
      <c r="HK304" s="139"/>
      <c r="HL304" s="139"/>
      <c r="HM304" s="139"/>
      <c r="HN304" s="139"/>
      <c r="HO304" s="139"/>
      <c r="HP304" s="139"/>
      <c r="HQ304" s="139"/>
      <c r="HR304" s="139"/>
      <c r="HS304" s="139"/>
      <c r="HT304" s="139"/>
      <c r="HU304" s="139"/>
      <c r="HV304" s="139"/>
      <c r="HW304" s="139"/>
      <c r="HX304" s="139"/>
      <c r="HY304" s="139"/>
      <c r="HZ304" s="139"/>
      <c r="IA304" s="139"/>
      <c r="IB304" s="139"/>
      <c r="IC304" s="139"/>
      <c r="ID304" s="139"/>
      <c r="IE304" s="139"/>
      <c r="IF304" s="139"/>
      <c r="IG304" s="139"/>
      <c r="IH304" s="139"/>
      <c r="II304" s="139"/>
      <c r="IJ304" s="139"/>
      <c r="IK304" s="139"/>
      <c r="IL304" s="139"/>
      <c r="IM304" s="139"/>
      <c r="IN304" s="139"/>
      <c r="IO304" s="139"/>
      <c r="IP304" s="139"/>
      <c r="IQ304" s="139"/>
      <c r="IR304" s="139"/>
      <c r="IS304" s="139"/>
      <c r="IT304" s="139"/>
      <c r="IU304" s="139"/>
      <c r="IV304" s="139"/>
      <c r="IW304" s="139"/>
      <c r="IX304" s="139"/>
      <c r="IY304" s="139"/>
      <c r="IZ304" s="139"/>
      <c r="JA304" s="139"/>
      <c r="JB304" s="139"/>
      <c r="JC304" s="139"/>
      <c r="JD304" s="139"/>
      <c r="JE304" s="139"/>
      <c r="JF304" s="139"/>
      <c r="JG304" s="139"/>
      <c r="JH304" s="139"/>
      <c r="JI304" s="139"/>
      <c r="JJ304" s="139"/>
      <c r="JK304" s="139"/>
      <c r="JL304" s="139"/>
      <c r="JM304" s="139"/>
      <c r="JN304" s="139"/>
      <c r="JO304" s="139"/>
      <c r="JP304" s="139"/>
      <c r="JQ304" s="139"/>
      <c r="JR304" s="139"/>
      <c r="JS304" s="139"/>
      <c r="JT304" s="139"/>
      <c r="JU304" s="139"/>
      <c r="JV304" s="139"/>
      <c r="JW304" s="139"/>
      <c r="JX304" s="139"/>
      <c r="JY304" s="139"/>
      <c r="JZ304" s="139"/>
      <c r="KA304" s="139"/>
      <c r="KB304" s="139"/>
      <c r="KC304" s="139"/>
      <c r="KD304" s="139"/>
      <c r="KE304" s="139"/>
      <c r="KF304" s="139"/>
      <c r="KG304" s="139"/>
      <c r="KH304" s="139"/>
      <c r="KI304" s="139"/>
      <c r="KJ304" s="139"/>
      <c r="KK304" s="139"/>
      <c r="KL304" s="139"/>
      <c r="KM304" s="139"/>
      <c r="KN304" s="139"/>
      <c r="KO304" s="139"/>
      <c r="KP304" s="139"/>
      <c r="KQ304" s="139"/>
      <c r="KR304" s="139"/>
      <c r="KS304" s="139"/>
      <c r="KT304" s="139"/>
      <c r="KU304" s="139"/>
      <c r="KV304" s="139"/>
      <c r="KW304" s="139"/>
      <c r="KX304" s="139"/>
      <c r="KY304" s="139"/>
      <c r="KZ304" s="139"/>
      <c r="LA304" s="139"/>
      <c r="LB304" s="139"/>
      <c r="LC304" s="139"/>
      <c r="LD304" s="139"/>
      <c r="LE304" s="139"/>
      <c r="LF304" s="139"/>
      <c r="LG304" s="139"/>
      <c r="LH304" s="139"/>
      <c r="LI304" s="139"/>
      <c r="LJ304" s="139"/>
      <c r="LK304" s="139"/>
      <c r="LL304" s="139"/>
      <c r="LM304" s="139"/>
      <c r="LN304" s="139"/>
      <c r="LO304" s="139"/>
      <c r="LP304" s="139"/>
      <c r="LQ304" s="139"/>
      <c r="LR304" s="139"/>
      <c r="LS304" s="139"/>
      <c r="LT304" s="139"/>
      <c r="LU304" s="139"/>
      <c r="LV304" s="139"/>
      <c r="LW304" s="139"/>
      <c r="LX304" s="139"/>
      <c r="LY304" s="139"/>
      <c r="LZ304" s="139"/>
      <c r="MA304" s="139"/>
      <c r="MB304" s="139"/>
      <c r="MC304" s="139"/>
      <c r="MD304" s="139"/>
      <c r="ME304" s="139"/>
      <c r="MF304" s="139"/>
      <c r="MG304" s="139"/>
      <c r="MH304" s="139"/>
      <c r="MI304" s="139"/>
      <c r="MJ304" s="139"/>
      <c r="MK304" s="139"/>
      <c r="ML304" s="139"/>
      <c r="MM304" s="139"/>
      <c r="MN304" s="139"/>
    </row>
    <row r="305" spans="1:352" s="140" customFormat="1" ht="15" customHeight="1" outlineLevel="1" x14ac:dyDescent="0.25">
      <c r="A305" s="131"/>
      <c r="B305" s="132"/>
      <c r="C305" s="133"/>
      <c r="D305" s="133"/>
      <c r="E305" s="134"/>
      <c r="F305" s="144" t="s">
        <v>114</v>
      </c>
      <c r="G305" s="145" t="s">
        <v>10</v>
      </c>
      <c r="H305" s="137">
        <f>C303*2.9/3</f>
        <v>4.4563333333333333</v>
      </c>
      <c r="I305" s="138">
        <v>62.6</v>
      </c>
      <c r="J305" s="134">
        <f>H305*I305</f>
        <v>278.96646666666669</v>
      </c>
      <c r="K305" s="139"/>
      <c r="L305" s="139"/>
      <c r="M305" s="139"/>
      <c r="N305" s="139"/>
      <c r="O305" s="139"/>
      <c r="P305" s="139"/>
      <c r="Q305" s="139"/>
      <c r="R305" s="139"/>
      <c r="S305" s="139"/>
      <c r="T305" s="139"/>
      <c r="U305" s="139"/>
      <c r="V305" s="139"/>
      <c r="W305" s="139"/>
      <c r="X305" s="139"/>
      <c r="Y305" s="139"/>
      <c r="Z305" s="139"/>
      <c r="AA305" s="139"/>
      <c r="AB305" s="139"/>
      <c r="AC305" s="139"/>
      <c r="AD305" s="139"/>
      <c r="AE305" s="139"/>
      <c r="AF305" s="139"/>
      <c r="AG305" s="139"/>
      <c r="AH305" s="139"/>
      <c r="AI305" s="139"/>
      <c r="AJ305" s="139"/>
      <c r="AK305" s="139"/>
      <c r="AL305" s="139"/>
      <c r="AM305" s="139"/>
      <c r="AN305" s="139"/>
      <c r="AO305" s="139"/>
      <c r="AP305" s="139"/>
      <c r="AQ305" s="139"/>
      <c r="AR305" s="139"/>
      <c r="AS305" s="139"/>
      <c r="AT305" s="139"/>
      <c r="AU305" s="139"/>
      <c r="AV305" s="139"/>
      <c r="AW305" s="139"/>
      <c r="AX305" s="139"/>
      <c r="AY305" s="139"/>
      <c r="AZ305" s="139"/>
      <c r="BA305" s="139"/>
      <c r="BB305" s="139"/>
      <c r="BC305" s="139"/>
      <c r="BD305" s="139"/>
      <c r="BE305" s="139"/>
      <c r="BF305" s="139"/>
      <c r="BG305" s="139"/>
      <c r="BH305" s="139"/>
      <c r="BI305" s="139"/>
      <c r="BJ305" s="139"/>
      <c r="BK305" s="139"/>
      <c r="BL305" s="139"/>
      <c r="BM305" s="139"/>
      <c r="BN305" s="139"/>
      <c r="BO305" s="139"/>
      <c r="BP305" s="139"/>
      <c r="BQ305" s="139"/>
      <c r="BR305" s="139"/>
      <c r="BS305" s="139"/>
      <c r="BT305" s="139"/>
      <c r="BU305" s="139"/>
      <c r="BV305" s="139"/>
      <c r="BW305" s="139"/>
      <c r="BX305" s="139"/>
      <c r="BY305" s="139"/>
      <c r="BZ305" s="139"/>
      <c r="CA305" s="139"/>
      <c r="CB305" s="139"/>
      <c r="CC305" s="139"/>
      <c r="CD305" s="139"/>
      <c r="CE305" s="139"/>
      <c r="CF305" s="139"/>
      <c r="CG305" s="139"/>
      <c r="CH305" s="139"/>
      <c r="CI305" s="139"/>
      <c r="CJ305" s="139"/>
      <c r="CK305" s="139"/>
      <c r="CL305" s="139"/>
      <c r="CM305" s="139"/>
      <c r="CN305" s="139"/>
      <c r="CO305" s="139"/>
      <c r="CP305" s="139"/>
      <c r="CQ305" s="139"/>
      <c r="CR305" s="139"/>
      <c r="CS305" s="139"/>
      <c r="CT305" s="139"/>
      <c r="CU305" s="139"/>
      <c r="CV305" s="139"/>
      <c r="CW305" s="139"/>
      <c r="CX305" s="139"/>
      <c r="CY305" s="139"/>
      <c r="CZ305" s="139"/>
      <c r="DA305" s="139"/>
      <c r="DB305" s="139"/>
      <c r="DC305" s="139"/>
      <c r="DD305" s="139"/>
      <c r="DE305" s="139"/>
      <c r="DF305" s="139"/>
      <c r="DG305" s="139"/>
      <c r="DH305" s="139"/>
      <c r="DI305" s="139"/>
      <c r="DJ305" s="139"/>
      <c r="DK305" s="139"/>
      <c r="DL305" s="139"/>
      <c r="DM305" s="139"/>
      <c r="DN305" s="139"/>
      <c r="DO305" s="139"/>
      <c r="DP305" s="139"/>
      <c r="DQ305" s="139"/>
      <c r="DR305" s="139"/>
      <c r="DS305" s="139"/>
      <c r="DT305" s="139"/>
      <c r="DU305" s="139"/>
      <c r="DV305" s="139"/>
      <c r="DW305" s="139"/>
      <c r="DX305" s="139"/>
      <c r="DY305" s="139"/>
      <c r="DZ305" s="139"/>
      <c r="EA305" s="139"/>
      <c r="EB305" s="139"/>
      <c r="EC305" s="139"/>
      <c r="ED305" s="139"/>
      <c r="EE305" s="139"/>
      <c r="EF305" s="139"/>
      <c r="EG305" s="139"/>
      <c r="EH305" s="139"/>
      <c r="EI305" s="139"/>
      <c r="EJ305" s="139"/>
      <c r="EK305" s="139"/>
      <c r="EL305" s="139"/>
      <c r="EM305" s="139"/>
      <c r="EN305" s="139"/>
      <c r="EO305" s="139"/>
      <c r="EP305" s="139"/>
      <c r="EQ305" s="139"/>
      <c r="ER305" s="139"/>
      <c r="ES305" s="139"/>
      <c r="ET305" s="139"/>
      <c r="EU305" s="139"/>
      <c r="EV305" s="139"/>
      <c r="EW305" s="139"/>
      <c r="EX305" s="139"/>
      <c r="EY305" s="139"/>
      <c r="EZ305" s="139"/>
      <c r="FA305" s="139"/>
      <c r="FB305" s="139"/>
      <c r="FC305" s="139"/>
      <c r="FD305" s="139"/>
      <c r="FE305" s="139"/>
      <c r="FF305" s="139"/>
      <c r="FG305" s="139"/>
      <c r="FH305" s="139"/>
      <c r="FI305" s="139"/>
      <c r="FJ305" s="139"/>
      <c r="FK305" s="139"/>
      <c r="FL305" s="139"/>
      <c r="FM305" s="139"/>
      <c r="FN305" s="139"/>
      <c r="FO305" s="139"/>
      <c r="FP305" s="139"/>
      <c r="FQ305" s="139"/>
      <c r="FR305" s="139"/>
      <c r="FS305" s="139"/>
      <c r="FT305" s="139"/>
      <c r="FU305" s="139"/>
      <c r="FV305" s="139"/>
      <c r="FW305" s="139"/>
      <c r="FX305" s="139"/>
      <c r="FY305" s="139"/>
      <c r="FZ305" s="139"/>
      <c r="GA305" s="139"/>
      <c r="GB305" s="139"/>
      <c r="GC305" s="139"/>
      <c r="GD305" s="139"/>
      <c r="GE305" s="139"/>
      <c r="GF305" s="139"/>
      <c r="GG305" s="139"/>
      <c r="GH305" s="139"/>
      <c r="GI305" s="139"/>
      <c r="GJ305" s="139"/>
      <c r="GK305" s="139"/>
      <c r="GL305" s="139"/>
      <c r="GM305" s="139"/>
      <c r="GN305" s="139"/>
      <c r="GO305" s="139"/>
      <c r="GP305" s="139"/>
      <c r="GQ305" s="139"/>
      <c r="GR305" s="139"/>
      <c r="GS305" s="139"/>
      <c r="GT305" s="139"/>
      <c r="GU305" s="139"/>
      <c r="GV305" s="139"/>
      <c r="GW305" s="139"/>
      <c r="GX305" s="139"/>
      <c r="GY305" s="139"/>
      <c r="GZ305" s="139"/>
      <c r="HA305" s="139"/>
      <c r="HB305" s="139"/>
      <c r="HC305" s="139"/>
      <c r="HD305" s="139"/>
      <c r="HE305" s="139"/>
      <c r="HF305" s="139"/>
      <c r="HG305" s="139"/>
      <c r="HH305" s="139"/>
      <c r="HI305" s="139"/>
      <c r="HJ305" s="139"/>
      <c r="HK305" s="139"/>
      <c r="HL305" s="139"/>
      <c r="HM305" s="139"/>
      <c r="HN305" s="139"/>
      <c r="HO305" s="139"/>
      <c r="HP305" s="139"/>
      <c r="HQ305" s="139"/>
      <c r="HR305" s="139"/>
      <c r="HS305" s="139"/>
      <c r="HT305" s="139"/>
      <c r="HU305" s="139"/>
      <c r="HV305" s="139"/>
      <c r="HW305" s="139"/>
      <c r="HX305" s="139"/>
      <c r="HY305" s="139"/>
      <c r="HZ305" s="139"/>
      <c r="IA305" s="139"/>
      <c r="IB305" s="139"/>
      <c r="IC305" s="139"/>
      <c r="ID305" s="139"/>
      <c r="IE305" s="139"/>
      <c r="IF305" s="139"/>
      <c r="IG305" s="139"/>
      <c r="IH305" s="139"/>
      <c r="II305" s="139"/>
      <c r="IJ305" s="139"/>
      <c r="IK305" s="139"/>
      <c r="IL305" s="139"/>
      <c r="IM305" s="139"/>
      <c r="IN305" s="139"/>
      <c r="IO305" s="139"/>
      <c r="IP305" s="139"/>
      <c r="IQ305" s="139"/>
      <c r="IR305" s="139"/>
      <c r="IS305" s="139"/>
      <c r="IT305" s="139"/>
      <c r="IU305" s="139"/>
      <c r="IV305" s="139"/>
      <c r="IW305" s="139"/>
      <c r="IX305" s="139"/>
      <c r="IY305" s="139"/>
      <c r="IZ305" s="139"/>
      <c r="JA305" s="139"/>
      <c r="JB305" s="139"/>
      <c r="JC305" s="139"/>
      <c r="JD305" s="139"/>
      <c r="JE305" s="139"/>
      <c r="JF305" s="139"/>
      <c r="JG305" s="139"/>
      <c r="JH305" s="139"/>
      <c r="JI305" s="139"/>
      <c r="JJ305" s="139"/>
      <c r="JK305" s="139"/>
      <c r="JL305" s="139"/>
      <c r="JM305" s="139"/>
      <c r="JN305" s="139"/>
      <c r="JO305" s="139"/>
      <c r="JP305" s="139"/>
      <c r="JQ305" s="139"/>
      <c r="JR305" s="139"/>
      <c r="JS305" s="139"/>
      <c r="JT305" s="139"/>
      <c r="JU305" s="139"/>
      <c r="JV305" s="139"/>
      <c r="JW305" s="139"/>
      <c r="JX305" s="139"/>
      <c r="JY305" s="139"/>
      <c r="JZ305" s="139"/>
      <c r="KA305" s="139"/>
      <c r="KB305" s="139"/>
      <c r="KC305" s="139"/>
      <c r="KD305" s="139"/>
      <c r="KE305" s="139"/>
      <c r="KF305" s="139"/>
      <c r="KG305" s="139"/>
      <c r="KH305" s="139"/>
      <c r="KI305" s="139"/>
      <c r="KJ305" s="139"/>
      <c r="KK305" s="139"/>
      <c r="KL305" s="139"/>
      <c r="KM305" s="139"/>
      <c r="KN305" s="139"/>
      <c r="KO305" s="139"/>
      <c r="KP305" s="139"/>
      <c r="KQ305" s="139"/>
      <c r="KR305" s="139"/>
      <c r="KS305" s="139"/>
      <c r="KT305" s="139"/>
      <c r="KU305" s="139"/>
      <c r="KV305" s="139"/>
      <c r="KW305" s="139"/>
      <c r="KX305" s="139"/>
      <c r="KY305" s="139"/>
      <c r="KZ305" s="139"/>
      <c r="LA305" s="139"/>
      <c r="LB305" s="139"/>
      <c r="LC305" s="139"/>
      <c r="LD305" s="139"/>
      <c r="LE305" s="139"/>
      <c r="LF305" s="139"/>
      <c r="LG305" s="139"/>
      <c r="LH305" s="139"/>
      <c r="LI305" s="139"/>
      <c r="LJ305" s="139"/>
      <c r="LK305" s="139"/>
      <c r="LL305" s="139"/>
      <c r="LM305" s="139"/>
      <c r="LN305" s="139"/>
      <c r="LO305" s="139"/>
      <c r="LP305" s="139"/>
      <c r="LQ305" s="139"/>
      <c r="LR305" s="139"/>
      <c r="LS305" s="139"/>
      <c r="LT305" s="139"/>
      <c r="LU305" s="139"/>
      <c r="LV305" s="139"/>
      <c r="LW305" s="139"/>
      <c r="LX305" s="139"/>
      <c r="LY305" s="139"/>
      <c r="LZ305" s="139"/>
      <c r="MA305" s="139"/>
      <c r="MB305" s="139"/>
      <c r="MC305" s="139"/>
      <c r="MD305" s="139"/>
      <c r="ME305" s="139"/>
      <c r="MF305" s="139"/>
      <c r="MG305" s="139"/>
      <c r="MH305" s="139"/>
      <c r="MI305" s="139"/>
      <c r="MJ305" s="139"/>
      <c r="MK305" s="139"/>
      <c r="ML305" s="139"/>
      <c r="MM305" s="139"/>
      <c r="MN305" s="139"/>
    </row>
    <row r="306" spans="1:352" s="140" customFormat="1" ht="15" customHeight="1" outlineLevel="1" x14ac:dyDescent="0.25">
      <c r="A306" s="131"/>
      <c r="B306" s="132"/>
      <c r="C306" s="133"/>
      <c r="D306" s="133"/>
      <c r="E306" s="134"/>
      <c r="F306" s="144" t="s">
        <v>115</v>
      </c>
      <c r="G306" s="145" t="s">
        <v>39</v>
      </c>
      <c r="H306" s="137">
        <f>C303*0.8</f>
        <v>3.6880000000000006</v>
      </c>
      <c r="I306" s="138">
        <v>5.0999999999999996</v>
      </c>
      <c r="J306" s="134">
        <f t="shared" ref="J306:J318" si="62">H306*I306</f>
        <v>18.808800000000002</v>
      </c>
      <c r="K306" s="139"/>
      <c r="L306" s="139"/>
      <c r="M306" s="139"/>
      <c r="N306" s="139"/>
      <c r="O306" s="139"/>
      <c r="P306" s="139"/>
      <c r="Q306" s="139"/>
      <c r="R306" s="139"/>
      <c r="S306" s="139"/>
      <c r="T306" s="139"/>
      <c r="U306" s="139"/>
      <c r="V306" s="139"/>
      <c r="W306" s="139"/>
      <c r="X306" s="139"/>
      <c r="Y306" s="139"/>
      <c r="Z306" s="139"/>
      <c r="AA306" s="139"/>
      <c r="AB306" s="139"/>
      <c r="AC306" s="139"/>
      <c r="AD306" s="139"/>
      <c r="AE306" s="139"/>
      <c r="AF306" s="139"/>
      <c r="AG306" s="139"/>
      <c r="AH306" s="139"/>
      <c r="AI306" s="139"/>
      <c r="AJ306" s="139"/>
      <c r="AK306" s="139"/>
      <c r="AL306" s="139"/>
      <c r="AM306" s="139"/>
      <c r="AN306" s="139"/>
      <c r="AO306" s="139"/>
      <c r="AP306" s="139"/>
      <c r="AQ306" s="139"/>
      <c r="AR306" s="139"/>
      <c r="AS306" s="139"/>
      <c r="AT306" s="139"/>
      <c r="AU306" s="139"/>
      <c r="AV306" s="139"/>
      <c r="AW306" s="139"/>
      <c r="AX306" s="139"/>
      <c r="AY306" s="139"/>
      <c r="AZ306" s="139"/>
      <c r="BA306" s="139"/>
      <c r="BB306" s="139"/>
      <c r="BC306" s="139"/>
      <c r="BD306" s="139"/>
      <c r="BE306" s="139"/>
      <c r="BF306" s="139"/>
      <c r="BG306" s="139"/>
      <c r="BH306" s="139"/>
      <c r="BI306" s="139"/>
      <c r="BJ306" s="139"/>
      <c r="BK306" s="139"/>
      <c r="BL306" s="139"/>
      <c r="BM306" s="139"/>
      <c r="BN306" s="139"/>
      <c r="BO306" s="139"/>
      <c r="BP306" s="139"/>
      <c r="BQ306" s="139"/>
      <c r="BR306" s="139"/>
      <c r="BS306" s="139"/>
      <c r="BT306" s="139"/>
      <c r="BU306" s="139"/>
      <c r="BV306" s="139"/>
      <c r="BW306" s="139"/>
      <c r="BX306" s="139"/>
      <c r="BY306" s="139"/>
      <c r="BZ306" s="139"/>
      <c r="CA306" s="139"/>
      <c r="CB306" s="139"/>
      <c r="CC306" s="139"/>
      <c r="CD306" s="139"/>
      <c r="CE306" s="139"/>
      <c r="CF306" s="139"/>
      <c r="CG306" s="139"/>
      <c r="CH306" s="139"/>
      <c r="CI306" s="139"/>
      <c r="CJ306" s="139"/>
      <c r="CK306" s="139"/>
      <c r="CL306" s="139"/>
      <c r="CM306" s="139"/>
      <c r="CN306" s="139"/>
      <c r="CO306" s="139"/>
      <c r="CP306" s="139"/>
      <c r="CQ306" s="139"/>
      <c r="CR306" s="139"/>
      <c r="CS306" s="139"/>
      <c r="CT306" s="139"/>
      <c r="CU306" s="139"/>
      <c r="CV306" s="139"/>
      <c r="CW306" s="139"/>
      <c r="CX306" s="139"/>
      <c r="CY306" s="139"/>
      <c r="CZ306" s="139"/>
      <c r="DA306" s="139"/>
      <c r="DB306" s="139"/>
      <c r="DC306" s="139"/>
      <c r="DD306" s="139"/>
      <c r="DE306" s="139"/>
      <c r="DF306" s="139"/>
      <c r="DG306" s="139"/>
      <c r="DH306" s="139"/>
      <c r="DI306" s="139"/>
      <c r="DJ306" s="139"/>
      <c r="DK306" s="139"/>
      <c r="DL306" s="139"/>
      <c r="DM306" s="139"/>
      <c r="DN306" s="139"/>
      <c r="DO306" s="139"/>
      <c r="DP306" s="139"/>
      <c r="DQ306" s="139"/>
      <c r="DR306" s="139"/>
      <c r="DS306" s="139"/>
      <c r="DT306" s="139"/>
      <c r="DU306" s="139"/>
      <c r="DV306" s="139"/>
      <c r="DW306" s="139"/>
      <c r="DX306" s="139"/>
      <c r="DY306" s="139"/>
      <c r="DZ306" s="139"/>
      <c r="EA306" s="139"/>
      <c r="EB306" s="139"/>
      <c r="EC306" s="139"/>
      <c r="ED306" s="139"/>
      <c r="EE306" s="139"/>
      <c r="EF306" s="139"/>
      <c r="EG306" s="139"/>
      <c r="EH306" s="139"/>
      <c r="EI306" s="139"/>
      <c r="EJ306" s="139"/>
      <c r="EK306" s="139"/>
      <c r="EL306" s="139"/>
      <c r="EM306" s="139"/>
      <c r="EN306" s="139"/>
      <c r="EO306" s="139"/>
      <c r="EP306" s="139"/>
      <c r="EQ306" s="139"/>
      <c r="ER306" s="139"/>
      <c r="ES306" s="139"/>
      <c r="ET306" s="139"/>
      <c r="EU306" s="139"/>
      <c r="EV306" s="139"/>
      <c r="EW306" s="139"/>
      <c r="EX306" s="139"/>
      <c r="EY306" s="139"/>
      <c r="EZ306" s="139"/>
      <c r="FA306" s="139"/>
      <c r="FB306" s="139"/>
      <c r="FC306" s="139"/>
      <c r="FD306" s="139"/>
      <c r="FE306" s="139"/>
      <c r="FF306" s="139"/>
      <c r="FG306" s="139"/>
      <c r="FH306" s="139"/>
      <c r="FI306" s="139"/>
      <c r="FJ306" s="139"/>
      <c r="FK306" s="139"/>
      <c r="FL306" s="139"/>
      <c r="FM306" s="139"/>
      <c r="FN306" s="139"/>
      <c r="FO306" s="139"/>
      <c r="FP306" s="139"/>
      <c r="FQ306" s="139"/>
      <c r="FR306" s="139"/>
      <c r="FS306" s="139"/>
      <c r="FT306" s="139"/>
      <c r="FU306" s="139"/>
      <c r="FV306" s="139"/>
      <c r="FW306" s="139"/>
      <c r="FX306" s="139"/>
      <c r="FY306" s="139"/>
      <c r="FZ306" s="139"/>
      <c r="GA306" s="139"/>
      <c r="GB306" s="139"/>
      <c r="GC306" s="139"/>
      <c r="GD306" s="139"/>
      <c r="GE306" s="139"/>
      <c r="GF306" s="139"/>
      <c r="GG306" s="139"/>
      <c r="GH306" s="139"/>
      <c r="GI306" s="139"/>
      <c r="GJ306" s="139"/>
      <c r="GK306" s="139"/>
      <c r="GL306" s="139"/>
      <c r="GM306" s="139"/>
      <c r="GN306" s="139"/>
      <c r="GO306" s="139"/>
      <c r="GP306" s="139"/>
      <c r="GQ306" s="139"/>
      <c r="GR306" s="139"/>
      <c r="GS306" s="139"/>
      <c r="GT306" s="139"/>
      <c r="GU306" s="139"/>
      <c r="GV306" s="139"/>
      <c r="GW306" s="139"/>
      <c r="GX306" s="139"/>
      <c r="GY306" s="139"/>
      <c r="GZ306" s="139"/>
      <c r="HA306" s="139"/>
      <c r="HB306" s="139"/>
      <c r="HC306" s="139"/>
      <c r="HD306" s="139"/>
      <c r="HE306" s="139"/>
      <c r="HF306" s="139"/>
      <c r="HG306" s="139"/>
      <c r="HH306" s="139"/>
      <c r="HI306" s="139"/>
      <c r="HJ306" s="139"/>
      <c r="HK306" s="139"/>
      <c r="HL306" s="139"/>
      <c r="HM306" s="139"/>
      <c r="HN306" s="139"/>
      <c r="HO306" s="139"/>
      <c r="HP306" s="139"/>
      <c r="HQ306" s="139"/>
      <c r="HR306" s="139"/>
      <c r="HS306" s="139"/>
      <c r="HT306" s="139"/>
      <c r="HU306" s="139"/>
      <c r="HV306" s="139"/>
      <c r="HW306" s="139"/>
      <c r="HX306" s="139"/>
      <c r="HY306" s="139"/>
      <c r="HZ306" s="139"/>
      <c r="IA306" s="139"/>
      <c r="IB306" s="139"/>
      <c r="IC306" s="139"/>
      <c r="ID306" s="139"/>
      <c r="IE306" s="139"/>
      <c r="IF306" s="139"/>
      <c r="IG306" s="139"/>
      <c r="IH306" s="139"/>
      <c r="II306" s="139"/>
      <c r="IJ306" s="139"/>
      <c r="IK306" s="139"/>
      <c r="IL306" s="139"/>
      <c r="IM306" s="139"/>
      <c r="IN306" s="139"/>
      <c r="IO306" s="139"/>
      <c r="IP306" s="139"/>
      <c r="IQ306" s="139"/>
      <c r="IR306" s="139"/>
      <c r="IS306" s="139"/>
      <c r="IT306" s="139"/>
      <c r="IU306" s="139"/>
      <c r="IV306" s="139"/>
      <c r="IW306" s="139"/>
      <c r="IX306" s="139"/>
      <c r="IY306" s="139"/>
      <c r="IZ306" s="139"/>
      <c r="JA306" s="139"/>
      <c r="JB306" s="139"/>
      <c r="JC306" s="139"/>
      <c r="JD306" s="139"/>
      <c r="JE306" s="139"/>
      <c r="JF306" s="139"/>
      <c r="JG306" s="139"/>
      <c r="JH306" s="139"/>
      <c r="JI306" s="139"/>
      <c r="JJ306" s="139"/>
      <c r="JK306" s="139"/>
      <c r="JL306" s="139"/>
      <c r="JM306" s="139"/>
      <c r="JN306" s="139"/>
      <c r="JO306" s="139"/>
      <c r="JP306" s="139"/>
      <c r="JQ306" s="139"/>
      <c r="JR306" s="139"/>
      <c r="JS306" s="139"/>
      <c r="JT306" s="139"/>
      <c r="JU306" s="139"/>
      <c r="JV306" s="139"/>
      <c r="JW306" s="139"/>
      <c r="JX306" s="139"/>
      <c r="JY306" s="139"/>
      <c r="JZ306" s="139"/>
      <c r="KA306" s="139"/>
      <c r="KB306" s="139"/>
      <c r="KC306" s="139"/>
      <c r="KD306" s="139"/>
      <c r="KE306" s="139"/>
      <c r="KF306" s="139"/>
      <c r="KG306" s="139"/>
      <c r="KH306" s="139"/>
      <c r="KI306" s="139"/>
      <c r="KJ306" s="139"/>
      <c r="KK306" s="139"/>
      <c r="KL306" s="139"/>
      <c r="KM306" s="139"/>
      <c r="KN306" s="139"/>
      <c r="KO306" s="139"/>
      <c r="KP306" s="139"/>
      <c r="KQ306" s="139"/>
      <c r="KR306" s="139"/>
      <c r="KS306" s="139"/>
      <c r="KT306" s="139"/>
      <c r="KU306" s="139"/>
      <c r="KV306" s="139"/>
      <c r="KW306" s="139"/>
      <c r="KX306" s="139"/>
      <c r="KY306" s="139"/>
      <c r="KZ306" s="139"/>
      <c r="LA306" s="139"/>
      <c r="LB306" s="139"/>
      <c r="LC306" s="139"/>
      <c r="LD306" s="139"/>
      <c r="LE306" s="139"/>
      <c r="LF306" s="139"/>
      <c r="LG306" s="139"/>
      <c r="LH306" s="139"/>
      <c r="LI306" s="139"/>
      <c r="LJ306" s="139"/>
      <c r="LK306" s="139"/>
      <c r="LL306" s="139"/>
      <c r="LM306" s="139"/>
      <c r="LN306" s="139"/>
      <c r="LO306" s="139"/>
      <c r="LP306" s="139"/>
      <c r="LQ306" s="139"/>
      <c r="LR306" s="139"/>
      <c r="LS306" s="139"/>
      <c r="LT306" s="139"/>
      <c r="LU306" s="139"/>
      <c r="LV306" s="139"/>
      <c r="LW306" s="139"/>
      <c r="LX306" s="139"/>
      <c r="LY306" s="139"/>
      <c r="LZ306" s="139"/>
      <c r="MA306" s="139"/>
      <c r="MB306" s="139"/>
      <c r="MC306" s="139"/>
      <c r="MD306" s="139"/>
      <c r="ME306" s="139"/>
      <c r="MF306" s="139"/>
      <c r="MG306" s="139"/>
      <c r="MH306" s="139"/>
      <c r="MI306" s="139"/>
      <c r="MJ306" s="139"/>
      <c r="MK306" s="139"/>
      <c r="ML306" s="139"/>
      <c r="MM306" s="139"/>
      <c r="MN306" s="139"/>
    </row>
    <row r="307" spans="1:352" s="140" customFormat="1" ht="15" customHeight="1" outlineLevel="1" x14ac:dyDescent="0.25">
      <c r="A307" s="131"/>
      <c r="B307" s="132"/>
      <c r="C307" s="133"/>
      <c r="D307" s="133"/>
      <c r="E307" s="134"/>
      <c r="F307" s="144" t="s">
        <v>116</v>
      </c>
      <c r="G307" s="145" t="s">
        <v>39</v>
      </c>
      <c r="H307" s="137">
        <f>C303*0.8</f>
        <v>3.6880000000000006</v>
      </c>
      <c r="I307" s="138">
        <v>2.04</v>
      </c>
      <c r="J307" s="134">
        <f t="shared" si="62"/>
        <v>7.5235200000000013</v>
      </c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  <c r="Y307" s="139"/>
      <c r="Z307" s="139"/>
      <c r="AA307" s="139"/>
      <c r="AB307" s="139"/>
      <c r="AC307" s="139"/>
      <c r="AD307" s="139"/>
      <c r="AE307" s="139"/>
      <c r="AF307" s="139"/>
      <c r="AG307" s="139"/>
      <c r="AH307" s="139"/>
      <c r="AI307" s="139"/>
      <c r="AJ307" s="139"/>
      <c r="AK307" s="139"/>
      <c r="AL307" s="139"/>
      <c r="AM307" s="139"/>
      <c r="AN307" s="139"/>
      <c r="AO307" s="139"/>
      <c r="AP307" s="139"/>
      <c r="AQ307" s="139"/>
      <c r="AR307" s="139"/>
      <c r="AS307" s="139"/>
      <c r="AT307" s="139"/>
      <c r="AU307" s="139"/>
      <c r="AV307" s="139"/>
      <c r="AW307" s="139"/>
      <c r="AX307" s="139"/>
      <c r="AY307" s="139"/>
      <c r="AZ307" s="139"/>
      <c r="BA307" s="139"/>
      <c r="BB307" s="139"/>
      <c r="BC307" s="139"/>
      <c r="BD307" s="139"/>
      <c r="BE307" s="139"/>
      <c r="BF307" s="139"/>
      <c r="BG307" s="139"/>
      <c r="BH307" s="139"/>
      <c r="BI307" s="139"/>
      <c r="BJ307" s="139"/>
      <c r="BK307" s="139"/>
      <c r="BL307" s="139"/>
      <c r="BM307" s="139"/>
      <c r="BN307" s="139"/>
      <c r="BO307" s="139"/>
      <c r="BP307" s="139"/>
      <c r="BQ307" s="139"/>
      <c r="BR307" s="139"/>
      <c r="BS307" s="139"/>
      <c r="BT307" s="139"/>
      <c r="BU307" s="139"/>
      <c r="BV307" s="139"/>
      <c r="BW307" s="139"/>
      <c r="BX307" s="139"/>
      <c r="BY307" s="139"/>
      <c r="BZ307" s="139"/>
      <c r="CA307" s="139"/>
      <c r="CB307" s="139"/>
      <c r="CC307" s="139"/>
      <c r="CD307" s="139"/>
      <c r="CE307" s="139"/>
      <c r="CF307" s="139"/>
      <c r="CG307" s="139"/>
      <c r="CH307" s="139"/>
      <c r="CI307" s="139"/>
      <c r="CJ307" s="139"/>
      <c r="CK307" s="139"/>
      <c r="CL307" s="139"/>
      <c r="CM307" s="139"/>
      <c r="CN307" s="139"/>
      <c r="CO307" s="139"/>
      <c r="CP307" s="139"/>
      <c r="CQ307" s="139"/>
      <c r="CR307" s="139"/>
      <c r="CS307" s="139"/>
      <c r="CT307" s="139"/>
      <c r="CU307" s="139"/>
      <c r="CV307" s="139"/>
      <c r="CW307" s="139"/>
      <c r="CX307" s="139"/>
      <c r="CY307" s="139"/>
      <c r="CZ307" s="139"/>
      <c r="DA307" s="139"/>
      <c r="DB307" s="139"/>
      <c r="DC307" s="139"/>
      <c r="DD307" s="139"/>
      <c r="DE307" s="139"/>
      <c r="DF307" s="139"/>
      <c r="DG307" s="139"/>
      <c r="DH307" s="139"/>
      <c r="DI307" s="139"/>
      <c r="DJ307" s="139"/>
      <c r="DK307" s="139"/>
      <c r="DL307" s="139"/>
      <c r="DM307" s="139"/>
      <c r="DN307" s="139"/>
      <c r="DO307" s="139"/>
      <c r="DP307" s="139"/>
      <c r="DQ307" s="139"/>
      <c r="DR307" s="139"/>
      <c r="DS307" s="139"/>
      <c r="DT307" s="139"/>
      <c r="DU307" s="139"/>
      <c r="DV307" s="139"/>
      <c r="DW307" s="139"/>
      <c r="DX307" s="139"/>
      <c r="DY307" s="139"/>
      <c r="DZ307" s="139"/>
      <c r="EA307" s="139"/>
      <c r="EB307" s="139"/>
      <c r="EC307" s="139"/>
      <c r="ED307" s="139"/>
      <c r="EE307" s="139"/>
      <c r="EF307" s="139"/>
      <c r="EG307" s="139"/>
      <c r="EH307" s="139"/>
      <c r="EI307" s="139"/>
      <c r="EJ307" s="139"/>
      <c r="EK307" s="139"/>
      <c r="EL307" s="139"/>
      <c r="EM307" s="139"/>
      <c r="EN307" s="139"/>
      <c r="EO307" s="139"/>
      <c r="EP307" s="139"/>
      <c r="EQ307" s="139"/>
      <c r="ER307" s="139"/>
      <c r="ES307" s="139"/>
      <c r="ET307" s="139"/>
      <c r="EU307" s="139"/>
      <c r="EV307" s="139"/>
      <c r="EW307" s="139"/>
      <c r="EX307" s="139"/>
      <c r="EY307" s="139"/>
      <c r="EZ307" s="139"/>
      <c r="FA307" s="139"/>
      <c r="FB307" s="139"/>
      <c r="FC307" s="139"/>
      <c r="FD307" s="139"/>
      <c r="FE307" s="139"/>
      <c r="FF307" s="139"/>
      <c r="FG307" s="139"/>
      <c r="FH307" s="139"/>
      <c r="FI307" s="139"/>
      <c r="FJ307" s="139"/>
      <c r="FK307" s="139"/>
      <c r="FL307" s="139"/>
      <c r="FM307" s="139"/>
      <c r="FN307" s="139"/>
      <c r="FO307" s="139"/>
      <c r="FP307" s="139"/>
      <c r="FQ307" s="139"/>
      <c r="FR307" s="139"/>
      <c r="FS307" s="139"/>
      <c r="FT307" s="139"/>
      <c r="FU307" s="139"/>
      <c r="FV307" s="139"/>
      <c r="FW307" s="139"/>
      <c r="FX307" s="139"/>
      <c r="FY307" s="139"/>
      <c r="FZ307" s="139"/>
      <c r="GA307" s="139"/>
      <c r="GB307" s="139"/>
      <c r="GC307" s="139"/>
      <c r="GD307" s="139"/>
      <c r="GE307" s="139"/>
      <c r="GF307" s="139"/>
      <c r="GG307" s="139"/>
      <c r="GH307" s="139"/>
      <c r="GI307" s="139"/>
      <c r="GJ307" s="139"/>
      <c r="GK307" s="139"/>
      <c r="GL307" s="139"/>
      <c r="GM307" s="139"/>
      <c r="GN307" s="139"/>
      <c r="GO307" s="139"/>
      <c r="GP307" s="139"/>
      <c r="GQ307" s="139"/>
      <c r="GR307" s="139"/>
      <c r="GS307" s="139"/>
      <c r="GT307" s="139"/>
      <c r="GU307" s="139"/>
      <c r="GV307" s="139"/>
      <c r="GW307" s="139"/>
      <c r="GX307" s="139"/>
      <c r="GY307" s="139"/>
      <c r="GZ307" s="139"/>
      <c r="HA307" s="139"/>
      <c r="HB307" s="139"/>
      <c r="HC307" s="139"/>
      <c r="HD307" s="139"/>
      <c r="HE307" s="139"/>
      <c r="HF307" s="139"/>
      <c r="HG307" s="139"/>
      <c r="HH307" s="139"/>
      <c r="HI307" s="139"/>
      <c r="HJ307" s="139"/>
      <c r="HK307" s="139"/>
      <c r="HL307" s="139"/>
      <c r="HM307" s="139"/>
      <c r="HN307" s="139"/>
      <c r="HO307" s="139"/>
      <c r="HP307" s="139"/>
      <c r="HQ307" s="139"/>
      <c r="HR307" s="139"/>
      <c r="HS307" s="139"/>
      <c r="HT307" s="139"/>
      <c r="HU307" s="139"/>
      <c r="HV307" s="139"/>
      <c r="HW307" s="139"/>
      <c r="HX307" s="139"/>
      <c r="HY307" s="139"/>
      <c r="HZ307" s="139"/>
      <c r="IA307" s="139"/>
      <c r="IB307" s="139"/>
      <c r="IC307" s="139"/>
      <c r="ID307" s="139"/>
      <c r="IE307" s="139"/>
      <c r="IF307" s="139"/>
      <c r="IG307" s="139"/>
      <c r="IH307" s="139"/>
      <c r="II307" s="139"/>
      <c r="IJ307" s="139"/>
      <c r="IK307" s="139"/>
      <c r="IL307" s="139"/>
      <c r="IM307" s="139"/>
      <c r="IN307" s="139"/>
      <c r="IO307" s="139"/>
      <c r="IP307" s="139"/>
      <c r="IQ307" s="139"/>
      <c r="IR307" s="139"/>
      <c r="IS307" s="139"/>
      <c r="IT307" s="139"/>
      <c r="IU307" s="139"/>
      <c r="IV307" s="139"/>
      <c r="IW307" s="139"/>
      <c r="IX307" s="139"/>
      <c r="IY307" s="139"/>
      <c r="IZ307" s="139"/>
      <c r="JA307" s="139"/>
      <c r="JB307" s="139"/>
      <c r="JC307" s="139"/>
      <c r="JD307" s="139"/>
      <c r="JE307" s="139"/>
      <c r="JF307" s="139"/>
      <c r="JG307" s="139"/>
      <c r="JH307" s="139"/>
      <c r="JI307" s="139"/>
      <c r="JJ307" s="139"/>
      <c r="JK307" s="139"/>
      <c r="JL307" s="139"/>
      <c r="JM307" s="139"/>
      <c r="JN307" s="139"/>
      <c r="JO307" s="139"/>
      <c r="JP307" s="139"/>
      <c r="JQ307" s="139"/>
      <c r="JR307" s="139"/>
      <c r="JS307" s="139"/>
      <c r="JT307" s="139"/>
      <c r="JU307" s="139"/>
      <c r="JV307" s="139"/>
      <c r="JW307" s="139"/>
      <c r="JX307" s="139"/>
      <c r="JY307" s="139"/>
      <c r="JZ307" s="139"/>
      <c r="KA307" s="139"/>
      <c r="KB307" s="139"/>
      <c r="KC307" s="139"/>
      <c r="KD307" s="139"/>
      <c r="KE307" s="139"/>
      <c r="KF307" s="139"/>
      <c r="KG307" s="139"/>
      <c r="KH307" s="139"/>
      <c r="KI307" s="139"/>
      <c r="KJ307" s="139"/>
      <c r="KK307" s="139"/>
      <c r="KL307" s="139"/>
      <c r="KM307" s="139"/>
      <c r="KN307" s="139"/>
      <c r="KO307" s="139"/>
      <c r="KP307" s="139"/>
      <c r="KQ307" s="139"/>
      <c r="KR307" s="139"/>
      <c r="KS307" s="139"/>
      <c r="KT307" s="139"/>
      <c r="KU307" s="139"/>
      <c r="KV307" s="139"/>
      <c r="KW307" s="139"/>
      <c r="KX307" s="139"/>
      <c r="KY307" s="139"/>
      <c r="KZ307" s="139"/>
      <c r="LA307" s="139"/>
      <c r="LB307" s="139"/>
      <c r="LC307" s="139"/>
      <c r="LD307" s="139"/>
      <c r="LE307" s="139"/>
      <c r="LF307" s="139"/>
      <c r="LG307" s="139"/>
      <c r="LH307" s="139"/>
      <c r="LI307" s="139"/>
      <c r="LJ307" s="139"/>
      <c r="LK307" s="139"/>
      <c r="LL307" s="139"/>
      <c r="LM307" s="139"/>
      <c r="LN307" s="139"/>
      <c r="LO307" s="139"/>
      <c r="LP307" s="139"/>
      <c r="LQ307" s="139"/>
      <c r="LR307" s="139"/>
      <c r="LS307" s="139"/>
      <c r="LT307" s="139"/>
      <c r="LU307" s="139"/>
      <c r="LV307" s="139"/>
      <c r="LW307" s="139"/>
      <c r="LX307" s="139"/>
      <c r="LY307" s="139"/>
      <c r="LZ307" s="139"/>
      <c r="MA307" s="139"/>
      <c r="MB307" s="139"/>
      <c r="MC307" s="139"/>
      <c r="MD307" s="139"/>
      <c r="ME307" s="139"/>
      <c r="MF307" s="139"/>
      <c r="MG307" s="139"/>
      <c r="MH307" s="139"/>
      <c r="MI307" s="139"/>
      <c r="MJ307" s="139"/>
      <c r="MK307" s="139"/>
      <c r="ML307" s="139"/>
      <c r="MM307" s="139"/>
      <c r="MN307" s="139"/>
    </row>
    <row r="308" spans="1:352" s="140" customFormat="1" ht="15" customHeight="1" outlineLevel="1" x14ac:dyDescent="0.25">
      <c r="A308" s="131"/>
      <c r="B308" s="132"/>
      <c r="C308" s="133"/>
      <c r="D308" s="133"/>
      <c r="E308" s="134"/>
      <c r="F308" s="144" t="s">
        <v>117</v>
      </c>
      <c r="G308" s="145" t="s">
        <v>39</v>
      </c>
      <c r="H308" s="137">
        <f>C303*0.8</f>
        <v>3.6880000000000006</v>
      </c>
      <c r="I308" s="138">
        <v>2.0699999999999998</v>
      </c>
      <c r="J308" s="134">
        <f t="shared" si="62"/>
        <v>7.6341600000000005</v>
      </c>
      <c r="K308" s="139"/>
      <c r="L308" s="139"/>
      <c r="M308" s="139"/>
      <c r="N308" s="139"/>
      <c r="O308" s="139"/>
      <c r="P308" s="139"/>
      <c r="Q308" s="139"/>
      <c r="R308" s="139"/>
      <c r="S308" s="139"/>
      <c r="T308" s="139"/>
      <c r="U308" s="139"/>
      <c r="V308" s="139"/>
      <c r="W308" s="139"/>
      <c r="X308" s="139"/>
      <c r="Y308" s="139"/>
      <c r="Z308" s="139"/>
      <c r="AA308" s="139"/>
      <c r="AB308" s="139"/>
      <c r="AC308" s="139"/>
      <c r="AD308" s="139"/>
      <c r="AE308" s="139"/>
      <c r="AF308" s="139"/>
      <c r="AG308" s="139"/>
      <c r="AH308" s="139"/>
      <c r="AI308" s="139"/>
      <c r="AJ308" s="139"/>
      <c r="AK308" s="139"/>
      <c r="AL308" s="139"/>
      <c r="AM308" s="139"/>
      <c r="AN308" s="139"/>
      <c r="AO308" s="139"/>
      <c r="AP308" s="139"/>
      <c r="AQ308" s="139"/>
      <c r="AR308" s="139"/>
      <c r="AS308" s="139"/>
      <c r="AT308" s="139"/>
      <c r="AU308" s="139"/>
      <c r="AV308" s="139"/>
      <c r="AW308" s="139"/>
      <c r="AX308" s="139"/>
      <c r="AY308" s="139"/>
      <c r="AZ308" s="139"/>
      <c r="BA308" s="139"/>
      <c r="BB308" s="139"/>
      <c r="BC308" s="139"/>
      <c r="BD308" s="139"/>
      <c r="BE308" s="139"/>
      <c r="BF308" s="139"/>
      <c r="BG308" s="139"/>
      <c r="BH308" s="139"/>
      <c r="BI308" s="139"/>
      <c r="BJ308" s="139"/>
      <c r="BK308" s="139"/>
      <c r="BL308" s="139"/>
      <c r="BM308" s="139"/>
      <c r="BN308" s="139"/>
      <c r="BO308" s="139"/>
      <c r="BP308" s="139"/>
      <c r="BQ308" s="139"/>
      <c r="BR308" s="139"/>
      <c r="BS308" s="139"/>
      <c r="BT308" s="139"/>
      <c r="BU308" s="139"/>
      <c r="BV308" s="139"/>
      <c r="BW308" s="139"/>
      <c r="BX308" s="139"/>
      <c r="BY308" s="139"/>
      <c r="BZ308" s="139"/>
      <c r="CA308" s="139"/>
      <c r="CB308" s="139"/>
      <c r="CC308" s="139"/>
      <c r="CD308" s="139"/>
      <c r="CE308" s="139"/>
      <c r="CF308" s="139"/>
      <c r="CG308" s="139"/>
      <c r="CH308" s="139"/>
      <c r="CI308" s="139"/>
      <c r="CJ308" s="139"/>
      <c r="CK308" s="139"/>
      <c r="CL308" s="139"/>
      <c r="CM308" s="139"/>
      <c r="CN308" s="139"/>
      <c r="CO308" s="139"/>
      <c r="CP308" s="139"/>
      <c r="CQ308" s="139"/>
      <c r="CR308" s="139"/>
      <c r="CS308" s="139"/>
      <c r="CT308" s="139"/>
      <c r="CU308" s="139"/>
      <c r="CV308" s="139"/>
      <c r="CW308" s="139"/>
      <c r="CX308" s="139"/>
      <c r="CY308" s="139"/>
      <c r="CZ308" s="139"/>
      <c r="DA308" s="139"/>
      <c r="DB308" s="139"/>
      <c r="DC308" s="139"/>
      <c r="DD308" s="139"/>
      <c r="DE308" s="139"/>
      <c r="DF308" s="139"/>
      <c r="DG308" s="139"/>
      <c r="DH308" s="139"/>
      <c r="DI308" s="139"/>
      <c r="DJ308" s="139"/>
      <c r="DK308" s="139"/>
      <c r="DL308" s="139"/>
      <c r="DM308" s="139"/>
      <c r="DN308" s="139"/>
      <c r="DO308" s="139"/>
      <c r="DP308" s="139"/>
      <c r="DQ308" s="139"/>
      <c r="DR308" s="139"/>
      <c r="DS308" s="139"/>
      <c r="DT308" s="139"/>
      <c r="DU308" s="139"/>
      <c r="DV308" s="139"/>
      <c r="DW308" s="139"/>
      <c r="DX308" s="139"/>
      <c r="DY308" s="139"/>
      <c r="DZ308" s="139"/>
      <c r="EA308" s="139"/>
      <c r="EB308" s="139"/>
      <c r="EC308" s="139"/>
      <c r="ED308" s="139"/>
      <c r="EE308" s="139"/>
      <c r="EF308" s="139"/>
      <c r="EG308" s="139"/>
      <c r="EH308" s="139"/>
      <c r="EI308" s="139"/>
      <c r="EJ308" s="139"/>
      <c r="EK308" s="139"/>
      <c r="EL308" s="139"/>
      <c r="EM308" s="139"/>
      <c r="EN308" s="139"/>
      <c r="EO308" s="139"/>
      <c r="EP308" s="139"/>
      <c r="EQ308" s="139"/>
      <c r="ER308" s="139"/>
      <c r="ES308" s="139"/>
      <c r="ET308" s="139"/>
      <c r="EU308" s="139"/>
      <c r="EV308" s="139"/>
      <c r="EW308" s="139"/>
      <c r="EX308" s="139"/>
      <c r="EY308" s="139"/>
      <c r="EZ308" s="139"/>
      <c r="FA308" s="139"/>
      <c r="FB308" s="139"/>
      <c r="FC308" s="139"/>
      <c r="FD308" s="139"/>
      <c r="FE308" s="139"/>
      <c r="FF308" s="139"/>
      <c r="FG308" s="139"/>
      <c r="FH308" s="139"/>
      <c r="FI308" s="139"/>
      <c r="FJ308" s="139"/>
      <c r="FK308" s="139"/>
      <c r="FL308" s="139"/>
      <c r="FM308" s="139"/>
      <c r="FN308" s="139"/>
      <c r="FO308" s="139"/>
      <c r="FP308" s="139"/>
      <c r="FQ308" s="139"/>
      <c r="FR308" s="139"/>
      <c r="FS308" s="139"/>
      <c r="FT308" s="139"/>
      <c r="FU308" s="139"/>
      <c r="FV308" s="139"/>
      <c r="FW308" s="139"/>
      <c r="FX308" s="139"/>
      <c r="FY308" s="139"/>
      <c r="FZ308" s="139"/>
      <c r="GA308" s="139"/>
      <c r="GB308" s="139"/>
      <c r="GC308" s="139"/>
      <c r="GD308" s="139"/>
      <c r="GE308" s="139"/>
      <c r="GF308" s="139"/>
      <c r="GG308" s="139"/>
      <c r="GH308" s="139"/>
      <c r="GI308" s="139"/>
      <c r="GJ308" s="139"/>
      <c r="GK308" s="139"/>
      <c r="GL308" s="139"/>
      <c r="GM308" s="139"/>
      <c r="GN308" s="139"/>
      <c r="GO308" s="139"/>
      <c r="GP308" s="139"/>
      <c r="GQ308" s="139"/>
      <c r="GR308" s="139"/>
      <c r="GS308" s="139"/>
      <c r="GT308" s="139"/>
      <c r="GU308" s="139"/>
      <c r="GV308" s="139"/>
      <c r="GW308" s="139"/>
      <c r="GX308" s="139"/>
      <c r="GY308" s="139"/>
      <c r="GZ308" s="139"/>
      <c r="HA308" s="139"/>
      <c r="HB308" s="139"/>
      <c r="HC308" s="139"/>
      <c r="HD308" s="139"/>
      <c r="HE308" s="139"/>
      <c r="HF308" s="139"/>
      <c r="HG308" s="139"/>
      <c r="HH308" s="139"/>
      <c r="HI308" s="139"/>
      <c r="HJ308" s="139"/>
      <c r="HK308" s="139"/>
      <c r="HL308" s="139"/>
      <c r="HM308" s="139"/>
      <c r="HN308" s="139"/>
      <c r="HO308" s="139"/>
      <c r="HP308" s="139"/>
      <c r="HQ308" s="139"/>
      <c r="HR308" s="139"/>
      <c r="HS308" s="139"/>
      <c r="HT308" s="139"/>
      <c r="HU308" s="139"/>
      <c r="HV308" s="139"/>
      <c r="HW308" s="139"/>
      <c r="HX308" s="139"/>
      <c r="HY308" s="139"/>
      <c r="HZ308" s="139"/>
      <c r="IA308" s="139"/>
      <c r="IB308" s="139"/>
      <c r="IC308" s="139"/>
      <c r="ID308" s="139"/>
      <c r="IE308" s="139"/>
      <c r="IF308" s="139"/>
      <c r="IG308" s="139"/>
      <c r="IH308" s="139"/>
      <c r="II308" s="139"/>
      <c r="IJ308" s="139"/>
      <c r="IK308" s="139"/>
      <c r="IL308" s="139"/>
      <c r="IM308" s="139"/>
      <c r="IN308" s="139"/>
      <c r="IO308" s="139"/>
      <c r="IP308" s="139"/>
      <c r="IQ308" s="139"/>
      <c r="IR308" s="139"/>
      <c r="IS308" s="139"/>
      <c r="IT308" s="139"/>
      <c r="IU308" s="139"/>
      <c r="IV308" s="139"/>
      <c r="IW308" s="139"/>
      <c r="IX308" s="139"/>
      <c r="IY308" s="139"/>
      <c r="IZ308" s="139"/>
      <c r="JA308" s="139"/>
      <c r="JB308" s="139"/>
      <c r="JC308" s="139"/>
      <c r="JD308" s="139"/>
      <c r="JE308" s="139"/>
      <c r="JF308" s="139"/>
      <c r="JG308" s="139"/>
      <c r="JH308" s="139"/>
      <c r="JI308" s="139"/>
      <c r="JJ308" s="139"/>
      <c r="JK308" s="139"/>
      <c r="JL308" s="139"/>
      <c r="JM308" s="139"/>
      <c r="JN308" s="139"/>
      <c r="JO308" s="139"/>
      <c r="JP308" s="139"/>
      <c r="JQ308" s="139"/>
      <c r="JR308" s="139"/>
      <c r="JS308" s="139"/>
      <c r="JT308" s="139"/>
      <c r="JU308" s="139"/>
      <c r="JV308" s="139"/>
      <c r="JW308" s="139"/>
      <c r="JX308" s="139"/>
      <c r="JY308" s="139"/>
      <c r="JZ308" s="139"/>
      <c r="KA308" s="139"/>
      <c r="KB308" s="139"/>
      <c r="KC308" s="139"/>
      <c r="KD308" s="139"/>
      <c r="KE308" s="139"/>
      <c r="KF308" s="139"/>
      <c r="KG308" s="139"/>
      <c r="KH308" s="139"/>
      <c r="KI308" s="139"/>
      <c r="KJ308" s="139"/>
      <c r="KK308" s="139"/>
      <c r="KL308" s="139"/>
      <c r="KM308" s="139"/>
      <c r="KN308" s="139"/>
      <c r="KO308" s="139"/>
      <c r="KP308" s="139"/>
      <c r="KQ308" s="139"/>
      <c r="KR308" s="139"/>
      <c r="KS308" s="139"/>
      <c r="KT308" s="139"/>
      <c r="KU308" s="139"/>
      <c r="KV308" s="139"/>
      <c r="KW308" s="139"/>
      <c r="KX308" s="139"/>
      <c r="KY308" s="139"/>
      <c r="KZ308" s="139"/>
      <c r="LA308" s="139"/>
      <c r="LB308" s="139"/>
      <c r="LC308" s="139"/>
      <c r="LD308" s="139"/>
      <c r="LE308" s="139"/>
      <c r="LF308" s="139"/>
      <c r="LG308" s="139"/>
      <c r="LH308" s="139"/>
      <c r="LI308" s="139"/>
      <c r="LJ308" s="139"/>
      <c r="LK308" s="139"/>
      <c r="LL308" s="139"/>
      <c r="LM308" s="139"/>
      <c r="LN308" s="139"/>
      <c r="LO308" s="139"/>
      <c r="LP308" s="139"/>
      <c r="LQ308" s="139"/>
      <c r="LR308" s="139"/>
      <c r="LS308" s="139"/>
      <c r="LT308" s="139"/>
      <c r="LU308" s="139"/>
      <c r="LV308" s="139"/>
      <c r="LW308" s="139"/>
      <c r="LX308" s="139"/>
      <c r="LY308" s="139"/>
      <c r="LZ308" s="139"/>
      <c r="MA308" s="139"/>
      <c r="MB308" s="139"/>
      <c r="MC308" s="139"/>
      <c r="MD308" s="139"/>
      <c r="ME308" s="139"/>
      <c r="MF308" s="139"/>
      <c r="MG308" s="139"/>
      <c r="MH308" s="139"/>
      <c r="MI308" s="139"/>
      <c r="MJ308" s="139"/>
      <c r="MK308" s="139"/>
      <c r="ML308" s="139"/>
      <c r="MM308" s="139"/>
      <c r="MN308" s="139"/>
    </row>
    <row r="309" spans="1:352" s="140" customFormat="1" ht="15" customHeight="1" outlineLevel="1" x14ac:dyDescent="0.25">
      <c r="A309" s="131"/>
      <c r="B309" s="132"/>
      <c r="C309" s="133"/>
      <c r="D309" s="133"/>
      <c r="E309" s="134"/>
      <c r="F309" s="144" t="s">
        <v>118</v>
      </c>
      <c r="G309" s="145" t="s">
        <v>39</v>
      </c>
      <c r="H309" s="137">
        <f>C303*0.8</f>
        <v>3.6880000000000006</v>
      </c>
      <c r="I309" s="138">
        <v>2.64</v>
      </c>
      <c r="J309" s="134">
        <f t="shared" si="62"/>
        <v>9.7363200000000028</v>
      </c>
      <c r="K309" s="139"/>
      <c r="L309" s="139"/>
      <c r="M309" s="139"/>
      <c r="N309" s="139"/>
      <c r="O309" s="139"/>
      <c r="P309" s="139"/>
      <c r="Q309" s="139"/>
      <c r="R309" s="139"/>
      <c r="S309" s="139"/>
      <c r="T309" s="139"/>
      <c r="U309" s="139"/>
      <c r="V309" s="139"/>
      <c r="W309" s="139"/>
      <c r="X309" s="139"/>
      <c r="Y309" s="139"/>
      <c r="Z309" s="139"/>
      <c r="AA309" s="139"/>
      <c r="AB309" s="139"/>
      <c r="AC309" s="139"/>
      <c r="AD309" s="139"/>
      <c r="AE309" s="139"/>
      <c r="AF309" s="139"/>
      <c r="AG309" s="139"/>
      <c r="AH309" s="139"/>
      <c r="AI309" s="139"/>
      <c r="AJ309" s="139"/>
      <c r="AK309" s="139"/>
      <c r="AL309" s="139"/>
      <c r="AM309" s="139"/>
      <c r="AN309" s="139"/>
      <c r="AO309" s="139"/>
      <c r="AP309" s="139"/>
      <c r="AQ309" s="139"/>
      <c r="AR309" s="139"/>
      <c r="AS309" s="139"/>
      <c r="AT309" s="139"/>
      <c r="AU309" s="139"/>
      <c r="AV309" s="139"/>
      <c r="AW309" s="139"/>
      <c r="AX309" s="139"/>
      <c r="AY309" s="139"/>
      <c r="AZ309" s="139"/>
      <c r="BA309" s="139"/>
      <c r="BB309" s="139"/>
      <c r="BC309" s="139"/>
      <c r="BD309" s="139"/>
      <c r="BE309" s="139"/>
      <c r="BF309" s="139"/>
      <c r="BG309" s="139"/>
      <c r="BH309" s="139"/>
      <c r="BI309" s="139"/>
      <c r="BJ309" s="139"/>
      <c r="BK309" s="139"/>
      <c r="BL309" s="139"/>
      <c r="BM309" s="139"/>
      <c r="BN309" s="139"/>
      <c r="BO309" s="139"/>
      <c r="BP309" s="139"/>
      <c r="BQ309" s="139"/>
      <c r="BR309" s="139"/>
      <c r="BS309" s="139"/>
      <c r="BT309" s="139"/>
      <c r="BU309" s="139"/>
      <c r="BV309" s="139"/>
      <c r="BW309" s="139"/>
      <c r="BX309" s="139"/>
      <c r="BY309" s="139"/>
      <c r="BZ309" s="139"/>
      <c r="CA309" s="139"/>
      <c r="CB309" s="139"/>
      <c r="CC309" s="139"/>
      <c r="CD309" s="139"/>
      <c r="CE309" s="139"/>
      <c r="CF309" s="139"/>
      <c r="CG309" s="139"/>
      <c r="CH309" s="139"/>
      <c r="CI309" s="139"/>
      <c r="CJ309" s="139"/>
      <c r="CK309" s="139"/>
      <c r="CL309" s="139"/>
      <c r="CM309" s="139"/>
      <c r="CN309" s="139"/>
      <c r="CO309" s="139"/>
      <c r="CP309" s="139"/>
      <c r="CQ309" s="139"/>
      <c r="CR309" s="139"/>
      <c r="CS309" s="139"/>
      <c r="CT309" s="139"/>
      <c r="CU309" s="139"/>
      <c r="CV309" s="139"/>
      <c r="CW309" s="139"/>
      <c r="CX309" s="139"/>
      <c r="CY309" s="139"/>
      <c r="CZ309" s="139"/>
      <c r="DA309" s="139"/>
      <c r="DB309" s="139"/>
      <c r="DC309" s="139"/>
      <c r="DD309" s="139"/>
      <c r="DE309" s="139"/>
      <c r="DF309" s="139"/>
      <c r="DG309" s="139"/>
      <c r="DH309" s="139"/>
      <c r="DI309" s="139"/>
      <c r="DJ309" s="139"/>
      <c r="DK309" s="139"/>
      <c r="DL309" s="139"/>
      <c r="DM309" s="139"/>
      <c r="DN309" s="139"/>
      <c r="DO309" s="139"/>
      <c r="DP309" s="139"/>
      <c r="DQ309" s="139"/>
      <c r="DR309" s="139"/>
      <c r="DS309" s="139"/>
      <c r="DT309" s="139"/>
      <c r="DU309" s="139"/>
      <c r="DV309" s="139"/>
      <c r="DW309" s="139"/>
      <c r="DX309" s="139"/>
      <c r="DY309" s="139"/>
      <c r="DZ309" s="139"/>
      <c r="EA309" s="139"/>
      <c r="EB309" s="139"/>
      <c r="EC309" s="139"/>
      <c r="ED309" s="139"/>
      <c r="EE309" s="139"/>
      <c r="EF309" s="139"/>
      <c r="EG309" s="139"/>
      <c r="EH309" s="139"/>
      <c r="EI309" s="139"/>
      <c r="EJ309" s="139"/>
      <c r="EK309" s="139"/>
      <c r="EL309" s="139"/>
      <c r="EM309" s="139"/>
      <c r="EN309" s="139"/>
      <c r="EO309" s="139"/>
      <c r="EP309" s="139"/>
      <c r="EQ309" s="139"/>
      <c r="ER309" s="139"/>
      <c r="ES309" s="139"/>
      <c r="ET309" s="139"/>
      <c r="EU309" s="139"/>
      <c r="EV309" s="139"/>
      <c r="EW309" s="139"/>
      <c r="EX309" s="139"/>
      <c r="EY309" s="139"/>
      <c r="EZ309" s="139"/>
      <c r="FA309" s="139"/>
      <c r="FB309" s="139"/>
      <c r="FC309" s="139"/>
      <c r="FD309" s="139"/>
      <c r="FE309" s="139"/>
      <c r="FF309" s="139"/>
      <c r="FG309" s="139"/>
      <c r="FH309" s="139"/>
      <c r="FI309" s="139"/>
      <c r="FJ309" s="139"/>
      <c r="FK309" s="139"/>
      <c r="FL309" s="139"/>
      <c r="FM309" s="139"/>
      <c r="FN309" s="139"/>
      <c r="FO309" s="139"/>
      <c r="FP309" s="139"/>
      <c r="FQ309" s="139"/>
      <c r="FR309" s="139"/>
      <c r="FS309" s="139"/>
      <c r="FT309" s="139"/>
      <c r="FU309" s="139"/>
      <c r="FV309" s="139"/>
      <c r="FW309" s="139"/>
      <c r="FX309" s="139"/>
      <c r="FY309" s="139"/>
      <c r="FZ309" s="139"/>
      <c r="GA309" s="139"/>
      <c r="GB309" s="139"/>
      <c r="GC309" s="139"/>
      <c r="GD309" s="139"/>
      <c r="GE309" s="139"/>
      <c r="GF309" s="139"/>
      <c r="GG309" s="139"/>
      <c r="GH309" s="139"/>
      <c r="GI309" s="139"/>
      <c r="GJ309" s="139"/>
      <c r="GK309" s="139"/>
      <c r="GL309" s="139"/>
      <c r="GM309" s="139"/>
      <c r="GN309" s="139"/>
      <c r="GO309" s="139"/>
      <c r="GP309" s="139"/>
      <c r="GQ309" s="139"/>
      <c r="GR309" s="139"/>
      <c r="GS309" s="139"/>
      <c r="GT309" s="139"/>
      <c r="GU309" s="139"/>
      <c r="GV309" s="139"/>
      <c r="GW309" s="139"/>
      <c r="GX309" s="139"/>
      <c r="GY309" s="139"/>
      <c r="GZ309" s="139"/>
      <c r="HA309" s="139"/>
      <c r="HB309" s="139"/>
      <c r="HC309" s="139"/>
      <c r="HD309" s="139"/>
      <c r="HE309" s="139"/>
      <c r="HF309" s="139"/>
      <c r="HG309" s="139"/>
      <c r="HH309" s="139"/>
      <c r="HI309" s="139"/>
      <c r="HJ309" s="139"/>
      <c r="HK309" s="139"/>
      <c r="HL309" s="139"/>
      <c r="HM309" s="139"/>
      <c r="HN309" s="139"/>
      <c r="HO309" s="139"/>
      <c r="HP309" s="139"/>
      <c r="HQ309" s="139"/>
      <c r="HR309" s="139"/>
      <c r="HS309" s="139"/>
      <c r="HT309" s="139"/>
      <c r="HU309" s="139"/>
      <c r="HV309" s="139"/>
      <c r="HW309" s="139"/>
      <c r="HX309" s="139"/>
      <c r="HY309" s="139"/>
      <c r="HZ309" s="139"/>
      <c r="IA309" s="139"/>
      <c r="IB309" s="139"/>
      <c r="IC309" s="139"/>
      <c r="ID309" s="139"/>
      <c r="IE309" s="139"/>
      <c r="IF309" s="139"/>
      <c r="IG309" s="139"/>
      <c r="IH309" s="139"/>
      <c r="II309" s="139"/>
      <c r="IJ309" s="139"/>
      <c r="IK309" s="139"/>
      <c r="IL309" s="139"/>
      <c r="IM309" s="139"/>
      <c r="IN309" s="139"/>
      <c r="IO309" s="139"/>
      <c r="IP309" s="139"/>
      <c r="IQ309" s="139"/>
      <c r="IR309" s="139"/>
      <c r="IS309" s="139"/>
      <c r="IT309" s="139"/>
      <c r="IU309" s="139"/>
      <c r="IV309" s="139"/>
      <c r="IW309" s="139"/>
      <c r="IX309" s="139"/>
      <c r="IY309" s="139"/>
      <c r="IZ309" s="139"/>
      <c r="JA309" s="139"/>
      <c r="JB309" s="139"/>
      <c r="JC309" s="139"/>
      <c r="JD309" s="139"/>
      <c r="JE309" s="139"/>
      <c r="JF309" s="139"/>
      <c r="JG309" s="139"/>
      <c r="JH309" s="139"/>
      <c r="JI309" s="139"/>
      <c r="JJ309" s="139"/>
      <c r="JK309" s="139"/>
      <c r="JL309" s="139"/>
      <c r="JM309" s="139"/>
      <c r="JN309" s="139"/>
      <c r="JO309" s="139"/>
      <c r="JP309" s="139"/>
      <c r="JQ309" s="139"/>
      <c r="JR309" s="139"/>
      <c r="JS309" s="139"/>
      <c r="JT309" s="139"/>
      <c r="JU309" s="139"/>
      <c r="JV309" s="139"/>
      <c r="JW309" s="139"/>
      <c r="JX309" s="139"/>
      <c r="JY309" s="139"/>
      <c r="JZ309" s="139"/>
      <c r="KA309" s="139"/>
      <c r="KB309" s="139"/>
      <c r="KC309" s="139"/>
      <c r="KD309" s="139"/>
      <c r="KE309" s="139"/>
      <c r="KF309" s="139"/>
      <c r="KG309" s="139"/>
      <c r="KH309" s="139"/>
      <c r="KI309" s="139"/>
      <c r="KJ309" s="139"/>
      <c r="KK309" s="139"/>
      <c r="KL309" s="139"/>
      <c r="KM309" s="139"/>
      <c r="KN309" s="139"/>
      <c r="KO309" s="139"/>
      <c r="KP309" s="139"/>
      <c r="KQ309" s="139"/>
      <c r="KR309" s="139"/>
      <c r="KS309" s="139"/>
      <c r="KT309" s="139"/>
      <c r="KU309" s="139"/>
      <c r="KV309" s="139"/>
      <c r="KW309" s="139"/>
      <c r="KX309" s="139"/>
      <c r="KY309" s="139"/>
      <c r="KZ309" s="139"/>
      <c r="LA309" s="139"/>
      <c r="LB309" s="139"/>
      <c r="LC309" s="139"/>
      <c r="LD309" s="139"/>
      <c r="LE309" s="139"/>
      <c r="LF309" s="139"/>
      <c r="LG309" s="139"/>
      <c r="LH309" s="139"/>
      <c r="LI309" s="139"/>
      <c r="LJ309" s="139"/>
      <c r="LK309" s="139"/>
      <c r="LL309" s="139"/>
      <c r="LM309" s="139"/>
      <c r="LN309" s="139"/>
      <c r="LO309" s="139"/>
      <c r="LP309" s="139"/>
      <c r="LQ309" s="139"/>
      <c r="LR309" s="139"/>
      <c r="LS309" s="139"/>
      <c r="LT309" s="139"/>
      <c r="LU309" s="139"/>
      <c r="LV309" s="139"/>
      <c r="LW309" s="139"/>
      <c r="LX309" s="139"/>
      <c r="LY309" s="139"/>
      <c r="LZ309" s="139"/>
      <c r="MA309" s="139"/>
      <c r="MB309" s="139"/>
      <c r="MC309" s="139"/>
      <c r="MD309" s="139"/>
      <c r="ME309" s="139"/>
      <c r="MF309" s="139"/>
      <c r="MG309" s="139"/>
      <c r="MH309" s="139"/>
      <c r="MI309" s="139"/>
      <c r="MJ309" s="139"/>
      <c r="MK309" s="139"/>
      <c r="ML309" s="139"/>
      <c r="MM309" s="139"/>
      <c r="MN309" s="139"/>
    </row>
    <row r="310" spans="1:352" s="140" customFormat="1" ht="15" customHeight="1" outlineLevel="1" x14ac:dyDescent="0.25">
      <c r="A310" s="131"/>
      <c r="B310" s="132"/>
      <c r="C310" s="133"/>
      <c r="D310" s="133"/>
      <c r="E310" s="134"/>
      <c r="F310" s="144" t="s">
        <v>119</v>
      </c>
      <c r="G310" s="145" t="s">
        <v>39</v>
      </c>
      <c r="H310" s="137">
        <f>C303*0.2</f>
        <v>0.92200000000000015</v>
      </c>
      <c r="I310" s="138">
        <v>3.72</v>
      </c>
      <c r="J310" s="134">
        <f t="shared" si="62"/>
        <v>3.4298400000000009</v>
      </c>
      <c r="K310" s="139"/>
      <c r="L310" s="139"/>
      <c r="M310" s="139"/>
      <c r="N310" s="139"/>
      <c r="O310" s="139"/>
      <c r="P310" s="139"/>
      <c r="Q310" s="139"/>
      <c r="R310" s="139"/>
      <c r="S310" s="139"/>
      <c r="T310" s="139"/>
      <c r="U310" s="139"/>
      <c r="V310" s="139"/>
      <c r="W310" s="139"/>
      <c r="X310" s="139"/>
      <c r="Y310" s="139"/>
      <c r="Z310" s="139"/>
      <c r="AA310" s="139"/>
      <c r="AB310" s="139"/>
      <c r="AC310" s="139"/>
      <c r="AD310" s="139"/>
      <c r="AE310" s="139"/>
      <c r="AF310" s="139"/>
      <c r="AG310" s="139"/>
      <c r="AH310" s="139"/>
      <c r="AI310" s="139"/>
      <c r="AJ310" s="139"/>
      <c r="AK310" s="139"/>
      <c r="AL310" s="139"/>
      <c r="AM310" s="139"/>
      <c r="AN310" s="139"/>
      <c r="AO310" s="139"/>
      <c r="AP310" s="139"/>
      <c r="AQ310" s="139"/>
      <c r="AR310" s="139"/>
      <c r="AS310" s="139"/>
      <c r="AT310" s="139"/>
      <c r="AU310" s="139"/>
      <c r="AV310" s="139"/>
      <c r="AW310" s="139"/>
      <c r="AX310" s="139"/>
      <c r="AY310" s="139"/>
      <c r="AZ310" s="139"/>
      <c r="BA310" s="139"/>
      <c r="BB310" s="139"/>
      <c r="BC310" s="139"/>
      <c r="BD310" s="139"/>
      <c r="BE310" s="139"/>
      <c r="BF310" s="139"/>
      <c r="BG310" s="139"/>
      <c r="BH310" s="139"/>
      <c r="BI310" s="139"/>
      <c r="BJ310" s="139"/>
      <c r="BK310" s="139"/>
      <c r="BL310" s="139"/>
      <c r="BM310" s="139"/>
      <c r="BN310" s="139"/>
      <c r="BO310" s="139"/>
      <c r="BP310" s="139"/>
      <c r="BQ310" s="139"/>
      <c r="BR310" s="139"/>
      <c r="BS310" s="139"/>
      <c r="BT310" s="139"/>
      <c r="BU310" s="139"/>
      <c r="BV310" s="139"/>
      <c r="BW310" s="139"/>
      <c r="BX310" s="139"/>
      <c r="BY310" s="139"/>
      <c r="BZ310" s="139"/>
      <c r="CA310" s="139"/>
      <c r="CB310" s="139"/>
      <c r="CC310" s="139"/>
      <c r="CD310" s="139"/>
      <c r="CE310" s="139"/>
      <c r="CF310" s="139"/>
      <c r="CG310" s="139"/>
      <c r="CH310" s="139"/>
      <c r="CI310" s="139"/>
      <c r="CJ310" s="139"/>
      <c r="CK310" s="139"/>
      <c r="CL310" s="139"/>
      <c r="CM310" s="139"/>
      <c r="CN310" s="139"/>
      <c r="CO310" s="139"/>
      <c r="CP310" s="139"/>
      <c r="CQ310" s="139"/>
      <c r="CR310" s="139"/>
      <c r="CS310" s="139"/>
      <c r="CT310" s="139"/>
      <c r="CU310" s="139"/>
      <c r="CV310" s="139"/>
      <c r="CW310" s="139"/>
      <c r="CX310" s="139"/>
      <c r="CY310" s="139"/>
      <c r="CZ310" s="139"/>
      <c r="DA310" s="139"/>
      <c r="DB310" s="139"/>
      <c r="DC310" s="139"/>
      <c r="DD310" s="139"/>
      <c r="DE310" s="139"/>
      <c r="DF310" s="139"/>
      <c r="DG310" s="139"/>
      <c r="DH310" s="139"/>
      <c r="DI310" s="139"/>
      <c r="DJ310" s="139"/>
      <c r="DK310" s="139"/>
      <c r="DL310" s="139"/>
      <c r="DM310" s="139"/>
      <c r="DN310" s="139"/>
      <c r="DO310" s="139"/>
      <c r="DP310" s="139"/>
      <c r="DQ310" s="139"/>
      <c r="DR310" s="139"/>
      <c r="DS310" s="139"/>
      <c r="DT310" s="139"/>
      <c r="DU310" s="139"/>
      <c r="DV310" s="139"/>
      <c r="DW310" s="139"/>
      <c r="DX310" s="139"/>
      <c r="DY310" s="139"/>
      <c r="DZ310" s="139"/>
      <c r="EA310" s="139"/>
      <c r="EB310" s="139"/>
      <c r="EC310" s="139"/>
      <c r="ED310" s="139"/>
      <c r="EE310" s="139"/>
      <c r="EF310" s="139"/>
      <c r="EG310" s="139"/>
      <c r="EH310" s="139"/>
      <c r="EI310" s="139"/>
      <c r="EJ310" s="139"/>
      <c r="EK310" s="139"/>
      <c r="EL310" s="139"/>
      <c r="EM310" s="139"/>
      <c r="EN310" s="139"/>
      <c r="EO310" s="139"/>
      <c r="EP310" s="139"/>
      <c r="EQ310" s="139"/>
      <c r="ER310" s="139"/>
      <c r="ES310" s="139"/>
      <c r="ET310" s="139"/>
      <c r="EU310" s="139"/>
      <c r="EV310" s="139"/>
      <c r="EW310" s="139"/>
      <c r="EX310" s="139"/>
      <c r="EY310" s="139"/>
      <c r="EZ310" s="139"/>
      <c r="FA310" s="139"/>
      <c r="FB310" s="139"/>
      <c r="FC310" s="139"/>
      <c r="FD310" s="139"/>
      <c r="FE310" s="139"/>
      <c r="FF310" s="139"/>
      <c r="FG310" s="139"/>
      <c r="FH310" s="139"/>
      <c r="FI310" s="139"/>
      <c r="FJ310" s="139"/>
      <c r="FK310" s="139"/>
      <c r="FL310" s="139"/>
      <c r="FM310" s="139"/>
      <c r="FN310" s="139"/>
      <c r="FO310" s="139"/>
      <c r="FP310" s="139"/>
      <c r="FQ310" s="139"/>
      <c r="FR310" s="139"/>
      <c r="FS310" s="139"/>
      <c r="FT310" s="139"/>
      <c r="FU310" s="139"/>
      <c r="FV310" s="139"/>
      <c r="FW310" s="139"/>
      <c r="FX310" s="139"/>
      <c r="FY310" s="139"/>
      <c r="FZ310" s="139"/>
      <c r="GA310" s="139"/>
      <c r="GB310" s="139"/>
      <c r="GC310" s="139"/>
      <c r="GD310" s="139"/>
      <c r="GE310" s="139"/>
      <c r="GF310" s="139"/>
      <c r="GG310" s="139"/>
      <c r="GH310" s="139"/>
      <c r="GI310" s="139"/>
      <c r="GJ310" s="139"/>
      <c r="GK310" s="139"/>
      <c r="GL310" s="139"/>
      <c r="GM310" s="139"/>
      <c r="GN310" s="139"/>
      <c r="GO310" s="139"/>
      <c r="GP310" s="139"/>
      <c r="GQ310" s="139"/>
      <c r="GR310" s="139"/>
      <c r="GS310" s="139"/>
      <c r="GT310" s="139"/>
      <c r="GU310" s="139"/>
      <c r="GV310" s="139"/>
      <c r="GW310" s="139"/>
      <c r="GX310" s="139"/>
      <c r="GY310" s="139"/>
      <c r="GZ310" s="139"/>
      <c r="HA310" s="139"/>
      <c r="HB310" s="139"/>
      <c r="HC310" s="139"/>
      <c r="HD310" s="139"/>
      <c r="HE310" s="139"/>
      <c r="HF310" s="139"/>
      <c r="HG310" s="139"/>
      <c r="HH310" s="139"/>
      <c r="HI310" s="139"/>
      <c r="HJ310" s="139"/>
      <c r="HK310" s="139"/>
      <c r="HL310" s="139"/>
      <c r="HM310" s="139"/>
      <c r="HN310" s="139"/>
      <c r="HO310" s="139"/>
      <c r="HP310" s="139"/>
      <c r="HQ310" s="139"/>
      <c r="HR310" s="139"/>
      <c r="HS310" s="139"/>
      <c r="HT310" s="139"/>
      <c r="HU310" s="139"/>
      <c r="HV310" s="139"/>
      <c r="HW310" s="139"/>
      <c r="HX310" s="139"/>
      <c r="HY310" s="139"/>
      <c r="HZ310" s="139"/>
      <c r="IA310" s="139"/>
      <c r="IB310" s="139"/>
      <c r="IC310" s="139"/>
      <c r="ID310" s="139"/>
      <c r="IE310" s="139"/>
      <c r="IF310" s="139"/>
      <c r="IG310" s="139"/>
      <c r="IH310" s="139"/>
      <c r="II310" s="139"/>
      <c r="IJ310" s="139"/>
      <c r="IK310" s="139"/>
      <c r="IL310" s="139"/>
      <c r="IM310" s="139"/>
      <c r="IN310" s="139"/>
      <c r="IO310" s="139"/>
      <c r="IP310" s="139"/>
      <c r="IQ310" s="139"/>
      <c r="IR310" s="139"/>
      <c r="IS310" s="139"/>
      <c r="IT310" s="139"/>
      <c r="IU310" s="139"/>
      <c r="IV310" s="139"/>
      <c r="IW310" s="139"/>
      <c r="IX310" s="139"/>
      <c r="IY310" s="139"/>
      <c r="IZ310" s="139"/>
      <c r="JA310" s="139"/>
      <c r="JB310" s="139"/>
      <c r="JC310" s="139"/>
      <c r="JD310" s="139"/>
      <c r="JE310" s="139"/>
      <c r="JF310" s="139"/>
      <c r="JG310" s="139"/>
      <c r="JH310" s="139"/>
      <c r="JI310" s="139"/>
      <c r="JJ310" s="139"/>
      <c r="JK310" s="139"/>
      <c r="JL310" s="139"/>
      <c r="JM310" s="139"/>
      <c r="JN310" s="139"/>
      <c r="JO310" s="139"/>
      <c r="JP310" s="139"/>
      <c r="JQ310" s="139"/>
      <c r="JR310" s="139"/>
      <c r="JS310" s="139"/>
      <c r="JT310" s="139"/>
      <c r="JU310" s="139"/>
      <c r="JV310" s="139"/>
      <c r="JW310" s="139"/>
      <c r="JX310" s="139"/>
      <c r="JY310" s="139"/>
      <c r="JZ310" s="139"/>
      <c r="KA310" s="139"/>
      <c r="KB310" s="139"/>
      <c r="KC310" s="139"/>
      <c r="KD310" s="139"/>
      <c r="KE310" s="139"/>
      <c r="KF310" s="139"/>
      <c r="KG310" s="139"/>
      <c r="KH310" s="139"/>
      <c r="KI310" s="139"/>
      <c r="KJ310" s="139"/>
      <c r="KK310" s="139"/>
      <c r="KL310" s="139"/>
      <c r="KM310" s="139"/>
      <c r="KN310" s="139"/>
      <c r="KO310" s="139"/>
      <c r="KP310" s="139"/>
      <c r="KQ310" s="139"/>
      <c r="KR310" s="139"/>
      <c r="KS310" s="139"/>
      <c r="KT310" s="139"/>
      <c r="KU310" s="139"/>
      <c r="KV310" s="139"/>
      <c r="KW310" s="139"/>
      <c r="KX310" s="139"/>
      <c r="KY310" s="139"/>
      <c r="KZ310" s="139"/>
      <c r="LA310" s="139"/>
      <c r="LB310" s="139"/>
      <c r="LC310" s="139"/>
      <c r="LD310" s="139"/>
      <c r="LE310" s="139"/>
      <c r="LF310" s="139"/>
      <c r="LG310" s="139"/>
      <c r="LH310" s="139"/>
      <c r="LI310" s="139"/>
      <c r="LJ310" s="139"/>
      <c r="LK310" s="139"/>
      <c r="LL310" s="139"/>
      <c r="LM310" s="139"/>
      <c r="LN310" s="139"/>
      <c r="LO310" s="139"/>
      <c r="LP310" s="139"/>
      <c r="LQ310" s="139"/>
      <c r="LR310" s="139"/>
      <c r="LS310" s="139"/>
      <c r="LT310" s="139"/>
      <c r="LU310" s="139"/>
      <c r="LV310" s="139"/>
      <c r="LW310" s="139"/>
      <c r="LX310" s="139"/>
      <c r="LY310" s="139"/>
      <c r="LZ310" s="139"/>
      <c r="MA310" s="139"/>
      <c r="MB310" s="139"/>
      <c r="MC310" s="139"/>
      <c r="MD310" s="139"/>
      <c r="ME310" s="139"/>
      <c r="MF310" s="139"/>
      <c r="MG310" s="139"/>
      <c r="MH310" s="139"/>
      <c r="MI310" s="139"/>
      <c r="MJ310" s="139"/>
      <c r="MK310" s="139"/>
      <c r="ML310" s="139"/>
      <c r="MM310" s="139"/>
      <c r="MN310" s="139"/>
    </row>
    <row r="311" spans="1:352" s="140" customFormat="1" ht="15" customHeight="1" outlineLevel="1" x14ac:dyDescent="0.25">
      <c r="A311" s="131"/>
      <c r="B311" s="132"/>
      <c r="C311" s="133"/>
      <c r="D311" s="133"/>
      <c r="E311" s="134"/>
      <c r="F311" s="144" t="s">
        <v>120</v>
      </c>
      <c r="G311" s="145" t="s">
        <v>39</v>
      </c>
      <c r="H311" s="137">
        <f>C303*0.8</f>
        <v>3.6880000000000006</v>
      </c>
      <c r="I311" s="138">
        <v>4.68</v>
      </c>
      <c r="J311" s="134">
        <f t="shared" si="62"/>
        <v>17.259840000000001</v>
      </c>
      <c r="K311" s="139"/>
      <c r="L311" s="139"/>
      <c r="M311" s="139"/>
      <c r="N311" s="139"/>
      <c r="O311" s="139"/>
      <c r="P311" s="139"/>
      <c r="Q311" s="139"/>
      <c r="R311" s="139"/>
      <c r="S311" s="139"/>
      <c r="T311" s="139"/>
      <c r="U311" s="139"/>
      <c r="V311" s="139"/>
      <c r="W311" s="139"/>
      <c r="X311" s="139"/>
      <c r="Y311" s="139"/>
      <c r="Z311" s="139"/>
      <c r="AA311" s="139"/>
      <c r="AB311" s="139"/>
      <c r="AC311" s="139"/>
      <c r="AD311" s="139"/>
      <c r="AE311" s="139"/>
      <c r="AF311" s="139"/>
      <c r="AG311" s="139"/>
      <c r="AH311" s="139"/>
      <c r="AI311" s="139"/>
      <c r="AJ311" s="139"/>
      <c r="AK311" s="139"/>
      <c r="AL311" s="139"/>
      <c r="AM311" s="139"/>
      <c r="AN311" s="139"/>
      <c r="AO311" s="139"/>
      <c r="AP311" s="139"/>
      <c r="AQ311" s="139"/>
      <c r="AR311" s="139"/>
      <c r="AS311" s="139"/>
      <c r="AT311" s="139"/>
      <c r="AU311" s="139"/>
      <c r="AV311" s="139"/>
      <c r="AW311" s="139"/>
      <c r="AX311" s="139"/>
      <c r="AY311" s="139"/>
      <c r="AZ311" s="139"/>
      <c r="BA311" s="139"/>
      <c r="BB311" s="139"/>
      <c r="BC311" s="139"/>
      <c r="BD311" s="139"/>
      <c r="BE311" s="139"/>
      <c r="BF311" s="139"/>
      <c r="BG311" s="139"/>
      <c r="BH311" s="139"/>
      <c r="BI311" s="139"/>
      <c r="BJ311" s="139"/>
      <c r="BK311" s="139"/>
      <c r="BL311" s="139"/>
      <c r="BM311" s="139"/>
      <c r="BN311" s="139"/>
      <c r="BO311" s="139"/>
      <c r="BP311" s="139"/>
      <c r="BQ311" s="139"/>
      <c r="BR311" s="139"/>
      <c r="BS311" s="139"/>
      <c r="BT311" s="139"/>
      <c r="BU311" s="139"/>
      <c r="BV311" s="139"/>
      <c r="BW311" s="139"/>
      <c r="BX311" s="139"/>
      <c r="BY311" s="139"/>
      <c r="BZ311" s="139"/>
      <c r="CA311" s="139"/>
      <c r="CB311" s="139"/>
      <c r="CC311" s="139"/>
      <c r="CD311" s="139"/>
      <c r="CE311" s="139"/>
      <c r="CF311" s="139"/>
      <c r="CG311" s="139"/>
      <c r="CH311" s="139"/>
      <c r="CI311" s="139"/>
      <c r="CJ311" s="139"/>
      <c r="CK311" s="139"/>
      <c r="CL311" s="139"/>
      <c r="CM311" s="139"/>
      <c r="CN311" s="139"/>
      <c r="CO311" s="139"/>
      <c r="CP311" s="139"/>
      <c r="CQ311" s="139"/>
      <c r="CR311" s="139"/>
      <c r="CS311" s="139"/>
      <c r="CT311" s="139"/>
      <c r="CU311" s="139"/>
      <c r="CV311" s="139"/>
      <c r="CW311" s="139"/>
      <c r="CX311" s="139"/>
      <c r="CY311" s="139"/>
      <c r="CZ311" s="139"/>
      <c r="DA311" s="139"/>
      <c r="DB311" s="139"/>
      <c r="DC311" s="139"/>
      <c r="DD311" s="139"/>
      <c r="DE311" s="139"/>
      <c r="DF311" s="139"/>
      <c r="DG311" s="139"/>
      <c r="DH311" s="139"/>
      <c r="DI311" s="139"/>
      <c r="DJ311" s="139"/>
      <c r="DK311" s="139"/>
      <c r="DL311" s="139"/>
      <c r="DM311" s="139"/>
      <c r="DN311" s="139"/>
      <c r="DO311" s="139"/>
      <c r="DP311" s="139"/>
      <c r="DQ311" s="139"/>
      <c r="DR311" s="139"/>
      <c r="DS311" s="139"/>
      <c r="DT311" s="139"/>
      <c r="DU311" s="139"/>
      <c r="DV311" s="139"/>
      <c r="DW311" s="139"/>
      <c r="DX311" s="139"/>
      <c r="DY311" s="139"/>
      <c r="DZ311" s="139"/>
      <c r="EA311" s="139"/>
      <c r="EB311" s="139"/>
      <c r="EC311" s="139"/>
      <c r="ED311" s="139"/>
      <c r="EE311" s="139"/>
      <c r="EF311" s="139"/>
      <c r="EG311" s="139"/>
      <c r="EH311" s="139"/>
      <c r="EI311" s="139"/>
      <c r="EJ311" s="139"/>
      <c r="EK311" s="139"/>
      <c r="EL311" s="139"/>
      <c r="EM311" s="139"/>
      <c r="EN311" s="139"/>
      <c r="EO311" s="139"/>
      <c r="EP311" s="139"/>
      <c r="EQ311" s="139"/>
      <c r="ER311" s="139"/>
      <c r="ES311" s="139"/>
      <c r="ET311" s="139"/>
      <c r="EU311" s="139"/>
      <c r="EV311" s="139"/>
      <c r="EW311" s="139"/>
      <c r="EX311" s="139"/>
      <c r="EY311" s="139"/>
      <c r="EZ311" s="139"/>
      <c r="FA311" s="139"/>
      <c r="FB311" s="139"/>
      <c r="FC311" s="139"/>
      <c r="FD311" s="139"/>
      <c r="FE311" s="139"/>
      <c r="FF311" s="139"/>
      <c r="FG311" s="139"/>
      <c r="FH311" s="139"/>
      <c r="FI311" s="139"/>
      <c r="FJ311" s="139"/>
      <c r="FK311" s="139"/>
      <c r="FL311" s="139"/>
      <c r="FM311" s="139"/>
      <c r="FN311" s="139"/>
      <c r="FO311" s="139"/>
      <c r="FP311" s="139"/>
      <c r="FQ311" s="139"/>
      <c r="FR311" s="139"/>
      <c r="FS311" s="139"/>
      <c r="FT311" s="139"/>
      <c r="FU311" s="139"/>
      <c r="FV311" s="139"/>
      <c r="FW311" s="139"/>
      <c r="FX311" s="139"/>
      <c r="FY311" s="139"/>
      <c r="FZ311" s="139"/>
      <c r="GA311" s="139"/>
      <c r="GB311" s="139"/>
      <c r="GC311" s="139"/>
      <c r="GD311" s="139"/>
      <c r="GE311" s="139"/>
      <c r="GF311" s="139"/>
      <c r="GG311" s="139"/>
      <c r="GH311" s="139"/>
      <c r="GI311" s="139"/>
      <c r="GJ311" s="139"/>
      <c r="GK311" s="139"/>
      <c r="GL311" s="139"/>
      <c r="GM311" s="139"/>
      <c r="GN311" s="139"/>
      <c r="GO311" s="139"/>
      <c r="GP311" s="139"/>
      <c r="GQ311" s="139"/>
      <c r="GR311" s="139"/>
      <c r="GS311" s="139"/>
      <c r="GT311" s="139"/>
      <c r="GU311" s="139"/>
      <c r="GV311" s="139"/>
      <c r="GW311" s="139"/>
      <c r="GX311" s="139"/>
      <c r="GY311" s="139"/>
      <c r="GZ311" s="139"/>
      <c r="HA311" s="139"/>
      <c r="HB311" s="139"/>
      <c r="HC311" s="139"/>
      <c r="HD311" s="139"/>
      <c r="HE311" s="139"/>
      <c r="HF311" s="139"/>
      <c r="HG311" s="139"/>
      <c r="HH311" s="139"/>
      <c r="HI311" s="139"/>
      <c r="HJ311" s="139"/>
      <c r="HK311" s="139"/>
      <c r="HL311" s="139"/>
      <c r="HM311" s="139"/>
      <c r="HN311" s="139"/>
      <c r="HO311" s="139"/>
      <c r="HP311" s="139"/>
      <c r="HQ311" s="139"/>
      <c r="HR311" s="139"/>
      <c r="HS311" s="139"/>
      <c r="HT311" s="139"/>
      <c r="HU311" s="139"/>
      <c r="HV311" s="139"/>
      <c r="HW311" s="139"/>
      <c r="HX311" s="139"/>
      <c r="HY311" s="139"/>
      <c r="HZ311" s="139"/>
      <c r="IA311" s="139"/>
      <c r="IB311" s="139"/>
      <c r="IC311" s="139"/>
      <c r="ID311" s="139"/>
      <c r="IE311" s="139"/>
      <c r="IF311" s="139"/>
      <c r="IG311" s="139"/>
      <c r="IH311" s="139"/>
      <c r="II311" s="139"/>
      <c r="IJ311" s="139"/>
      <c r="IK311" s="139"/>
      <c r="IL311" s="139"/>
      <c r="IM311" s="139"/>
      <c r="IN311" s="139"/>
      <c r="IO311" s="139"/>
      <c r="IP311" s="139"/>
      <c r="IQ311" s="139"/>
      <c r="IR311" s="139"/>
      <c r="IS311" s="139"/>
      <c r="IT311" s="139"/>
      <c r="IU311" s="139"/>
      <c r="IV311" s="139"/>
      <c r="IW311" s="139"/>
      <c r="IX311" s="139"/>
      <c r="IY311" s="139"/>
      <c r="IZ311" s="139"/>
      <c r="JA311" s="139"/>
      <c r="JB311" s="139"/>
      <c r="JC311" s="139"/>
      <c r="JD311" s="139"/>
      <c r="JE311" s="139"/>
      <c r="JF311" s="139"/>
      <c r="JG311" s="139"/>
      <c r="JH311" s="139"/>
      <c r="JI311" s="139"/>
      <c r="JJ311" s="139"/>
      <c r="JK311" s="139"/>
      <c r="JL311" s="139"/>
      <c r="JM311" s="139"/>
      <c r="JN311" s="139"/>
      <c r="JO311" s="139"/>
      <c r="JP311" s="139"/>
      <c r="JQ311" s="139"/>
      <c r="JR311" s="139"/>
      <c r="JS311" s="139"/>
      <c r="JT311" s="139"/>
      <c r="JU311" s="139"/>
      <c r="JV311" s="139"/>
      <c r="JW311" s="139"/>
      <c r="JX311" s="139"/>
      <c r="JY311" s="139"/>
      <c r="JZ311" s="139"/>
      <c r="KA311" s="139"/>
      <c r="KB311" s="139"/>
      <c r="KC311" s="139"/>
      <c r="KD311" s="139"/>
      <c r="KE311" s="139"/>
      <c r="KF311" s="139"/>
      <c r="KG311" s="139"/>
      <c r="KH311" s="139"/>
      <c r="KI311" s="139"/>
      <c r="KJ311" s="139"/>
      <c r="KK311" s="139"/>
      <c r="KL311" s="139"/>
      <c r="KM311" s="139"/>
      <c r="KN311" s="139"/>
      <c r="KO311" s="139"/>
      <c r="KP311" s="139"/>
      <c r="KQ311" s="139"/>
      <c r="KR311" s="139"/>
      <c r="KS311" s="139"/>
      <c r="KT311" s="139"/>
      <c r="KU311" s="139"/>
      <c r="KV311" s="139"/>
      <c r="KW311" s="139"/>
      <c r="KX311" s="139"/>
      <c r="KY311" s="139"/>
      <c r="KZ311" s="139"/>
      <c r="LA311" s="139"/>
      <c r="LB311" s="139"/>
      <c r="LC311" s="139"/>
      <c r="LD311" s="139"/>
      <c r="LE311" s="139"/>
      <c r="LF311" s="139"/>
      <c r="LG311" s="139"/>
      <c r="LH311" s="139"/>
      <c r="LI311" s="139"/>
      <c r="LJ311" s="139"/>
      <c r="LK311" s="139"/>
      <c r="LL311" s="139"/>
      <c r="LM311" s="139"/>
      <c r="LN311" s="139"/>
      <c r="LO311" s="139"/>
      <c r="LP311" s="139"/>
      <c r="LQ311" s="139"/>
      <c r="LR311" s="139"/>
      <c r="LS311" s="139"/>
      <c r="LT311" s="139"/>
      <c r="LU311" s="139"/>
      <c r="LV311" s="139"/>
      <c r="LW311" s="139"/>
      <c r="LX311" s="139"/>
      <c r="LY311" s="139"/>
      <c r="LZ311" s="139"/>
      <c r="MA311" s="139"/>
      <c r="MB311" s="139"/>
      <c r="MC311" s="139"/>
      <c r="MD311" s="139"/>
      <c r="ME311" s="139"/>
      <c r="MF311" s="139"/>
      <c r="MG311" s="139"/>
      <c r="MH311" s="139"/>
      <c r="MI311" s="139"/>
      <c r="MJ311" s="139"/>
      <c r="MK311" s="139"/>
      <c r="ML311" s="139"/>
      <c r="MM311" s="139"/>
      <c r="MN311" s="139"/>
    </row>
    <row r="312" spans="1:352" s="140" customFormat="1" ht="15" customHeight="1" outlineLevel="1" x14ac:dyDescent="0.25">
      <c r="A312" s="131"/>
      <c r="B312" s="132"/>
      <c r="C312" s="133"/>
      <c r="D312" s="133"/>
      <c r="E312" s="134"/>
      <c r="F312" s="144" t="s">
        <v>121</v>
      </c>
      <c r="G312" s="145" t="s">
        <v>39</v>
      </c>
      <c r="H312" s="137">
        <f>C303*7</f>
        <v>32.270000000000003</v>
      </c>
      <c r="I312" s="138">
        <v>0.12</v>
      </c>
      <c r="J312" s="134">
        <f t="shared" si="62"/>
        <v>3.8724000000000003</v>
      </c>
      <c r="K312" s="139"/>
      <c r="L312" s="139"/>
      <c r="M312" s="139"/>
      <c r="N312" s="139"/>
      <c r="O312" s="139"/>
      <c r="P312" s="139"/>
      <c r="Q312" s="139"/>
      <c r="R312" s="139"/>
      <c r="S312" s="139"/>
      <c r="T312" s="139"/>
      <c r="U312" s="139"/>
      <c r="V312" s="139"/>
      <c r="W312" s="139"/>
      <c r="X312" s="139"/>
      <c r="Y312" s="139"/>
      <c r="Z312" s="139"/>
      <c r="AA312" s="139"/>
      <c r="AB312" s="139"/>
      <c r="AC312" s="139"/>
      <c r="AD312" s="139"/>
      <c r="AE312" s="139"/>
      <c r="AF312" s="139"/>
      <c r="AG312" s="139"/>
      <c r="AH312" s="139"/>
      <c r="AI312" s="139"/>
      <c r="AJ312" s="139"/>
      <c r="AK312" s="139"/>
      <c r="AL312" s="139"/>
      <c r="AM312" s="139"/>
      <c r="AN312" s="139"/>
      <c r="AO312" s="139"/>
      <c r="AP312" s="139"/>
      <c r="AQ312" s="139"/>
      <c r="AR312" s="139"/>
      <c r="AS312" s="139"/>
      <c r="AT312" s="139"/>
      <c r="AU312" s="139"/>
      <c r="AV312" s="139"/>
      <c r="AW312" s="139"/>
      <c r="AX312" s="139"/>
      <c r="AY312" s="139"/>
      <c r="AZ312" s="139"/>
      <c r="BA312" s="139"/>
      <c r="BB312" s="139"/>
      <c r="BC312" s="139"/>
      <c r="BD312" s="139"/>
      <c r="BE312" s="139"/>
      <c r="BF312" s="139"/>
      <c r="BG312" s="139"/>
      <c r="BH312" s="139"/>
      <c r="BI312" s="139"/>
      <c r="BJ312" s="139"/>
      <c r="BK312" s="139"/>
      <c r="BL312" s="139"/>
      <c r="BM312" s="139"/>
      <c r="BN312" s="139"/>
      <c r="BO312" s="139"/>
      <c r="BP312" s="139"/>
      <c r="BQ312" s="139"/>
      <c r="BR312" s="139"/>
      <c r="BS312" s="139"/>
      <c r="BT312" s="139"/>
      <c r="BU312" s="139"/>
      <c r="BV312" s="139"/>
      <c r="BW312" s="139"/>
      <c r="BX312" s="139"/>
      <c r="BY312" s="139"/>
      <c r="BZ312" s="139"/>
      <c r="CA312" s="139"/>
      <c r="CB312" s="139"/>
      <c r="CC312" s="139"/>
      <c r="CD312" s="139"/>
      <c r="CE312" s="139"/>
      <c r="CF312" s="139"/>
      <c r="CG312" s="139"/>
      <c r="CH312" s="139"/>
      <c r="CI312" s="139"/>
      <c r="CJ312" s="139"/>
      <c r="CK312" s="139"/>
      <c r="CL312" s="139"/>
      <c r="CM312" s="139"/>
      <c r="CN312" s="139"/>
      <c r="CO312" s="139"/>
      <c r="CP312" s="139"/>
      <c r="CQ312" s="139"/>
      <c r="CR312" s="139"/>
      <c r="CS312" s="139"/>
      <c r="CT312" s="139"/>
      <c r="CU312" s="139"/>
      <c r="CV312" s="139"/>
      <c r="CW312" s="139"/>
      <c r="CX312" s="139"/>
      <c r="CY312" s="139"/>
      <c r="CZ312" s="139"/>
      <c r="DA312" s="139"/>
      <c r="DB312" s="139"/>
      <c r="DC312" s="139"/>
      <c r="DD312" s="139"/>
      <c r="DE312" s="139"/>
      <c r="DF312" s="139"/>
      <c r="DG312" s="139"/>
      <c r="DH312" s="139"/>
      <c r="DI312" s="139"/>
      <c r="DJ312" s="139"/>
      <c r="DK312" s="139"/>
      <c r="DL312" s="139"/>
      <c r="DM312" s="139"/>
      <c r="DN312" s="139"/>
      <c r="DO312" s="139"/>
      <c r="DP312" s="139"/>
      <c r="DQ312" s="139"/>
      <c r="DR312" s="139"/>
      <c r="DS312" s="139"/>
      <c r="DT312" s="139"/>
      <c r="DU312" s="139"/>
      <c r="DV312" s="139"/>
      <c r="DW312" s="139"/>
      <c r="DX312" s="139"/>
      <c r="DY312" s="139"/>
      <c r="DZ312" s="139"/>
      <c r="EA312" s="139"/>
      <c r="EB312" s="139"/>
      <c r="EC312" s="139"/>
      <c r="ED312" s="139"/>
      <c r="EE312" s="139"/>
      <c r="EF312" s="139"/>
      <c r="EG312" s="139"/>
      <c r="EH312" s="139"/>
      <c r="EI312" s="139"/>
      <c r="EJ312" s="139"/>
      <c r="EK312" s="139"/>
      <c r="EL312" s="139"/>
      <c r="EM312" s="139"/>
      <c r="EN312" s="139"/>
      <c r="EO312" s="139"/>
      <c r="EP312" s="139"/>
      <c r="EQ312" s="139"/>
      <c r="ER312" s="139"/>
      <c r="ES312" s="139"/>
      <c r="ET312" s="139"/>
      <c r="EU312" s="139"/>
      <c r="EV312" s="139"/>
      <c r="EW312" s="139"/>
      <c r="EX312" s="139"/>
      <c r="EY312" s="139"/>
      <c r="EZ312" s="139"/>
      <c r="FA312" s="139"/>
      <c r="FB312" s="139"/>
      <c r="FC312" s="139"/>
      <c r="FD312" s="139"/>
      <c r="FE312" s="139"/>
      <c r="FF312" s="139"/>
      <c r="FG312" s="139"/>
      <c r="FH312" s="139"/>
      <c r="FI312" s="139"/>
      <c r="FJ312" s="139"/>
      <c r="FK312" s="139"/>
      <c r="FL312" s="139"/>
      <c r="FM312" s="139"/>
      <c r="FN312" s="139"/>
      <c r="FO312" s="139"/>
      <c r="FP312" s="139"/>
      <c r="FQ312" s="139"/>
      <c r="FR312" s="139"/>
      <c r="FS312" s="139"/>
      <c r="FT312" s="139"/>
      <c r="FU312" s="139"/>
      <c r="FV312" s="139"/>
      <c r="FW312" s="139"/>
      <c r="FX312" s="139"/>
      <c r="FY312" s="139"/>
      <c r="FZ312" s="139"/>
      <c r="GA312" s="139"/>
      <c r="GB312" s="139"/>
      <c r="GC312" s="139"/>
      <c r="GD312" s="139"/>
      <c r="GE312" s="139"/>
      <c r="GF312" s="139"/>
      <c r="GG312" s="139"/>
      <c r="GH312" s="139"/>
      <c r="GI312" s="139"/>
      <c r="GJ312" s="139"/>
      <c r="GK312" s="139"/>
      <c r="GL312" s="139"/>
      <c r="GM312" s="139"/>
      <c r="GN312" s="139"/>
      <c r="GO312" s="139"/>
      <c r="GP312" s="139"/>
      <c r="GQ312" s="139"/>
      <c r="GR312" s="139"/>
      <c r="GS312" s="139"/>
      <c r="GT312" s="139"/>
      <c r="GU312" s="139"/>
      <c r="GV312" s="139"/>
      <c r="GW312" s="139"/>
      <c r="GX312" s="139"/>
      <c r="GY312" s="139"/>
      <c r="GZ312" s="139"/>
      <c r="HA312" s="139"/>
      <c r="HB312" s="139"/>
      <c r="HC312" s="139"/>
      <c r="HD312" s="139"/>
      <c r="HE312" s="139"/>
      <c r="HF312" s="139"/>
      <c r="HG312" s="139"/>
      <c r="HH312" s="139"/>
      <c r="HI312" s="139"/>
      <c r="HJ312" s="139"/>
      <c r="HK312" s="139"/>
      <c r="HL312" s="139"/>
      <c r="HM312" s="139"/>
      <c r="HN312" s="139"/>
      <c r="HO312" s="139"/>
      <c r="HP312" s="139"/>
      <c r="HQ312" s="139"/>
      <c r="HR312" s="139"/>
      <c r="HS312" s="139"/>
      <c r="HT312" s="139"/>
      <c r="HU312" s="139"/>
      <c r="HV312" s="139"/>
      <c r="HW312" s="139"/>
      <c r="HX312" s="139"/>
      <c r="HY312" s="139"/>
      <c r="HZ312" s="139"/>
      <c r="IA312" s="139"/>
      <c r="IB312" s="139"/>
      <c r="IC312" s="139"/>
      <c r="ID312" s="139"/>
      <c r="IE312" s="139"/>
      <c r="IF312" s="139"/>
      <c r="IG312" s="139"/>
      <c r="IH312" s="139"/>
      <c r="II312" s="139"/>
      <c r="IJ312" s="139"/>
      <c r="IK312" s="139"/>
      <c r="IL312" s="139"/>
      <c r="IM312" s="139"/>
      <c r="IN312" s="139"/>
      <c r="IO312" s="139"/>
      <c r="IP312" s="139"/>
      <c r="IQ312" s="139"/>
      <c r="IR312" s="139"/>
      <c r="IS312" s="139"/>
      <c r="IT312" s="139"/>
      <c r="IU312" s="139"/>
      <c r="IV312" s="139"/>
      <c r="IW312" s="139"/>
      <c r="IX312" s="139"/>
      <c r="IY312" s="139"/>
      <c r="IZ312" s="139"/>
      <c r="JA312" s="139"/>
      <c r="JB312" s="139"/>
      <c r="JC312" s="139"/>
      <c r="JD312" s="139"/>
      <c r="JE312" s="139"/>
      <c r="JF312" s="139"/>
      <c r="JG312" s="139"/>
      <c r="JH312" s="139"/>
      <c r="JI312" s="139"/>
      <c r="JJ312" s="139"/>
      <c r="JK312" s="139"/>
      <c r="JL312" s="139"/>
      <c r="JM312" s="139"/>
      <c r="JN312" s="139"/>
      <c r="JO312" s="139"/>
      <c r="JP312" s="139"/>
      <c r="JQ312" s="139"/>
      <c r="JR312" s="139"/>
      <c r="JS312" s="139"/>
      <c r="JT312" s="139"/>
      <c r="JU312" s="139"/>
      <c r="JV312" s="139"/>
      <c r="JW312" s="139"/>
      <c r="JX312" s="139"/>
      <c r="JY312" s="139"/>
      <c r="JZ312" s="139"/>
      <c r="KA312" s="139"/>
      <c r="KB312" s="139"/>
      <c r="KC312" s="139"/>
      <c r="KD312" s="139"/>
      <c r="KE312" s="139"/>
      <c r="KF312" s="139"/>
      <c r="KG312" s="139"/>
      <c r="KH312" s="139"/>
      <c r="KI312" s="139"/>
      <c r="KJ312" s="139"/>
      <c r="KK312" s="139"/>
      <c r="KL312" s="139"/>
      <c r="KM312" s="139"/>
      <c r="KN312" s="139"/>
      <c r="KO312" s="139"/>
      <c r="KP312" s="139"/>
      <c r="KQ312" s="139"/>
      <c r="KR312" s="139"/>
      <c r="KS312" s="139"/>
      <c r="KT312" s="139"/>
      <c r="KU312" s="139"/>
      <c r="KV312" s="139"/>
      <c r="KW312" s="139"/>
      <c r="KX312" s="139"/>
      <c r="KY312" s="139"/>
      <c r="KZ312" s="139"/>
      <c r="LA312" s="139"/>
      <c r="LB312" s="139"/>
      <c r="LC312" s="139"/>
      <c r="LD312" s="139"/>
      <c r="LE312" s="139"/>
      <c r="LF312" s="139"/>
      <c r="LG312" s="139"/>
      <c r="LH312" s="139"/>
      <c r="LI312" s="139"/>
      <c r="LJ312" s="139"/>
      <c r="LK312" s="139"/>
      <c r="LL312" s="139"/>
      <c r="LM312" s="139"/>
      <c r="LN312" s="139"/>
      <c r="LO312" s="139"/>
      <c r="LP312" s="139"/>
      <c r="LQ312" s="139"/>
      <c r="LR312" s="139"/>
      <c r="LS312" s="139"/>
      <c r="LT312" s="139"/>
      <c r="LU312" s="139"/>
      <c r="LV312" s="139"/>
      <c r="LW312" s="139"/>
      <c r="LX312" s="139"/>
      <c r="LY312" s="139"/>
      <c r="LZ312" s="139"/>
      <c r="MA312" s="139"/>
      <c r="MB312" s="139"/>
      <c r="MC312" s="139"/>
      <c r="MD312" s="139"/>
      <c r="ME312" s="139"/>
      <c r="MF312" s="139"/>
      <c r="MG312" s="139"/>
      <c r="MH312" s="139"/>
      <c r="MI312" s="139"/>
      <c r="MJ312" s="139"/>
      <c r="MK312" s="139"/>
      <c r="ML312" s="139"/>
      <c r="MM312" s="139"/>
      <c r="MN312" s="139"/>
    </row>
    <row r="313" spans="1:352" s="140" customFormat="1" ht="15" customHeight="1" outlineLevel="1" x14ac:dyDescent="0.25">
      <c r="A313" s="131"/>
      <c r="B313" s="132"/>
      <c r="C313" s="133"/>
      <c r="D313" s="133"/>
      <c r="E313" s="134"/>
      <c r="F313" s="144" t="s">
        <v>122</v>
      </c>
      <c r="G313" s="145" t="s">
        <v>39</v>
      </c>
      <c r="H313" s="137">
        <f>C303*0.8</f>
        <v>3.6880000000000006</v>
      </c>
      <c r="I313" s="138">
        <v>1.77</v>
      </c>
      <c r="J313" s="134">
        <f t="shared" si="62"/>
        <v>6.5277600000000016</v>
      </c>
      <c r="K313" s="139"/>
      <c r="L313" s="139"/>
      <c r="M313" s="139"/>
      <c r="N313" s="139"/>
      <c r="O313" s="139"/>
      <c r="P313" s="139"/>
      <c r="Q313" s="139"/>
      <c r="R313" s="139"/>
      <c r="S313" s="139"/>
      <c r="T313" s="139"/>
      <c r="U313" s="139"/>
      <c r="V313" s="139"/>
      <c r="W313" s="139"/>
      <c r="X313" s="139"/>
      <c r="Y313" s="139"/>
      <c r="Z313" s="139"/>
      <c r="AA313" s="139"/>
      <c r="AB313" s="139"/>
      <c r="AC313" s="139"/>
      <c r="AD313" s="139"/>
      <c r="AE313" s="139"/>
      <c r="AF313" s="139"/>
      <c r="AG313" s="139"/>
      <c r="AH313" s="139"/>
      <c r="AI313" s="139"/>
      <c r="AJ313" s="139"/>
      <c r="AK313" s="139"/>
      <c r="AL313" s="139"/>
      <c r="AM313" s="139"/>
      <c r="AN313" s="139"/>
      <c r="AO313" s="139"/>
      <c r="AP313" s="139"/>
      <c r="AQ313" s="139"/>
      <c r="AR313" s="139"/>
      <c r="AS313" s="139"/>
      <c r="AT313" s="139"/>
      <c r="AU313" s="139"/>
      <c r="AV313" s="139"/>
      <c r="AW313" s="139"/>
      <c r="AX313" s="139"/>
      <c r="AY313" s="139"/>
      <c r="AZ313" s="139"/>
      <c r="BA313" s="139"/>
      <c r="BB313" s="139"/>
      <c r="BC313" s="139"/>
      <c r="BD313" s="139"/>
      <c r="BE313" s="139"/>
      <c r="BF313" s="139"/>
      <c r="BG313" s="139"/>
      <c r="BH313" s="139"/>
      <c r="BI313" s="139"/>
      <c r="BJ313" s="139"/>
      <c r="BK313" s="139"/>
      <c r="BL313" s="139"/>
      <c r="BM313" s="139"/>
      <c r="BN313" s="139"/>
      <c r="BO313" s="139"/>
      <c r="BP313" s="139"/>
      <c r="BQ313" s="139"/>
      <c r="BR313" s="139"/>
      <c r="BS313" s="139"/>
      <c r="BT313" s="139"/>
      <c r="BU313" s="139"/>
      <c r="BV313" s="139"/>
      <c r="BW313" s="139"/>
      <c r="BX313" s="139"/>
      <c r="BY313" s="139"/>
      <c r="BZ313" s="139"/>
      <c r="CA313" s="139"/>
      <c r="CB313" s="139"/>
      <c r="CC313" s="139"/>
      <c r="CD313" s="139"/>
      <c r="CE313" s="139"/>
      <c r="CF313" s="139"/>
      <c r="CG313" s="139"/>
      <c r="CH313" s="139"/>
      <c r="CI313" s="139"/>
      <c r="CJ313" s="139"/>
      <c r="CK313" s="139"/>
      <c r="CL313" s="139"/>
      <c r="CM313" s="139"/>
      <c r="CN313" s="139"/>
      <c r="CO313" s="139"/>
      <c r="CP313" s="139"/>
      <c r="CQ313" s="139"/>
      <c r="CR313" s="139"/>
      <c r="CS313" s="139"/>
      <c r="CT313" s="139"/>
      <c r="CU313" s="139"/>
      <c r="CV313" s="139"/>
      <c r="CW313" s="139"/>
      <c r="CX313" s="139"/>
      <c r="CY313" s="139"/>
      <c r="CZ313" s="139"/>
      <c r="DA313" s="139"/>
      <c r="DB313" s="139"/>
      <c r="DC313" s="139"/>
      <c r="DD313" s="139"/>
      <c r="DE313" s="139"/>
      <c r="DF313" s="139"/>
      <c r="DG313" s="139"/>
      <c r="DH313" s="139"/>
      <c r="DI313" s="139"/>
      <c r="DJ313" s="139"/>
      <c r="DK313" s="139"/>
      <c r="DL313" s="139"/>
      <c r="DM313" s="139"/>
      <c r="DN313" s="139"/>
      <c r="DO313" s="139"/>
      <c r="DP313" s="139"/>
      <c r="DQ313" s="139"/>
      <c r="DR313" s="139"/>
      <c r="DS313" s="139"/>
      <c r="DT313" s="139"/>
      <c r="DU313" s="139"/>
      <c r="DV313" s="139"/>
      <c r="DW313" s="139"/>
      <c r="DX313" s="139"/>
      <c r="DY313" s="139"/>
      <c r="DZ313" s="139"/>
      <c r="EA313" s="139"/>
      <c r="EB313" s="139"/>
      <c r="EC313" s="139"/>
      <c r="ED313" s="139"/>
      <c r="EE313" s="139"/>
      <c r="EF313" s="139"/>
      <c r="EG313" s="139"/>
      <c r="EH313" s="139"/>
      <c r="EI313" s="139"/>
      <c r="EJ313" s="139"/>
      <c r="EK313" s="139"/>
      <c r="EL313" s="139"/>
      <c r="EM313" s="139"/>
      <c r="EN313" s="139"/>
      <c r="EO313" s="139"/>
      <c r="EP313" s="139"/>
      <c r="EQ313" s="139"/>
      <c r="ER313" s="139"/>
      <c r="ES313" s="139"/>
      <c r="ET313" s="139"/>
      <c r="EU313" s="139"/>
      <c r="EV313" s="139"/>
      <c r="EW313" s="139"/>
      <c r="EX313" s="139"/>
      <c r="EY313" s="139"/>
      <c r="EZ313" s="139"/>
      <c r="FA313" s="139"/>
      <c r="FB313" s="139"/>
      <c r="FC313" s="139"/>
      <c r="FD313" s="139"/>
      <c r="FE313" s="139"/>
      <c r="FF313" s="139"/>
      <c r="FG313" s="139"/>
      <c r="FH313" s="139"/>
      <c r="FI313" s="139"/>
      <c r="FJ313" s="139"/>
      <c r="FK313" s="139"/>
      <c r="FL313" s="139"/>
      <c r="FM313" s="139"/>
      <c r="FN313" s="139"/>
      <c r="FO313" s="139"/>
      <c r="FP313" s="139"/>
      <c r="FQ313" s="139"/>
      <c r="FR313" s="139"/>
      <c r="FS313" s="139"/>
      <c r="FT313" s="139"/>
      <c r="FU313" s="139"/>
      <c r="FV313" s="139"/>
      <c r="FW313" s="139"/>
      <c r="FX313" s="139"/>
      <c r="FY313" s="139"/>
      <c r="FZ313" s="139"/>
      <c r="GA313" s="139"/>
      <c r="GB313" s="139"/>
      <c r="GC313" s="139"/>
      <c r="GD313" s="139"/>
      <c r="GE313" s="139"/>
      <c r="GF313" s="139"/>
      <c r="GG313" s="139"/>
      <c r="GH313" s="139"/>
      <c r="GI313" s="139"/>
      <c r="GJ313" s="139"/>
      <c r="GK313" s="139"/>
      <c r="GL313" s="139"/>
      <c r="GM313" s="139"/>
      <c r="GN313" s="139"/>
      <c r="GO313" s="139"/>
      <c r="GP313" s="139"/>
      <c r="GQ313" s="139"/>
      <c r="GR313" s="139"/>
      <c r="GS313" s="139"/>
      <c r="GT313" s="139"/>
      <c r="GU313" s="139"/>
      <c r="GV313" s="139"/>
      <c r="GW313" s="139"/>
      <c r="GX313" s="139"/>
      <c r="GY313" s="139"/>
      <c r="GZ313" s="139"/>
      <c r="HA313" s="139"/>
      <c r="HB313" s="139"/>
      <c r="HC313" s="139"/>
      <c r="HD313" s="139"/>
      <c r="HE313" s="139"/>
      <c r="HF313" s="139"/>
      <c r="HG313" s="139"/>
      <c r="HH313" s="139"/>
      <c r="HI313" s="139"/>
      <c r="HJ313" s="139"/>
      <c r="HK313" s="139"/>
      <c r="HL313" s="139"/>
      <c r="HM313" s="139"/>
      <c r="HN313" s="139"/>
      <c r="HO313" s="139"/>
      <c r="HP313" s="139"/>
      <c r="HQ313" s="139"/>
      <c r="HR313" s="139"/>
      <c r="HS313" s="139"/>
      <c r="HT313" s="139"/>
      <c r="HU313" s="139"/>
      <c r="HV313" s="139"/>
      <c r="HW313" s="139"/>
      <c r="HX313" s="139"/>
      <c r="HY313" s="139"/>
      <c r="HZ313" s="139"/>
      <c r="IA313" s="139"/>
      <c r="IB313" s="139"/>
      <c r="IC313" s="139"/>
      <c r="ID313" s="139"/>
      <c r="IE313" s="139"/>
      <c r="IF313" s="139"/>
      <c r="IG313" s="139"/>
      <c r="IH313" s="139"/>
      <c r="II313" s="139"/>
      <c r="IJ313" s="139"/>
      <c r="IK313" s="139"/>
      <c r="IL313" s="139"/>
      <c r="IM313" s="139"/>
      <c r="IN313" s="139"/>
      <c r="IO313" s="139"/>
      <c r="IP313" s="139"/>
      <c r="IQ313" s="139"/>
      <c r="IR313" s="139"/>
      <c r="IS313" s="139"/>
      <c r="IT313" s="139"/>
      <c r="IU313" s="139"/>
      <c r="IV313" s="139"/>
      <c r="IW313" s="139"/>
      <c r="IX313" s="139"/>
      <c r="IY313" s="139"/>
      <c r="IZ313" s="139"/>
      <c r="JA313" s="139"/>
      <c r="JB313" s="139"/>
      <c r="JC313" s="139"/>
      <c r="JD313" s="139"/>
      <c r="JE313" s="139"/>
      <c r="JF313" s="139"/>
      <c r="JG313" s="139"/>
      <c r="JH313" s="139"/>
      <c r="JI313" s="139"/>
      <c r="JJ313" s="139"/>
      <c r="JK313" s="139"/>
      <c r="JL313" s="139"/>
      <c r="JM313" s="139"/>
      <c r="JN313" s="139"/>
      <c r="JO313" s="139"/>
      <c r="JP313" s="139"/>
      <c r="JQ313" s="139"/>
      <c r="JR313" s="139"/>
      <c r="JS313" s="139"/>
      <c r="JT313" s="139"/>
      <c r="JU313" s="139"/>
      <c r="JV313" s="139"/>
      <c r="JW313" s="139"/>
      <c r="JX313" s="139"/>
      <c r="JY313" s="139"/>
      <c r="JZ313" s="139"/>
      <c r="KA313" s="139"/>
      <c r="KB313" s="139"/>
      <c r="KC313" s="139"/>
      <c r="KD313" s="139"/>
      <c r="KE313" s="139"/>
      <c r="KF313" s="139"/>
      <c r="KG313" s="139"/>
      <c r="KH313" s="139"/>
      <c r="KI313" s="139"/>
      <c r="KJ313" s="139"/>
      <c r="KK313" s="139"/>
      <c r="KL313" s="139"/>
      <c r="KM313" s="139"/>
      <c r="KN313" s="139"/>
      <c r="KO313" s="139"/>
      <c r="KP313" s="139"/>
      <c r="KQ313" s="139"/>
      <c r="KR313" s="139"/>
      <c r="KS313" s="139"/>
      <c r="KT313" s="139"/>
      <c r="KU313" s="139"/>
      <c r="KV313" s="139"/>
      <c r="KW313" s="139"/>
      <c r="KX313" s="139"/>
      <c r="KY313" s="139"/>
      <c r="KZ313" s="139"/>
      <c r="LA313" s="139"/>
      <c r="LB313" s="139"/>
      <c r="LC313" s="139"/>
      <c r="LD313" s="139"/>
      <c r="LE313" s="139"/>
      <c r="LF313" s="139"/>
      <c r="LG313" s="139"/>
      <c r="LH313" s="139"/>
      <c r="LI313" s="139"/>
      <c r="LJ313" s="139"/>
      <c r="LK313" s="139"/>
      <c r="LL313" s="139"/>
      <c r="LM313" s="139"/>
      <c r="LN313" s="139"/>
      <c r="LO313" s="139"/>
      <c r="LP313" s="139"/>
      <c r="LQ313" s="139"/>
      <c r="LR313" s="139"/>
      <c r="LS313" s="139"/>
      <c r="LT313" s="139"/>
      <c r="LU313" s="139"/>
      <c r="LV313" s="139"/>
      <c r="LW313" s="139"/>
      <c r="LX313" s="139"/>
      <c r="LY313" s="139"/>
      <c r="LZ313" s="139"/>
      <c r="MA313" s="139"/>
      <c r="MB313" s="139"/>
      <c r="MC313" s="139"/>
      <c r="MD313" s="139"/>
      <c r="ME313" s="139"/>
      <c r="MF313" s="139"/>
      <c r="MG313" s="139"/>
      <c r="MH313" s="139"/>
      <c r="MI313" s="139"/>
      <c r="MJ313" s="139"/>
      <c r="MK313" s="139"/>
      <c r="ML313" s="139"/>
      <c r="MM313" s="139"/>
      <c r="MN313" s="139"/>
    </row>
    <row r="314" spans="1:352" s="151" customFormat="1" x14ac:dyDescent="0.25">
      <c r="A314" s="146"/>
      <c r="B314" s="147"/>
      <c r="C314" s="148"/>
      <c r="D314" s="138"/>
      <c r="E314" s="149"/>
      <c r="F314" s="150" t="s">
        <v>123</v>
      </c>
      <c r="G314" s="147" t="s">
        <v>10</v>
      </c>
      <c r="H314" s="148">
        <f>C303*40</f>
        <v>184.4</v>
      </c>
      <c r="I314" s="138">
        <v>0.2</v>
      </c>
      <c r="J314" s="149">
        <f t="shared" si="62"/>
        <v>36.880000000000003</v>
      </c>
    </row>
    <row r="315" spans="1:352" s="140" customFormat="1" ht="15" customHeight="1" outlineLevel="1" x14ac:dyDescent="0.25">
      <c r="A315" s="131"/>
      <c r="B315" s="132"/>
      <c r="C315" s="133"/>
      <c r="D315" s="133"/>
      <c r="E315" s="134"/>
      <c r="F315" s="144" t="s">
        <v>124</v>
      </c>
      <c r="G315" s="145" t="s">
        <v>39</v>
      </c>
      <c r="H315" s="137">
        <f>C303*7</f>
        <v>32.270000000000003</v>
      </c>
      <c r="I315" s="138">
        <v>0.36</v>
      </c>
      <c r="J315" s="134">
        <f t="shared" si="62"/>
        <v>11.6172</v>
      </c>
      <c r="K315" s="139"/>
      <c r="L315" s="139"/>
      <c r="M315" s="139"/>
      <c r="N315" s="139"/>
      <c r="O315" s="139"/>
      <c r="P315" s="139"/>
      <c r="Q315" s="139"/>
      <c r="R315" s="139"/>
      <c r="S315" s="139"/>
      <c r="T315" s="139"/>
      <c r="U315" s="139"/>
      <c r="V315" s="139"/>
      <c r="W315" s="139"/>
      <c r="X315" s="139"/>
      <c r="Y315" s="139"/>
      <c r="Z315" s="139"/>
      <c r="AA315" s="139"/>
      <c r="AB315" s="139"/>
      <c r="AC315" s="139"/>
      <c r="AD315" s="139"/>
      <c r="AE315" s="139"/>
      <c r="AF315" s="139"/>
      <c r="AG315" s="139"/>
      <c r="AH315" s="139"/>
      <c r="AI315" s="139"/>
      <c r="AJ315" s="139"/>
      <c r="AK315" s="139"/>
      <c r="AL315" s="139"/>
      <c r="AM315" s="139"/>
      <c r="AN315" s="139"/>
      <c r="AO315" s="139"/>
      <c r="AP315" s="139"/>
      <c r="AQ315" s="139"/>
      <c r="AR315" s="139"/>
      <c r="AS315" s="139"/>
      <c r="AT315" s="139"/>
      <c r="AU315" s="139"/>
      <c r="AV315" s="139"/>
      <c r="AW315" s="139"/>
      <c r="AX315" s="139"/>
      <c r="AY315" s="139"/>
      <c r="AZ315" s="139"/>
      <c r="BA315" s="139"/>
      <c r="BB315" s="139"/>
      <c r="BC315" s="139"/>
      <c r="BD315" s="139"/>
      <c r="BE315" s="139"/>
      <c r="BF315" s="139"/>
      <c r="BG315" s="139"/>
      <c r="BH315" s="139"/>
      <c r="BI315" s="139"/>
      <c r="BJ315" s="139"/>
      <c r="BK315" s="139"/>
      <c r="BL315" s="139"/>
      <c r="BM315" s="139"/>
      <c r="BN315" s="139"/>
      <c r="BO315" s="139"/>
      <c r="BP315" s="139"/>
      <c r="BQ315" s="139"/>
      <c r="BR315" s="139"/>
      <c r="BS315" s="139"/>
      <c r="BT315" s="139"/>
      <c r="BU315" s="139"/>
      <c r="BV315" s="139"/>
      <c r="BW315" s="139"/>
      <c r="BX315" s="139"/>
      <c r="BY315" s="139"/>
      <c r="BZ315" s="139"/>
      <c r="CA315" s="139"/>
      <c r="CB315" s="139"/>
      <c r="CC315" s="139"/>
      <c r="CD315" s="139"/>
      <c r="CE315" s="139"/>
      <c r="CF315" s="139"/>
      <c r="CG315" s="139"/>
      <c r="CH315" s="139"/>
      <c r="CI315" s="139"/>
      <c r="CJ315" s="139"/>
      <c r="CK315" s="139"/>
      <c r="CL315" s="139"/>
      <c r="CM315" s="139"/>
      <c r="CN315" s="139"/>
      <c r="CO315" s="139"/>
      <c r="CP315" s="139"/>
      <c r="CQ315" s="139"/>
      <c r="CR315" s="139"/>
      <c r="CS315" s="139"/>
      <c r="CT315" s="139"/>
      <c r="CU315" s="139"/>
      <c r="CV315" s="139"/>
      <c r="CW315" s="139"/>
      <c r="CX315" s="139"/>
      <c r="CY315" s="139"/>
      <c r="CZ315" s="139"/>
      <c r="DA315" s="139"/>
      <c r="DB315" s="139"/>
      <c r="DC315" s="139"/>
      <c r="DD315" s="139"/>
      <c r="DE315" s="139"/>
      <c r="DF315" s="139"/>
      <c r="DG315" s="139"/>
      <c r="DH315" s="139"/>
      <c r="DI315" s="139"/>
      <c r="DJ315" s="139"/>
      <c r="DK315" s="139"/>
      <c r="DL315" s="139"/>
      <c r="DM315" s="139"/>
      <c r="DN315" s="139"/>
      <c r="DO315" s="139"/>
      <c r="DP315" s="139"/>
      <c r="DQ315" s="139"/>
      <c r="DR315" s="139"/>
      <c r="DS315" s="139"/>
      <c r="DT315" s="139"/>
      <c r="DU315" s="139"/>
      <c r="DV315" s="139"/>
      <c r="DW315" s="139"/>
      <c r="DX315" s="139"/>
      <c r="DY315" s="139"/>
      <c r="DZ315" s="139"/>
      <c r="EA315" s="139"/>
      <c r="EB315" s="139"/>
      <c r="EC315" s="139"/>
      <c r="ED315" s="139"/>
      <c r="EE315" s="139"/>
      <c r="EF315" s="139"/>
      <c r="EG315" s="139"/>
      <c r="EH315" s="139"/>
      <c r="EI315" s="139"/>
      <c r="EJ315" s="139"/>
      <c r="EK315" s="139"/>
      <c r="EL315" s="139"/>
      <c r="EM315" s="139"/>
      <c r="EN315" s="139"/>
      <c r="EO315" s="139"/>
      <c r="EP315" s="139"/>
      <c r="EQ315" s="139"/>
      <c r="ER315" s="139"/>
      <c r="ES315" s="139"/>
      <c r="ET315" s="139"/>
      <c r="EU315" s="139"/>
      <c r="EV315" s="139"/>
      <c r="EW315" s="139"/>
      <c r="EX315" s="139"/>
      <c r="EY315" s="139"/>
      <c r="EZ315" s="139"/>
      <c r="FA315" s="139"/>
      <c r="FB315" s="139"/>
      <c r="FC315" s="139"/>
      <c r="FD315" s="139"/>
      <c r="FE315" s="139"/>
      <c r="FF315" s="139"/>
      <c r="FG315" s="139"/>
      <c r="FH315" s="139"/>
      <c r="FI315" s="139"/>
      <c r="FJ315" s="139"/>
      <c r="FK315" s="139"/>
      <c r="FL315" s="139"/>
      <c r="FM315" s="139"/>
      <c r="FN315" s="139"/>
      <c r="FO315" s="139"/>
      <c r="FP315" s="139"/>
      <c r="FQ315" s="139"/>
      <c r="FR315" s="139"/>
      <c r="FS315" s="139"/>
      <c r="FT315" s="139"/>
      <c r="FU315" s="139"/>
      <c r="FV315" s="139"/>
      <c r="FW315" s="139"/>
      <c r="FX315" s="139"/>
      <c r="FY315" s="139"/>
      <c r="FZ315" s="139"/>
      <c r="GA315" s="139"/>
      <c r="GB315" s="139"/>
      <c r="GC315" s="139"/>
      <c r="GD315" s="139"/>
      <c r="GE315" s="139"/>
      <c r="GF315" s="139"/>
      <c r="GG315" s="139"/>
      <c r="GH315" s="139"/>
      <c r="GI315" s="139"/>
      <c r="GJ315" s="139"/>
      <c r="GK315" s="139"/>
      <c r="GL315" s="139"/>
      <c r="GM315" s="139"/>
      <c r="GN315" s="139"/>
      <c r="GO315" s="139"/>
      <c r="GP315" s="139"/>
      <c r="GQ315" s="139"/>
      <c r="GR315" s="139"/>
      <c r="GS315" s="139"/>
      <c r="GT315" s="139"/>
      <c r="GU315" s="139"/>
      <c r="GV315" s="139"/>
      <c r="GW315" s="139"/>
      <c r="GX315" s="139"/>
      <c r="GY315" s="139"/>
      <c r="GZ315" s="139"/>
      <c r="HA315" s="139"/>
      <c r="HB315" s="139"/>
      <c r="HC315" s="139"/>
      <c r="HD315" s="139"/>
      <c r="HE315" s="139"/>
      <c r="HF315" s="139"/>
      <c r="HG315" s="139"/>
      <c r="HH315" s="139"/>
      <c r="HI315" s="139"/>
      <c r="HJ315" s="139"/>
      <c r="HK315" s="139"/>
      <c r="HL315" s="139"/>
      <c r="HM315" s="139"/>
      <c r="HN315" s="139"/>
      <c r="HO315" s="139"/>
      <c r="HP315" s="139"/>
      <c r="HQ315" s="139"/>
      <c r="HR315" s="139"/>
      <c r="HS315" s="139"/>
      <c r="HT315" s="139"/>
      <c r="HU315" s="139"/>
      <c r="HV315" s="139"/>
      <c r="HW315" s="139"/>
      <c r="HX315" s="139"/>
      <c r="HY315" s="139"/>
      <c r="HZ315" s="139"/>
      <c r="IA315" s="139"/>
      <c r="IB315" s="139"/>
      <c r="IC315" s="139"/>
      <c r="ID315" s="139"/>
      <c r="IE315" s="139"/>
      <c r="IF315" s="139"/>
      <c r="IG315" s="139"/>
      <c r="IH315" s="139"/>
      <c r="II315" s="139"/>
      <c r="IJ315" s="139"/>
      <c r="IK315" s="139"/>
      <c r="IL315" s="139"/>
      <c r="IM315" s="139"/>
      <c r="IN315" s="139"/>
      <c r="IO315" s="139"/>
      <c r="IP315" s="139"/>
      <c r="IQ315" s="139"/>
      <c r="IR315" s="139"/>
      <c r="IS315" s="139"/>
      <c r="IT315" s="139"/>
      <c r="IU315" s="139"/>
      <c r="IV315" s="139"/>
      <c r="IW315" s="139"/>
      <c r="IX315" s="139"/>
      <c r="IY315" s="139"/>
      <c r="IZ315" s="139"/>
      <c r="JA315" s="139"/>
      <c r="JB315" s="139"/>
      <c r="JC315" s="139"/>
      <c r="JD315" s="139"/>
      <c r="JE315" s="139"/>
      <c r="JF315" s="139"/>
      <c r="JG315" s="139"/>
      <c r="JH315" s="139"/>
      <c r="JI315" s="139"/>
      <c r="JJ315" s="139"/>
      <c r="JK315" s="139"/>
      <c r="JL315" s="139"/>
      <c r="JM315" s="139"/>
      <c r="JN315" s="139"/>
      <c r="JO315" s="139"/>
      <c r="JP315" s="139"/>
      <c r="JQ315" s="139"/>
      <c r="JR315" s="139"/>
      <c r="JS315" s="139"/>
      <c r="JT315" s="139"/>
      <c r="JU315" s="139"/>
      <c r="JV315" s="139"/>
      <c r="JW315" s="139"/>
      <c r="JX315" s="139"/>
      <c r="JY315" s="139"/>
      <c r="JZ315" s="139"/>
      <c r="KA315" s="139"/>
      <c r="KB315" s="139"/>
      <c r="KC315" s="139"/>
      <c r="KD315" s="139"/>
      <c r="KE315" s="139"/>
      <c r="KF315" s="139"/>
      <c r="KG315" s="139"/>
      <c r="KH315" s="139"/>
      <c r="KI315" s="139"/>
      <c r="KJ315" s="139"/>
      <c r="KK315" s="139"/>
      <c r="KL315" s="139"/>
      <c r="KM315" s="139"/>
      <c r="KN315" s="139"/>
      <c r="KO315" s="139"/>
      <c r="KP315" s="139"/>
      <c r="KQ315" s="139"/>
      <c r="KR315" s="139"/>
      <c r="KS315" s="139"/>
      <c r="KT315" s="139"/>
      <c r="KU315" s="139"/>
      <c r="KV315" s="139"/>
      <c r="KW315" s="139"/>
      <c r="KX315" s="139"/>
      <c r="KY315" s="139"/>
      <c r="KZ315" s="139"/>
      <c r="LA315" s="139"/>
      <c r="LB315" s="139"/>
      <c r="LC315" s="139"/>
      <c r="LD315" s="139"/>
      <c r="LE315" s="139"/>
      <c r="LF315" s="139"/>
      <c r="LG315" s="139"/>
      <c r="LH315" s="139"/>
      <c r="LI315" s="139"/>
      <c r="LJ315" s="139"/>
      <c r="LK315" s="139"/>
      <c r="LL315" s="139"/>
      <c r="LM315" s="139"/>
      <c r="LN315" s="139"/>
      <c r="LO315" s="139"/>
      <c r="LP315" s="139"/>
      <c r="LQ315" s="139"/>
      <c r="LR315" s="139"/>
      <c r="LS315" s="139"/>
      <c r="LT315" s="139"/>
      <c r="LU315" s="139"/>
      <c r="LV315" s="139"/>
      <c r="LW315" s="139"/>
      <c r="LX315" s="139"/>
      <c r="LY315" s="139"/>
      <c r="LZ315" s="139"/>
      <c r="MA315" s="139"/>
      <c r="MB315" s="139"/>
      <c r="MC315" s="139"/>
      <c r="MD315" s="139"/>
      <c r="ME315" s="139"/>
      <c r="MF315" s="139"/>
      <c r="MG315" s="139"/>
      <c r="MH315" s="139"/>
      <c r="MI315" s="139"/>
      <c r="MJ315" s="139"/>
      <c r="MK315" s="139"/>
      <c r="ML315" s="139"/>
      <c r="MM315" s="139"/>
      <c r="MN315" s="139"/>
    </row>
    <row r="316" spans="1:352" s="151" customFormat="1" x14ac:dyDescent="0.25">
      <c r="A316" s="146" t="s">
        <v>166</v>
      </c>
      <c r="B316" s="147" t="s">
        <v>125</v>
      </c>
      <c r="C316" s="148">
        <f>C303*1.1</f>
        <v>5.0710000000000006</v>
      </c>
      <c r="D316" s="138">
        <v>20</v>
      </c>
      <c r="E316" s="149">
        <f>C316*D316</f>
        <v>101.42000000000002</v>
      </c>
      <c r="F316" s="150" t="s">
        <v>126</v>
      </c>
      <c r="G316" s="147" t="s">
        <v>89</v>
      </c>
      <c r="H316" s="152">
        <f>C316*0.5</f>
        <v>2.5355000000000003</v>
      </c>
      <c r="I316" s="138">
        <v>9.9600000000000009</v>
      </c>
      <c r="J316" s="149">
        <f t="shared" si="62"/>
        <v>25.253580000000007</v>
      </c>
    </row>
    <row r="317" spans="1:352" s="151" customFormat="1" x14ac:dyDescent="0.25">
      <c r="A317" s="146"/>
      <c r="B317" s="147"/>
      <c r="C317" s="148"/>
      <c r="D317" s="138"/>
      <c r="E317" s="149"/>
      <c r="F317" s="135" t="s">
        <v>127</v>
      </c>
      <c r="G317" s="147" t="s">
        <v>128</v>
      </c>
      <c r="H317" s="148">
        <f>C316*1</f>
        <v>5.0710000000000006</v>
      </c>
      <c r="I317" s="138">
        <v>1.33</v>
      </c>
      <c r="J317" s="149">
        <f t="shared" si="62"/>
        <v>6.7444300000000013</v>
      </c>
    </row>
    <row r="318" spans="1:352" s="151" customFormat="1" x14ac:dyDescent="0.25">
      <c r="A318" s="146"/>
      <c r="B318" s="147"/>
      <c r="C318" s="148"/>
      <c r="D318" s="138"/>
      <c r="E318" s="149"/>
      <c r="F318" s="150" t="s">
        <v>129</v>
      </c>
      <c r="G318" s="147" t="s">
        <v>12</v>
      </c>
      <c r="H318" s="148">
        <f>C316*0.15</f>
        <v>0.76065000000000005</v>
      </c>
      <c r="I318" s="138">
        <v>14</v>
      </c>
      <c r="J318" s="149">
        <f t="shared" si="62"/>
        <v>10.649100000000001</v>
      </c>
    </row>
    <row r="319" spans="1:352" s="8" customFormat="1" ht="14.25" customHeight="1" x14ac:dyDescent="0.2">
      <c r="A319" s="86" t="s">
        <v>236</v>
      </c>
      <c r="B319" s="33" t="s">
        <v>15</v>
      </c>
      <c r="C319" s="56">
        <v>2.97</v>
      </c>
      <c r="D319" s="82">
        <v>55</v>
      </c>
      <c r="E319" s="83">
        <f t="shared" ref="E319:E320" si="63">C319*D319</f>
        <v>163.35000000000002</v>
      </c>
      <c r="F319" s="32"/>
      <c r="G319" s="33"/>
      <c r="H319" s="56"/>
      <c r="I319" s="82"/>
      <c r="J319" s="81"/>
    </row>
    <row r="320" spans="1:352" s="8" customFormat="1" ht="14.25" customHeight="1" x14ac:dyDescent="0.2">
      <c r="A320" s="86" t="s">
        <v>235</v>
      </c>
      <c r="B320" s="33" t="s">
        <v>15</v>
      </c>
      <c r="C320" s="56">
        <v>13.9</v>
      </c>
      <c r="D320" s="82">
        <v>55</v>
      </c>
      <c r="E320" s="83">
        <f t="shared" si="63"/>
        <v>764.5</v>
      </c>
      <c r="F320" s="32" t="s">
        <v>191</v>
      </c>
      <c r="G320" s="33" t="s">
        <v>18</v>
      </c>
      <c r="H320" s="56">
        <f>C320*16/30</f>
        <v>7.4133333333333331</v>
      </c>
      <c r="I320" s="82">
        <v>162.19999999999999</v>
      </c>
      <c r="J320" s="81">
        <f t="shared" ref="J320" si="64">H320*I320</f>
        <v>1202.4426666666666</v>
      </c>
    </row>
    <row r="321" spans="1:10" ht="14.25" customHeight="1" x14ac:dyDescent="0.2">
      <c r="A321" s="32" t="s">
        <v>92</v>
      </c>
      <c r="B321" s="33" t="s">
        <v>12</v>
      </c>
      <c r="C321" s="28">
        <v>6.23</v>
      </c>
      <c r="D321" s="28">
        <v>25</v>
      </c>
      <c r="E321" s="28">
        <f>C321*D321</f>
        <v>155.75</v>
      </c>
      <c r="F321" s="32" t="s">
        <v>19</v>
      </c>
      <c r="G321" s="33" t="s">
        <v>12</v>
      </c>
      <c r="H321" s="28">
        <f>C321*1.2</f>
        <v>7.476</v>
      </c>
      <c r="I321" s="28">
        <v>7.4</v>
      </c>
      <c r="J321" s="79">
        <f t="shared" si="61"/>
        <v>55.322400000000002</v>
      </c>
    </row>
    <row r="322" spans="1:10" ht="14.25" customHeight="1" x14ac:dyDescent="0.2">
      <c r="A322" s="32"/>
      <c r="B322" s="33"/>
      <c r="C322" s="28"/>
      <c r="D322" s="82"/>
      <c r="E322" s="83"/>
      <c r="F322" s="32" t="s">
        <v>20</v>
      </c>
      <c r="G322" s="33" t="s">
        <v>11</v>
      </c>
      <c r="H322" s="56">
        <f>C321*0.2/25</f>
        <v>4.9840000000000009E-2</v>
      </c>
      <c r="I322" s="82">
        <v>120</v>
      </c>
      <c r="J322" s="81">
        <f t="shared" si="61"/>
        <v>5.9808000000000012</v>
      </c>
    </row>
    <row r="323" spans="1:10" ht="14.25" customHeight="1" x14ac:dyDescent="0.2">
      <c r="A323" s="32" t="s">
        <v>64</v>
      </c>
      <c r="B323" s="33" t="s">
        <v>12</v>
      </c>
      <c r="C323" s="28">
        <v>6.23</v>
      </c>
      <c r="D323" s="28">
        <v>7</v>
      </c>
      <c r="E323" s="28">
        <f>C323*D323</f>
        <v>43.61</v>
      </c>
      <c r="F323" s="37" t="s">
        <v>16</v>
      </c>
      <c r="G323" s="31" t="s">
        <v>17</v>
      </c>
      <c r="H323" s="56">
        <f>C323*0.1/10</f>
        <v>6.2300000000000008E-2</v>
      </c>
      <c r="I323" s="55">
        <v>279.89999999999998</v>
      </c>
      <c r="J323" s="79">
        <f>H323*I323</f>
        <v>17.43777</v>
      </c>
    </row>
    <row r="324" spans="1:10" s="8" customFormat="1" ht="14.25" customHeight="1" x14ac:dyDescent="0.2">
      <c r="A324" s="86" t="s">
        <v>190</v>
      </c>
      <c r="B324" s="33" t="s">
        <v>12</v>
      </c>
      <c r="C324" s="56">
        <f>C323</f>
        <v>6.23</v>
      </c>
      <c r="D324" s="82">
        <v>50</v>
      </c>
      <c r="E324" s="83">
        <f>C324*D324</f>
        <v>311.5</v>
      </c>
      <c r="F324" s="32" t="s">
        <v>191</v>
      </c>
      <c r="G324" s="33" t="s">
        <v>18</v>
      </c>
      <c r="H324" s="56">
        <f>C324*5/30</f>
        <v>1.0383333333333333</v>
      </c>
      <c r="I324" s="82">
        <v>162.19999999999999</v>
      </c>
      <c r="J324" s="81">
        <f>H324*I324</f>
        <v>168.41766666666666</v>
      </c>
    </row>
    <row r="325" spans="1:10" ht="14.25" customHeight="1" x14ac:dyDescent="0.2">
      <c r="A325" s="32" t="s">
        <v>21</v>
      </c>
      <c r="B325" s="33" t="s">
        <v>12</v>
      </c>
      <c r="C325" s="28">
        <f>C323</f>
        <v>6.23</v>
      </c>
      <c r="D325" s="82">
        <v>55</v>
      </c>
      <c r="E325" s="83">
        <f>C325*D325</f>
        <v>342.65000000000003</v>
      </c>
      <c r="F325" s="32" t="s">
        <v>20</v>
      </c>
      <c r="G325" s="33" t="s">
        <v>11</v>
      </c>
      <c r="H325" s="56">
        <f>C325*0.8/25</f>
        <v>0.19936000000000004</v>
      </c>
      <c r="I325" s="82">
        <v>120</v>
      </c>
      <c r="J325" s="81">
        <f t="shared" ref="J325:J349" si="65">H325*I325</f>
        <v>23.923200000000005</v>
      </c>
    </row>
    <row r="326" spans="1:10" ht="14.25" customHeight="1" x14ac:dyDescent="0.2">
      <c r="A326" s="32"/>
      <c r="B326" s="33"/>
      <c r="C326" s="28"/>
      <c r="D326" s="82"/>
      <c r="E326" s="83"/>
      <c r="F326" s="32" t="s">
        <v>22</v>
      </c>
      <c r="G326" s="33" t="s">
        <v>11</v>
      </c>
      <c r="H326" s="56">
        <f>C325*0.8/25</f>
        <v>0.19936000000000004</v>
      </c>
      <c r="I326" s="82">
        <v>205.5</v>
      </c>
      <c r="J326" s="81">
        <f t="shared" si="65"/>
        <v>40.968480000000007</v>
      </c>
    </row>
    <row r="327" spans="1:10" ht="14.25" customHeight="1" x14ac:dyDescent="0.2">
      <c r="A327" s="32" t="s">
        <v>23</v>
      </c>
      <c r="B327" s="33" t="s">
        <v>12</v>
      </c>
      <c r="C327" s="28">
        <f>C323</f>
        <v>6.23</v>
      </c>
      <c r="D327" s="82">
        <v>25</v>
      </c>
      <c r="E327" s="83">
        <f t="shared" ref="E327:E329" si="66">C327*D327</f>
        <v>155.75</v>
      </c>
      <c r="F327" s="32" t="s">
        <v>24</v>
      </c>
      <c r="G327" s="147" t="s">
        <v>12</v>
      </c>
      <c r="H327" s="148">
        <f>C327*0.15</f>
        <v>0.9345</v>
      </c>
      <c r="I327" s="138">
        <v>14</v>
      </c>
      <c r="J327" s="84">
        <f t="shared" si="65"/>
        <v>13.083</v>
      </c>
    </row>
    <row r="328" spans="1:10" ht="14.25" customHeight="1" x14ac:dyDescent="0.2">
      <c r="A328" s="32" t="s">
        <v>25</v>
      </c>
      <c r="B328" s="33" t="s">
        <v>12</v>
      </c>
      <c r="C328" s="28">
        <f>C323</f>
        <v>6.23</v>
      </c>
      <c r="D328" s="28">
        <v>7</v>
      </c>
      <c r="E328" s="28">
        <f t="shared" si="66"/>
        <v>43.61</v>
      </c>
      <c r="F328" s="37" t="s">
        <v>16</v>
      </c>
      <c r="G328" s="31" t="s">
        <v>17</v>
      </c>
      <c r="H328" s="56">
        <f>C328*0.1/10</f>
        <v>6.2300000000000008E-2</v>
      </c>
      <c r="I328" s="55">
        <v>279.89999999999998</v>
      </c>
      <c r="J328" s="79">
        <f t="shared" si="65"/>
        <v>17.43777</v>
      </c>
    </row>
    <row r="329" spans="1:10" s="78" customFormat="1" ht="14.25" customHeight="1" x14ac:dyDescent="0.2">
      <c r="A329" s="86" t="s">
        <v>67</v>
      </c>
      <c r="B329" s="33" t="s">
        <v>12</v>
      </c>
      <c r="C329" s="28">
        <v>6.23</v>
      </c>
      <c r="D329" s="28">
        <v>35</v>
      </c>
      <c r="E329" s="28">
        <f t="shared" si="66"/>
        <v>218.05</v>
      </c>
      <c r="F329" s="32" t="s">
        <v>228</v>
      </c>
      <c r="G329" s="33" t="s">
        <v>26</v>
      </c>
      <c r="H329" s="28">
        <f>C329*0.15</f>
        <v>0.9345</v>
      </c>
      <c r="I329" s="28">
        <v>852.5</v>
      </c>
      <c r="J329" s="79">
        <f t="shared" si="65"/>
        <v>796.66125</v>
      </c>
    </row>
    <row r="330" spans="1:10" ht="14.25" customHeight="1" x14ac:dyDescent="0.2">
      <c r="A330" s="32" t="s">
        <v>178</v>
      </c>
      <c r="B330" s="33" t="s">
        <v>12</v>
      </c>
      <c r="C330" s="28">
        <v>6.23</v>
      </c>
      <c r="D330" s="28">
        <v>30</v>
      </c>
      <c r="E330" s="28">
        <f>C330*D330</f>
        <v>186.9</v>
      </c>
      <c r="F330" s="32" t="s">
        <v>179</v>
      </c>
      <c r="G330" s="33" t="s">
        <v>12</v>
      </c>
      <c r="H330" s="28">
        <f>C330*1.2</f>
        <v>7.476</v>
      </c>
      <c r="I330" s="28">
        <v>12.19</v>
      </c>
      <c r="J330" s="79">
        <f t="shared" si="65"/>
        <v>91.132440000000003</v>
      </c>
    </row>
    <row r="331" spans="1:10" ht="14.25" customHeight="1" x14ac:dyDescent="0.2">
      <c r="A331" s="32"/>
      <c r="B331" s="33"/>
      <c r="C331" s="28"/>
      <c r="D331" s="82"/>
      <c r="E331" s="83"/>
      <c r="F331" s="32" t="s">
        <v>180</v>
      </c>
      <c r="G331" s="33" t="s">
        <v>10</v>
      </c>
      <c r="H331" s="56">
        <f>C330*0.1</f>
        <v>0.62300000000000011</v>
      </c>
      <c r="I331" s="82">
        <v>180</v>
      </c>
      <c r="J331" s="81">
        <f t="shared" si="65"/>
        <v>112.14000000000001</v>
      </c>
    </row>
    <row r="332" spans="1:10" ht="14.25" customHeight="1" x14ac:dyDescent="0.2">
      <c r="A332" s="32" t="s">
        <v>229</v>
      </c>
      <c r="B332" s="33" t="s">
        <v>12</v>
      </c>
      <c r="C332" s="28">
        <v>0.8</v>
      </c>
      <c r="D332" s="28">
        <v>100</v>
      </c>
      <c r="E332" s="28">
        <f>C332*D332</f>
        <v>80</v>
      </c>
      <c r="F332" s="37" t="s">
        <v>231</v>
      </c>
      <c r="G332" s="31" t="s">
        <v>12</v>
      </c>
      <c r="H332" s="56">
        <v>2</v>
      </c>
      <c r="I332" s="55">
        <v>231.72</v>
      </c>
      <c r="J332" s="81">
        <f t="shared" si="65"/>
        <v>463.44</v>
      </c>
    </row>
    <row r="333" spans="1:10" s="151" customFormat="1" x14ac:dyDescent="0.25">
      <c r="A333" s="146"/>
      <c r="B333" s="147"/>
      <c r="C333" s="148"/>
      <c r="D333" s="138"/>
      <c r="E333" s="149"/>
      <c r="F333" s="19" t="s">
        <v>232</v>
      </c>
      <c r="G333" s="38" t="s">
        <v>10</v>
      </c>
      <c r="H333" s="20">
        <v>2</v>
      </c>
      <c r="I333" s="20">
        <v>27.9</v>
      </c>
      <c r="J333" s="25">
        <f t="shared" si="65"/>
        <v>55.8</v>
      </c>
    </row>
    <row r="334" spans="1:10" s="151" customFormat="1" x14ac:dyDescent="0.25">
      <c r="A334" s="146"/>
      <c r="B334" s="147"/>
      <c r="C334" s="148"/>
      <c r="D334" s="138"/>
      <c r="E334" s="149"/>
      <c r="F334" s="19" t="s">
        <v>33</v>
      </c>
      <c r="G334" s="38" t="s">
        <v>10</v>
      </c>
      <c r="H334" s="20">
        <f>C332*0.4</f>
        <v>0.32000000000000006</v>
      </c>
      <c r="I334" s="20">
        <v>155.57</v>
      </c>
      <c r="J334" s="25">
        <f t="shared" si="65"/>
        <v>49.78240000000001</v>
      </c>
    </row>
    <row r="335" spans="1:10" ht="14.25" customHeight="1" x14ac:dyDescent="0.2">
      <c r="A335" s="32" t="s">
        <v>230</v>
      </c>
      <c r="B335" s="33" t="s">
        <v>12</v>
      </c>
      <c r="C335" s="28">
        <v>0.8</v>
      </c>
      <c r="D335" s="82">
        <v>50</v>
      </c>
      <c r="E335" s="83">
        <f>C335*D335</f>
        <v>40</v>
      </c>
      <c r="F335" s="19" t="s">
        <v>33</v>
      </c>
      <c r="G335" s="38" t="s">
        <v>10</v>
      </c>
      <c r="H335" s="20">
        <f>C335*0.15</f>
        <v>0.12</v>
      </c>
      <c r="I335" s="20">
        <v>155.57</v>
      </c>
      <c r="J335" s="25">
        <f t="shared" si="65"/>
        <v>18.668399999999998</v>
      </c>
    </row>
    <row r="336" spans="1:10" s="85" customFormat="1" ht="14.25" customHeight="1" x14ac:dyDescent="0.2">
      <c r="A336" s="32" t="s">
        <v>27</v>
      </c>
      <c r="B336" s="33" t="s">
        <v>15</v>
      </c>
      <c r="C336" s="56">
        <v>2.97</v>
      </c>
      <c r="D336" s="82">
        <v>10</v>
      </c>
      <c r="E336" s="83">
        <f t="shared" ref="E336" si="67">C336*D336</f>
        <v>29.700000000000003</v>
      </c>
      <c r="F336" s="37" t="s">
        <v>16</v>
      </c>
      <c r="G336" s="31" t="s">
        <v>17</v>
      </c>
      <c r="H336" s="56">
        <f>C336*0.15/10</f>
        <v>4.4549999999999999E-2</v>
      </c>
      <c r="I336" s="55">
        <v>279.89999999999998</v>
      </c>
      <c r="J336" s="79">
        <f t="shared" ref="J336" si="68">H336*I336</f>
        <v>12.469544999999998</v>
      </c>
    </row>
    <row r="337" spans="1:10" ht="14.25" customHeight="1" x14ac:dyDescent="0.2">
      <c r="A337" s="21" t="s">
        <v>93</v>
      </c>
      <c r="B337" s="22" t="s">
        <v>15</v>
      </c>
      <c r="C337" s="98">
        <v>2.97</v>
      </c>
      <c r="D337" s="98">
        <v>260</v>
      </c>
      <c r="E337" s="98">
        <f>C337*D337</f>
        <v>772.2</v>
      </c>
      <c r="F337" s="37" t="s">
        <v>46</v>
      </c>
      <c r="G337" s="31" t="s">
        <v>15</v>
      </c>
      <c r="H337" s="99">
        <f>C337*1.2</f>
        <v>3.5640000000000001</v>
      </c>
      <c r="I337" s="157">
        <v>480</v>
      </c>
      <c r="J337" s="100">
        <f t="shared" si="65"/>
        <v>1710.72</v>
      </c>
    </row>
    <row r="338" spans="1:10" ht="14.25" customHeight="1" x14ac:dyDescent="0.2">
      <c r="A338" s="21"/>
      <c r="B338" s="22"/>
      <c r="C338" s="98"/>
      <c r="D338" s="98"/>
      <c r="E338" s="98"/>
      <c r="F338" s="37" t="s">
        <v>53</v>
      </c>
      <c r="G338" s="33" t="s">
        <v>26</v>
      </c>
      <c r="H338" s="99">
        <f>H339*0.3</f>
        <v>0.35640000000000005</v>
      </c>
      <c r="I338" s="99">
        <v>81</v>
      </c>
      <c r="J338" s="100">
        <f t="shared" si="65"/>
        <v>28.868400000000005</v>
      </c>
    </row>
    <row r="339" spans="1:10" ht="14.25" customHeight="1" x14ac:dyDescent="0.2">
      <c r="A339" s="21"/>
      <c r="B339" s="22"/>
      <c r="C339" s="98"/>
      <c r="D339" s="98"/>
      <c r="E339" s="98"/>
      <c r="F339" s="21" t="s">
        <v>52</v>
      </c>
      <c r="G339" s="22" t="s">
        <v>11</v>
      </c>
      <c r="H339" s="63">
        <f>C337*10/25</f>
        <v>1.1880000000000002</v>
      </c>
      <c r="I339" s="63">
        <v>119.9</v>
      </c>
      <c r="J339" s="98">
        <f t="shared" si="65"/>
        <v>142.44120000000004</v>
      </c>
    </row>
    <row r="340" spans="1:10" s="40" customFormat="1" ht="14.25" customHeight="1" x14ac:dyDescent="0.25">
      <c r="A340" s="118"/>
      <c r="B340" s="119"/>
      <c r="C340" s="120"/>
      <c r="D340" s="120"/>
      <c r="E340" s="120"/>
      <c r="F340" s="121" t="s">
        <v>48</v>
      </c>
      <c r="G340" s="122" t="s">
        <v>39</v>
      </c>
      <c r="H340" s="63">
        <f>C337*11</f>
        <v>32.67</v>
      </c>
      <c r="I340" s="123">
        <v>0.18</v>
      </c>
      <c r="J340" s="98">
        <f t="shared" si="65"/>
        <v>5.8806000000000003</v>
      </c>
    </row>
    <row r="341" spans="1:10" ht="14.25" customHeight="1" x14ac:dyDescent="0.2">
      <c r="A341" s="19" t="s">
        <v>91</v>
      </c>
      <c r="B341" s="38" t="s">
        <v>12</v>
      </c>
      <c r="C341" s="23">
        <v>1.2</v>
      </c>
      <c r="D341" s="34">
        <v>65</v>
      </c>
      <c r="E341" s="35">
        <f>C341*D341</f>
        <v>78</v>
      </c>
      <c r="F341" s="19"/>
      <c r="G341" s="38"/>
      <c r="H341" s="23"/>
      <c r="I341" s="34"/>
      <c r="J341" s="36"/>
    </row>
    <row r="342" spans="1:10" s="78" customFormat="1" ht="14.25" customHeight="1" x14ac:dyDescent="0.2">
      <c r="A342" s="19" t="s">
        <v>94</v>
      </c>
      <c r="B342" s="38" t="s">
        <v>10</v>
      </c>
      <c r="C342" s="23">
        <v>4</v>
      </c>
      <c r="D342" s="34">
        <v>75</v>
      </c>
      <c r="E342" s="35">
        <f>C342*D342</f>
        <v>300</v>
      </c>
      <c r="F342" s="19"/>
      <c r="G342" s="38"/>
      <c r="H342" s="23"/>
      <c r="I342" s="34"/>
      <c r="J342" s="36"/>
    </row>
    <row r="343" spans="1:10" s="92" customFormat="1" ht="14.25" customHeight="1" x14ac:dyDescent="0.25">
      <c r="A343" s="21" t="s">
        <v>66</v>
      </c>
      <c r="B343" s="22" t="s">
        <v>15</v>
      </c>
      <c r="C343" s="98">
        <f>C337</f>
        <v>2.97</v>
      </c>
      <c r="D343" s="98">
        <v>20</v>
      </c>
      <c r="E343" s="98">
        <f>C343*D343</f>
        <v>59.400000000000006</v>
      </c>
      <c r="F343" s="21" t="s">
        <v>50</v>
      </c>
      <c r="G343" s="22" t="s">
        <v>51</v>
      </c>
      <c r="H343" s="63">
        <f>C343*0.3</f>
        <v>0.89100000000000001</v>
      </c>
      <c r="I343" s="63">
        <v>79.25</v>
      </c>
      <c r="J343" s="124">
        <f t="shared" ref="J343" si="69">H343*I343</f>
        <v>70.611750000000001</v>
      </c>
    </row>
    <row r="344" spans="1:10" s="85" customFormat="1" ht="14.25" customHeight="1" x14ac:dyDescent="0.2">
      <c r="A344" s="32" t="s">
        <v>27</v>
      </c>
      <c r="B344" s="33" t="s">
        <v>15</v>
      </c>
      <c r="C344" s="56">
        <v>27.8</v>
      </c>
      <c r="D344" s="82">
        <v>10</v>
      </c>
      <c r="E344" s="83">
        <f t="shared" ref="E344:E345" si="70">C344*D344</f>
        <v>278</v>
      </c>
      <c r="F344" s="37" t="s">
        <v>16</v>
      </c>
      <c r="G344" s="31" t="s">
        <v>17</v>
      </c>
      <c r="H344" s="56">
        <f>C344*0.15/10</f>
        <v>0.41699999999999998</v>
      </c>
      <c r="I344" s="55">
        <v>279.89999999999998</v>
      </c>
      <c r="J344" s="79">
        <f t="shared" si="65"/>
        <v>116.71829999999999</v>
      </c>
    </row>
    <row r="345" spans="1:10" s="8" customFormat="1" ht="14.25" customHeight="1" x14ac:dyDescent="0.2">
      <c r="A345" s="86" t="s">
        <v>192</v>
      </c>
      <c r="B345" s="33" t="s">
        <v>15</v>
      </c>
      <c r="C345" s="56">
        <f>C344</f>
        <v>27.8</v>
      </c>
      <c r="D345" s="82">
        <v>55</v>
      </c>
      <c r="E345" s="83">
        <f t="shared" si="70"/>
        <v>1529</v>
      </c>
      <c r="F345" s="32" t="s">
        <v>191</v>
      </c>
      <c r="G345" s="33" t="s">
        <v>18</v>
      </c>
      <c r="H345" s="56">
        <f>C345*10/30</f>
        <v>9.2666666666666675</v>
      </c>
      <c r="I345" s="82">
        <v>162.19999999999999</v>
      </c>
      <c r="J345" s="81">
        <f t="shared" si="65"/>
        <v>1503.0533333333333</v>
      </c>
    </row>
    <row r="346" spans="1:10" s="78" customFormat="1" ht="14.25" customHeight="1" x14ac:dyDescent="0.2">
      <c r="A346" s="86" t="s">
        <v>28</v>
      </c>
      <c r="B346" s="33" t="s">
        <v>15</v>
      </c>
      <c r="C346" s="56">
        <f>C344</f>
        <v>27.8</v>
      </c>
      <c r="D346" s="82">
        <v>60</v>
      </c>
      <c r="E346" s="83">
        <f>C346*D346</f>
        <v>1668</v>
      </c>
      <c r="F346" s="32" t="s">
        <v>20</v>
      </c>
      <c r="G346" s="33" t="s">
        <v>11</v>
      </c>
      <c r="H346" s="56">
        <f>C346*1.2/25</f>
        <v>1.3344</v>
      </c>
      <c r="I346" s="82">
        <v>120</v>
      </c>
      <c r="J346" s="81">
        <f t="shared" si="65"/>
        <v>160.12800000000001</v>
      </c>
    </row>
    <row r="347" spans="1:10" ht="14.25" customHeight="1" x14ac:dyDescent="0.2">
      <c r="A347" s="32"/>
      <c r="B347" s="33"/>
      <c r="C347" s="28"/>
      <c r="D347" s="82"/>
      <c r="E347" s="83"/>
      <c r="F347" s="32" t="s">
        <v>22</v>
      </c>
      <c r="G347" s="33" t="s">
        <v>11</v>
      </c>
      <c r="H347" s="56">
        <f>C346*0.8/25</f>
        <v>0.88960000000000006</v>
      </c>
      <c r="I347" s="82">
        <v>205.5</v>
      </c>
      <c r="J347" s="81">
        <f t="shared" si="65"/>
        <v>182.81280000000001</v>
      </c>
    </row>
    <row r="348" spans="1:10" s="85" customFormat="1" ht="14.25" customHeight="1" x14ac:dyDescent="0.2">
      <c r="A348" s="86" t="s">
        <v>29</v>
      </c>
      <c r="B348" s="33" t="s">
        <v>15</v>
      </c>
      <c r="C348" s="56">
        <f>C346</f>
        <v>27.8</v>
      </c>
      <c r="D348" s="82">
        <v>30</v>
      </c>
      <c r="E348" s="83">
        <f>C348*D348</f>
        <v>834</v>
      </c>
      <c r="F348" s="32" t="s">
        <v>24</v>
      </c>
      <c r="G348" s="147" t="s">
        <v>12</v>
      </c>
      <c r="H348" s="148">
        <f>C348*0.15</f>
        <v>4.17</v>
      </c>
      <c r="I348" s="138">
        <v>14</v>
      </c>
      <c r="J348" s="84">
        <f t="shared" si="65"/>
        <v>58.379999999999995</v>
      </c>
    </row>
    <row r="349" spans="1:10" ht="14.25" customHeight="1" x14ac:dyDescent="0.2">
      <c r="A349" s="86" t="s">
        <v>30</v>
      </c>
      <c r="B349" s="33" t="s">
        <v>15</v>
      </c>
      <c r="C349" s="28">
        <f>C348</f>
        <v>27.8</v>
      </c>
      <c r="D349" s="82">
        <v>10</v>
      </c>
      <c r="E349" s="83">
        <f>C349*D349</f>
        <v>278</v>
      </c>
      <c r="F349" s="37" t="s">
        <v>16</v>
      </c>
      <c r="G349" s="31" t="s">
        <v>17</v>
      </c>
      <c r="H349" s="56">
        <f>C349*0.15/10</f>
        <v>0.41699999999999998</v>
      </c>
      <c r="I349" s="55">
        <v>279.89999999999998</v>
      </c>
      <c r="J349" s="84">
        <f t="shared" si="65"/>
        <v>116.71829999999999</v>
      </c>
    </row>
    <row r="350" spans="1:10" s="78" customFormat="1" ht="14.25" customHeight="1" x14ac:dyDescent="0.2">
      <c r="A350" s="86" t="s">
        <v>163</v>
      </c>
      <c r="B350" s="33" t="s">
        <v>15</v>
      </c>
      <c r="C350" s="28">
        <f>C344</f>
        <v>27.8</v>
      </c>
      <c r="D350" s="28">
        <v>65</v>
      </c>
      <c r="E350" s="28">
        <f>C350*D350</f>
        <v>1807</v>
      </c>
      <c r="F350" s="32" t="s">
        <v>164</v>
      </c>
      <c r="G350" s="33" t="s">
        <v>15</v>
      </c>
      <c r="H350" s="28">
        <f>C350*1.2</f>
        <v>33.36</v>
      </c>
      <c r="I350" s="154">
        <v>215</v>
      </c>
      <c r="J350" s="79">
        <f>H350*I350</f>
        <v>7172.4</v>
      </c>
    </row>
    <row r="351" spans="1:10" ht="14.25" customHeight="1" x14ac:dyDescent="0.2">
      <c r="A351" s="32"/>
      <c r="B351" s="33"/>
      <c r="C351" s="28"/>
      <c r="D351" s="82"/>
      <c r="E351" s="83"/>
      <c r="F351" s="32" t="s">
        <v>110</v>
      </c>
      <c r="G351" s="33" t="s">
        <v>111</v>
      </c>
      <c r="H351" s="56">
        <f>C350/25</f>
        <v>1.1120000000000001</v>
      </c>
      <c r="I351" s="82">
        <v>100.85</v>
      </c>
      <c r="J351" s="81">
        <f t="shared" ref="J351:J355" si="71">H351*I351</f>
        <v>112.1452</v>
      </c>
    </row>
    <row r="352" spans="1:10" ht="13.5" customHeight="1" x14ac:dyDescent="0.2">
      <c r="A352" s="80" t="s">
        <v>31</v>
      </c>
      <c r="B352" s="38" t="s">
        <v>10</v>
      </c>
      <c r="C352" s="23">
        <v>1</v>
      </c>
      <c r="D352" s="34">
        <v>750</v>
      </c>
      <c r="E352" s="35">
        <f>C352*D352</f>
        <v>750</v>
      </c>
      <c r="F352" s="19" t="s">
        <v>32</v>
      </c>
      <c r="G352" s="38" t="s">
        <v>10</v>
      </c>
      <c r="H352" s="23">
        <f>C352</f>
        <v>1</v>
      </c>
      <c r="I352" s="156">
        <v>2700</v>
      </c>
      <c r="J352" s="36">
        <f t="shared" si="71"/>
        <v>2700</v>
      </c>
    </row>
    <row r="353" spans="1:352" ht="13.5" customHeight="1" x14ac:dyDescent="0.2">
      <c r="A353" s="80"/>
      <c r="B353" s="38"/>
      <c r="C353" s="23"/>
      <c r="D353" s="34"/>
      <c r="E353" s="35"/>
      <c r="F353" s="19" t="s">
        <v>33</v>
      </c>
      <c r="G353" s="38" t="s">
        <v>10</v>
      </c>
      <c r="H353" s="20">
        <f>C352*1.2</f>
        <v>1.2</v>
      </c>
      <c r="I353" s="20">
        <v>155.57</v>
      </c>
      <c r="J353" s="25">
        <f t="shared" si="71"/>
        <v>186.684</v>
      </c>
    </row>
    <row r="354" spans="1:352" ht="13.5" customHeight="1" x14ac:dyDescent="0.2">
      <c r="A354" s="19" t="s">
        <v>34</v>
      </c>
      <c r="B354" s="38" t="s">
        <v>12</v>
      </c>
      <c r="C354" s="23">
        <f>(2.1+2.1+1)*(C352)*2</f>
        <v>10.4</v>
      </c>
      <c r="D354" s="34">
        <v>30</v>
      </c>
      <c r="E354" s="35">
        <f>C354*D354</f>
        <v>312</v>
      </c>
      <c r="F354" s="19" t="s">
        <v>35</v>
      </c>
      <c r="G354" s="38" t="s">
        <v>12</v>
      </c>
      <c r="H354" s="23">
        <f>(2.1+2.1+0.9)*C352*2</f>
        <v>10.200000000000001</v>
      </c>
      <c r="I354" s="156">
        <v>79</v>
      </c>
      <c r="J354" s="36">
        <f t="shared" si="71"/>
        <v>805.80000000000007</v>
      </c>
    </row>
    <row r="355" spans="1:352" ht="13.5" customHeight="1" x14ac:dyDescent="0.2">
      <c r="A355" s="19" t="s">
        <v>36</v>
      </c>
      <c r="B355" s="38" t="s">
        <v>10</v>
      </c>
      <c r="C355" s="23">
        <v>1</v>
      </c>
      <c r="D355" s="34">
        <v>250</v>
      </c>
      <c r="E355" s="35">
        <f>C355*D355</f>
        <v>250</v>
      </c>
      <c r="F355" s="19" t="s">
        <v>37</v>
      </c>
      <c r="G355" s="38" t="s">
        <v>10</v>
      </c>
      <c r="H355" s="23">
        <f>C355</f>
        <v>1</v>
      </c>
      <c r="I355" s="156">
        <v>712.13</v>
      </c>
      <c r="J355" s="36">
        <f t="shared" si="71"/>
        <v>712.13</v>
      </c>
    </row>
    <row r="356" spans="1:352" ht="14.25" customHeight="1" x14ac:dyDescent="0.2">
      <c r="A356" s="26" t="s">
        <v>13</v>
      </c>
      <c r="B356" s="39"/>
      <c r="C356" s="27"/>
      <c r="D356" s="28"/>
      <c r="E356" s="27">
        <f>SUM(E303:E355)</f>
        <v>12105.59</v>
      </c>
      <c r="F356" s="29" t="s">
        <v>13</v>
      </c>
      <c r="G356" s="39"/>
      <c r="H356" s="27"/>
      <c r="I356" s="27"/>
      <c r="J356" s="30">
        <f>SUM(J303:J355)</f>
        <v>19792.325458333333</v>
      </c>
    </row>
    <row r="357" spans="1:352" ht="14.25" customHeight="1" x14ac:dyDescent="0.2">
      <c r="A357" s="168" t="s">
        <v>38</v>
      </c>
      <c r="B357" s="169"/>
      <c r="C357" s="169"/>
      <c r="D357" s="169"/>
      <c r="E357" s="169"/>
      <c r="F357" s="169"/>
      <c r="G357" s="169"/>
      <c r="H357" s="169"/>
      <c r="I357" s="169"/>
      <c r="J357" s="170"/>
    </row>
    <row r="358" spans="1:352" s="151" customFormat="1" x14ac:dyDescent="0.25">
      <c r="A358" s="146" t="s">
        <v>194</v>
      </c>
      <c r="B358" s="147" t="s">
        <v>125</v>
      </c>
      <c r="C358" s="148">
        <v>6.08</v>
      </c>
      <c r="D358" s="138">
        <v>15</v>
      </c>
      <c r="E358" s="149">
        <f>C358*D358</f>
        <v>91.2</v>
      </c>
      <c r="F358" s="19" t="s">
        <v>33</v>
      </c>
      <c r="G358" s="38" t="s">
        <v>10</v>
      </c>
      <c r="H358" s="20">
        <f>C358*0.1</f>
        <v>0.6080000000000001</v>
      </c>
      <c r="I358" s="20">
        <v>155.57</v>
      </c>
      <c r="J358" s="25">
        <f t="shared" ref="J358:J359" si="72">H358*I358</f>
        <v>94.586560000000006</v>
      </c>
    </row>
    <row r="359" spans="1:352" s="140" customFormat="1" ht="28.5" outlineLevel="1" x14ac:dyDescent="0.25">
      <c r="A359" s="131" t="s">
        <v>165</v>
      </c>
      <c r="B359" s="132" t="s">
        <v>12</v>
      </c>
      <c r="C359" s="133">
        <v>11.06</v>
      </c>
      <c r="D359" s="133">
        <v>140</v>
      </c>
      <c r="E359" s="134">
        <f>C359*D359</f>
        <v>1548.4</v>
      </c>
      <c r="F359" s="135" t="s">
        <v>112</v>
      </c>
      <c r="G359" s="136" t="s">
        <v>205</v>
      </c>
      <c r="H359" s="137">
        <f>C359/3*1.1</f>
        <v>4.0553333333333343</v>
      </c>
      <c r="I359" s="138">
        <v>113.85</v>
      </c>
      <c r="J359" s="134">
        <f t="shared" si="72"/>
        <v>461.69970000000006</v>
      </c>
      <c r="K359" s="139"/>
      <c r="L359" s="139"/>
      <c r="M359" s="139"/>
      <c r="N359" s="139"/>
      <c r="O359" s="139"/>
      <c r="P359" s="139"/>
      <c r="Q359" s="139"/>
      <c r="R359" s="139"/>
      <c r="S359" s="139"/>
      <c r="T359" s="139"/>
      <c r="U359" s="139"/>
      <c r="V359" s="139"/>
      <c r="W359" s="139"/>
      <c r="X359" s="139"/>
      <c r="Y359" s="139"/>
      <c r="Z359" s="139"/>
      <c r="AA359" s="139"/>
      <c r="AB359" s="139"/>
      <c r="AC359" s="139"/>
      <c r="AD359" s="139"/>
      <c r="AE359" s="139"/>
      <c r="AF359" s="139"/>
      <c r="AG359" s="139"/>
      <c r="AH359" s="139"/>
      <c r="AI359" s="139"/>
      <c r="AJ359" s="139"/>
      <c r="AK359" s="139"/>
      <c r="AL359" s="139"/>
      <c r="AM359" s="139"/>
      <c r="AN359" s="139"/>
      <c r="AO359" s="139"/>
      <c r="AP359" s="139"/>
      <c r="AQ359" s="139"/>
      <c r="AR359" s="139"/>
      <c r="AS359" s="139"/>
      <c r="AT359" s="139"/>
      <c r="AU359" s="139"/>
      <c r="AV359" s="139"/>
      <c r="AW359" s="139"/>
      <c r="AX359" s="139"/>
      <c r="AY359" s="139"/>
      <c r="AZ359" s="139"/>
      <c r="BA359" s="139"/>
      <c r="BB359" s="139"/>
      <c r="BC359" s="139"/>
      <c r="BD359" s="139"/>
      <c r="BE359" s="139"/>
      <c r="BF359" s="139"/>
      <c r="BG359" s="139"/>
      <c r="BH359" s="139"/>
      <c r="BI359" s="139"/>
      <c r="BJ359" s="139"/>
      <c r="BK359" s="139"/>
      <c r="BL359" s="139"/>
      <c r="BM359" s="139"/>
      <c r="BN359" s="139"/>
      <c r="BO359" s="139"/>
      <c r="BP359" s="139"/>
      <c r="BQ359" s="139"/>
      <c r="BR359" s="139"/>
      <c r="BS359" s="139"/>
      <c r="BT359" s="139"/>
      <c r="BU359" s="139"/>
      <c r="BV359" s="139"/>
      <c r="BW359" s="139"/>
      <c r="BX359" s="139"/>
      <c r="BY359" s="139"/>
      <c r="BZ359" s="139"/>
      <c r="CA359" s="139"/>
      <c r="CB359" s="139"/>
      <c r="CC359" s="139"/>
      <c r="CD359" s="139"/>
      <c r="CE359" s="139"/>
      <c r="CF359" s="139"/>
      <c r="CG359" s="139"/>
      <c r="CH359" s="139"/>
      <c r="CI359" s="139"/>
      <c r="CJ359" s="139"/>
      <c r="CK359" s="139"/>
      <c r="CL359" s="139"/>
      <c r="CM359" s="139"/>
      <c r="CN359" s="139"/>
      <c r="CO359" s="139"/>
      <c r="CP359" s="139"/>
      <c r="CQ359" s="139"/>
      <c r="CR359" s="139"/>
      <c r="CS359" s="139"/>
      <c r="CT359" s="139"/>
      <c r="CU359" s="139"/>
      <c r="CV359" s="139"/>
      <c r="CW359" s="139"/>
      <c r="CX359" s="139"/>
      <c r="CY359" s="139"/>
      <c r="CZ359" s="139"/>
      <c r="DA359" s="139"/>
      <c r="DB359" s="139"/>
      <c r="DC359" s="139"/>
      <c r="DD359" s="139"/>
      <c r="DE359" s="139"/>
      <c r="DF359" s="139"/>
      <c r="DG359" s="139"/>
      <c r="DH359" s="139"/>
      <c r="DI359" s="139"/>
      <c r="DJ359" s="139"/>
      <c r="DK359" s="139"/>
      <c r="DL359" s="139"/>
      <c r="DM359" s="139"/>
      <c r="DN359" s="139"/>
      <c r="DO359" s="139"/>
      <c r="DP359" s="139"/>
      <c r="DQ359" s="139"/>
      <c r="DR359" s="139"/>
      <c r="DS359" s="139"/>
      <c r="DT359" s="139"/>
      <c r="DU359" s="139"/>
      <c r="DV359" s="139"/>
      <c r="DW359" s="139"/>
      <c r="DX359" s="139"/>
      <c r="DY359" s="139"/>
      <c r="DZ359" s="139"/>
      <c r="EA359" s="139"/>
      <c r="EB359" s="139"/>
      <c r="EC359" s="139"/>
      <c r="ED359" s="139"/>
      <c r="EE359" s="139"/>
      <c r="EF359" s="139"/>
      <c r="EG359" s="139"/>
      <c r="EH359" s="139"/>
      <c r="EI359" s="139"/>
      <c r="EJ359" s="139"/>
      <c r="EK359" s="139"/>
      <c r="EL359" s="139"/>
      <c r="EM359" s="139"/>
      <c r="EN359" s="139"/>
      <c r="EO359" s="139"/>
      <c r="EP359" s="139"/>
      <c r="EQ359" s="139"/>
      <c r="ER359" s="139"/>
      <c r="ES359" s="139"/>
      <c r="ET359" s="139"/>
      <c r="EU359" s="139"/>
      <c r="EV359" s="139"/>
      <c r="EW359" s="139"/>
      <c r="EX359" s="139"/>
      <c r="EY359" s="139"/>
      <c r="EZ359" s="139"/>
      <c r="FA359" s="139"/>
      <c r="FB359" s="139"/>
      <c r="FC359" s="139"/>
      <c r="FD359" s="139"/>
      <c r="FE359" s="139"/>
      <c r="FF359" s="139"/>
      <c r="FG359" s="139"/>
      <c r="FH359" s="139"/>
      <c r="FI359" s="139"/>
      <c r="FJ359" s="139"/>
      <c r="FK359" s="139"/>
      <c r="FL359" s="139"/>
      <c r="FM359" s="139"/>
      <c r="FN359" s="139"/>
      <c r="FO359" s="139"/>
      <c r="FP359" s="139"/>
      <c r="FQ359" s="139"/>
      <c r="FR359" s="139"/>
      <c r="FS359" s="139"/>
      <c r="FT359" s="139"/>
      <c r="FU359" s="139"/>
      <c r="FV359" s="139"/>
      <c r="FW359" s="139"/>
      <c r="FX359" s="139"/>
      <c r="FY359" s="139"/>
      <c r="FZ359" s="139"/>
      <c r="GA359" s="139"/>
      <c r="GB359" s="139"/>
      <c r="GC359" s="139"/>
      <c r="GD359" s="139"/>
      <c r="GE359" s="139"/>
      <c r="GF359" s="139"/>
      <c r="GG359" s="139"/>
      <c r="GH359" s="139"/>
      <c r="GI359" s="139"/>
      <c r="GJ359" s="139"/>
      <c r="GK359" s="139"/>
      <c r="GL359" s="139"/>
      <c r="GM359" s="139"/>
      <c r="GN359" s="139"/>
      <c r="GO359" s="139"/>
      <c r="GP359" s="139"/>
      <c r="GQ359" s="139"/>
      <c r="GR359" s="139"/>
      <c r="GS359" s="139"/>
      <c r="GT359" s="139"/>
      <c r="GU359" s="139"/>
      <c r="GV359" s="139"/>
      <c r="GW359" s="139"/>
      <c r="GX359" s="139"/>
      <c r="GY359" s="139"/>
      <c r="GZ359" s="139"/>
      <c r="HA359" s="139"/>
      <c r="HB359" s="139"/>
      <c r="HC359" s="139"/>
      <c r="HD359" s="139"/>
      <c r="HE359" s="139"/>
      <c r="HF359" s="139"/>
      <c r="HG359" s="139"/>
      <c r="HH359" s="139"/>
      <c r="HI359" s="139"/>
      <c r="HJ359" s="139"/>
      <c r="HK359" s="139"/>
      <c r="HL359" s="139"/>
      <c r="HM359" s="139"/>
      <c r="HN359" s="139"/>
      <c r="HO359" s="139"/>
      <c r="HP359" s="139"/>
      <c r="HQ359" s="139"/>
      <c r="HR359" s="139"/>
      <c r="HS359" s="139"/>
      <c r="HT359" s="139"/>
      <c r="HU359" s="139"/>
      <c r="HV359" s="139"/>
      <c r="HW359" s="139"/>
      <c r="HX359" s="139"/>
      <c r="HY359" s="139"/>
      <c r="HZ359" s="139"/>
      <c r="IA359" s="139"/>
      <c r="IB359" s="139"/>
      <c r="IC359" s="139"/>
      <c r="ID359" s="139"/>
      <c r="IE359" s="139"/>
      <c r="IF359" s="139"/>
      <c r="IG359" s="139"/>
      <c r="IH359" s="139"/>
      <c r="II359" s="139"/>
      <c r="IJ359" s="139"/>
      <c r="IK359" s="139"/>
      <c r="IL359" s="139"/>
      <c r="IM359" s="139"/>
      <c r="IN359" s="139"/>
      <c r="IO359" s="139"/>
      <c r="IP359" s="139"/>
      <c r="IQ359" s="139"/>
      <c r="IR359" s="139"/>
      <c r="IS359" s="139"/>
      <c r="IT359" s="139"/>
      <c r="IU359" s="139"/>
      <c r="IV359" s="139"/>
      <c r="IW359" s="139"/>
      <c r="IX359" s="139"/>
      <c r="IY359" s="139"/>
      <c r="IZ359" s="139"/>
      <c r="JA359" s="139"/>
      <c r="JB359" s="139"/>
      <c r="JC359" s="139"/>
      <c r="JD359" s="139"/>
      <c r="JE359" s="139"/>
      <c r="JF359" s="139"/>
      <c r="JG359" s="139"/>
      <c r="JH359" s="139"/>
      <c r="JI359" s="139"/>
      <c r="JJ359" s="139"/>
      <c r="JK359" s="139"/>
      <c r="JL359" s="139"/>
      <c r="JM359" s="139"/>
      <c r="JN359" s="139"/>
      <c r="JO359" s="139"/>
      <c r="JP359" s="139"/>
      <c r="JQ359" s="139"/>
      <c r="JR359" s="139"/>
      <c r="JS359" s="139"/>
      <c r="JT359" s="139"/>
      <c r="JU359" s="139"/>
      <c r="JV359" s="139"/>
      <c r="JW359" s="139"/>
      <c r="JX359" s="139"/>
      <c r="JY359" s="139"/>
      <c r="JZ359" s="139"/>
      <c r="KA359" s="139"/>
      <c r="KB359" s="139"/>
      <c r="KC359" s="139"/>
      <c r="KD359" s="139"/>
      <c r="KE359" s="139"/>
      <c r="KF359" s="139"/>
      <c r="KG359" s="139"/>
      <c r="KH359" s="139"/>
      <c r="KI359" s="139"/>
      <c r="KJ359" s="139"/>
      <c r="KK359" s="139"/>
      <c r="KL359" s="139"/>
      <c r="KM359" s="139"/>
      <c r="KN359" s="139"/>
      <c r="KO359" s="139"/>
      <c r="KP359" s="139"/>
      <c r="KQ359" s="139"/>
      <c r="KR359" s="139"/>
      <c r="KS359" s="139"/>
      <c r="KT359" s="139"/>
      <c r="KU359" s="139"/>
      <c r="KV359" s="139"/>
      <c r="KW359" s="139"/>
      <c r="KX359" s="139"/>
      <c r="KY359" s="139"/>
      <c r="KZ359" s="139"/>
      <c r="LA359" s="139"/>
      <c r="LB359" s="139"/>
      <c r="LC359" s="139"/>
      <c r="LD359" s="139"/>
      <c r="LE359" s="139"/>
      <c r="LF359" s="139"/>
      <c r="LG359" s="139"/>
      <c r="LH359" s="139"/>
      <c r="LI359" s="139"/>
      <c r="LJ359" s="139"/>
      <c r="LK359" s="139"/>
      <c r="LL359" s="139"/>
      <c r="LM359" s="139"/>
      <c r="LN359" s="139"/>
      <c r="LO359" s="139"/>
      <c r="LP359" s="139"/>
      <c r="LQ359" s="139"/>
      <c r="LR359" s="139"/>
      <c r="LS359" s="139"/>
      <c r="LT359" s="139"/>
      <c r="LU359" s="139"/>
      <c r="LV359" s="139"/>
      <c r="LW359" s="139"/>
      <c r="LX359" s="139"/>
      <c r="LY359" s="139"/>
      <c r="LZ359" s="139"/>
      <c r="MA359" s="139"/>
      <c r="MB359" s="139"/>
      <c r="MC359" s="139"/>
      <c r="MD359" s="139"/>
      <c r="ME359" s="139"/>
      <c r="MF359" s="139"/>
      <c r="MG359" s="139"/>
      <c r="MH359" s="139"/>
      <c r="MI359" s="139"/>
      <c r="MJ359" s="139"/>
      <c r="MK359" s="139"/>
      <c r="ML359" s="139"/>
      <c r="MM359" s="139"/>
      <c r="MN359" s="139"/>
    </row>
    <row r="360" spans="1:352" s="140" customFormat="1" ht="24.75" customHeight="1" outlineLevel="1" x14ac:dyDescent="0.25">
      <c r="A360" s="141"/>
      <c r="B360" s="142"/>
      <c r="C360" s="142"/>
      <c r="D360" s="142"/>
      <c r="E360" s="143"/>
      <c r="F360" s="144" t="s">
        <v>113</v>
      </c>
      <c r="G360" s="145" t="s">
        <v>10</v>
      </c>
      <c r="H360" s="137">
        <f>C359*3.2/3</f>
        <v>11.797333333333334</v>
      </c>
      <c r="I360" s="138">
        <v>45.63</v>
      </c>
      <c r="J360" s="134">
        <f>H360*I360</f>
        <v>538.31232000000011</v>
      </c>
      <c r="K360" s="139"/>
      <c r="L360" s="139"/>
      <c r="M360" s="139"/>
      <c r="N360" s="139"/>
      <c r="O360" s="139"/>
      <c r="P360" s="139"/>
      <c r="Q360" s="139"/>
      <c r="R360" s="139"/>
      <c r="S360" s="139"/>
      <c r="T360" s="139"/>
      <c r="U360" s="139"/>
      <c r="V360" s="139"/>
      <c r="W360" s="139"/>
      <c r="X360" s="139"/>
      <c r="Y360" s="139"/>
      <c r="Z360" s="139"/>
      <c r="AA360" s="139"/>
      <c r="AB360" s="139"/>
      <c r="AC360" s="139"/>
      <c r="AD360" s="139"/>
      <c r="AE360" s="139"/>
      <c r="AF360" s="139"/>
      <c r="AG360" s="139"/>
      <c r="AH360" s="139"/>
      <c r="AI360" s="139"/>
      <c r="AJ360" s="139"/>
      <c r="AK360" s="139"/>
      <c r="AL360" s="139"/>
      <c r="AM360" s="139"/>
      <c r="AN360" s="139"/>
      <c r="AO360" s="139"/>
      <c r="AP360" s="139"/>
      <c r="AQ360" s="139"/>
      <c r="AR360" s="139"/>
      <c r="AS360" s="139"/>
      <c r="AT360" s="139"/>
      <c r="AU360" s="139"/>
      <c r="AV360" s="139"/>
      <c r="AW360" s="139"/>
      <c r="AX360" s="139"/>
      <c r="AY360" s="139"/>
      <c r="AZ360" s="139"/>
      <c r="BA360" s="139"/>
      <c r="BB360" s="139"/>
      <c r="BC360" s="139"/>
      <c r="BD360" s="139"/>
      <c r="BE360" s="139"/>
      <c r="BF360" s="139"/>
      <c r="BG360" s="139"/>
      <c r="BH360" s="139"/>
      <c r="BI360" s="139"/>
      <c r="BJ360" s="139"/>
      <c r="BK360" s="139"/>
      <c r="BL360" s="139"/>
      <c r="BM360" s="139"/>
      <c r="BN360" s="139"/>
      <c r="BO360" s="139"/>
      <c r="BP360" s="139"/>
      <c r="BQ360" s="139"/>
      <c r="BR360" s="139"/>
      <c r="BS360" s="139"/>
      <c r="BT360" s="139"/>
      <c r="BU360" s="139"/>
      <c r="BV360" s="139"/>
      <c r="BW360" s="139"/>
      <c r="BX360" s="139"/>
      <c r="BY360" s="139"/>
      <c r="BZ360" s="139"/>
      <c r="CA360" s="139"/>
      <c r="CB360" s="139"/>
      <c r="CC360" s="139"/>
      <c r="CD360" s="139"/>
      <c r="CE360" s="139"/>
      <c r="CF360" s="139"/>
      <c r="CG360" s="139"/>
      <c r="CH360" s="139"/>
      <c r="CI360" s="139"/>
      <c r="CJ360" s="139"/>
      <c r="CK360" s="139"/>
      <c r="CL360" s="139"/>
      <c r="CM360" s="139"/>
      <c r="CN360" s="139"/>
      <c r="CO360" s="139"/>
      <c r="CP360" s="139"/>
      <c r="CQ360" s="139"/>
      <c r="CR360" s="139"/>
      <c r="CS360" s="139"/>
      <c r="CT360" s="139"/>
      <c r="CU360" s="139"/>
      <c r="CV360" s="139"/>
      <c r="CW360" s="139"/>
      <c r="CX360" s="139"/>
      <c r="CY360" s="139"/>
      <c r="CZ360" s="139"/>
      <c r="DA360" s="139"/>
      <c r="DB360" s="139"/>
      <c r="DC360" s="139"/>
      <c r="DD360" s="139"/>
      <c r="DE360" s="139"/>
      <c r="DF360" s="139"/>
      <c r="DG360" s="139"/>
      <c r="DH360" s="139"/>
      <c r="DI360" s="139"/>
      <c r="DJ360" s="139"/>
      <c r="DK360" s="139"/>
      <c r="DL360" s="139"/>
      <c r="DM360" s="139"/>
      <c r="DN360" s="139"/>
      <c r="DO360" s="139"/>
      <c r="DP360" s="139"/>
      <c r="DQ360" s="139"/>
      <c r="DR360" s="139"/>
      <c r="DS360" s="139"/>
      <c r="DT360" s="139"/>
      <c r="DU360" s="139"/>
      <c r="DV360" s="139"/>
      <c r="DW360" s="139"/>
      <c r="DX360" s="139"/>
      <c r="DY360" s="139"/>
      <c r="DZ360" s="139"/>
      <c r="EA360" s="139"/>
      <c r="EB360" s="139"/>
      <c r="EC360" s="139"/>
      <c r="ED360" s="139"/>
      <c r="EE360" s="139"/>
      <c r="EF360" s="139"/>
      <c r="EG360" s="139"/>
      <c r="EH360" s="139"/>
      <c r="EI360" s="139"/>
      <c r="EJ360" s="139"/>
      <c r="EK360" s="139"/>
      <c r="EL360" s="139"/>
      <c r="EM360" s="139"/>
      <c r="EN360" s="139"/>
      <c r="EO360" s="139"/>
      <c r="EP360" s="139"/>
      <c r="EQ360" s="139"/>
      <c r="ER360" s="139"/>
      <c r="ES360" s="139"/>
      <c r="ET360" s="139"/>
      <c r="EU360" s="139"/>
      <c r="EV360" s="139"/>
      <c r="EW360" s="139"/>
      <c r="EX360" s="139"/>
      <c r="EY360" s="139"/>
      <c r="EZ360" s="139"/>
      <c r="FA360" s="139"/>
      <c r="FB360" s="139"/>
      <c r="FC360" s="139"/>
      <c r="FD360" s="139"/>
      <c r="FE360" s="139"/>
      <c r="FF360" s="139"/>
      <c r="FG360" s="139"/>
      <c r="FH360" s="139"/>
      <c r="FI360" s="139"/>
      <c r="FJ360" s="139"/>
      <c r="FK360" s="139"/>
      <c r="FL360" s="139"/>
      <c r="FM360" s="139"/>
      <c r="FN360" s="139"/>
      <c r="FO360" s="139"/>
      <c r="FP360" s="139"/>
      <c r="FQ360" s="139"/>
      <c r="FR360" s="139"/>
      <c r="FS360" s="139"/>
      <c r="FT360" s="139"/>
      <c r="FU360" s="139"/>
      <c r="FV360" s="139"/>
      <c r="FW360" s="139"/>
      <c r="FX360" s="139"/>
      <c r="FY360" s="139"/>
      <c r="FZ360" s="139"/>
      <c r="GA360" s="139"/>
      <c r="GB360" s="139"/>
      <c r="GC360" s="139"/>
      <c r="GD360" s="139"/>
      <c r="GE360" s="139"/>
      <c r="GF360" s="139"/>
      <c r="GG360" s="139"/>
      <c r="GH360" s="139"/>
      <c r="GI360" s="139"/>
      <c r="GJ360" s="139"/>
      <c r="GK360" s="139"/>
      <c r="GL360" s="139"/>
      <c r="GM360" s="139"/>
      <c r="GN360" s="139"/>
      <c r="GO360" s="139"/>
      <c r="GP360" s="139"/>
      <c r="GQ360" s="139"/>
      <c r="GR360" s="139"/>
      <c r="GS360" s="139"/>
      <c r="GT360" s="139"/>
      <c r="GU360" s="139"/>
      <c r="GV360" s="139"/>
      <c r="GW360" s="139"/>
      <c r="GX360" s="139"/>
      <c r="GY360" s="139"/>
      <c r="GZ360" s="139"/>
      <c r="HA360" s="139"/>
      <c r="HB360" s="139"/>
      <c r="HC360" s="139"/>
      <c r="HD360" s="139"/>
      <c r="HE360" s="139"/>
      <c r="HF360" s="139"/>
      <c r="HG360" s="139"/>
      <c r="HH360" s="139"/>
      <c r="HI360" s="139"/>
      <c r="HJ360" s="139"/>
      <c r="HK360" s="139"/>
      <c r="HL360" s="139"/>
      <c r="HM360" s="139"/>
      <c r="HN360" s="139"/>
      <c r="HO360" s="139"/>
      <c r="HP360" s="139"/>
      <c r="HQ360" s="139"/>
      <c r="HR360" s="139"/>
      <c r="HS360" s="139"/>
      <c r="HT360" s="139"/>
      <c r="HU360" s="139"/>
      <c r="HV360" s="139"/>
      <c r="HW360" s="139"/>
      <c r="HX360" s="139"/>
      <c r="HY360" s="139"/>
      <c r="HZ360" s="139"/>
      <c r="IA360" s="139"/>
      <c r="IB360" s="139"/>
      <c r="IC360" s="139"/>
      <c r="ID360" s="139"/>
      <c r="IE360" s="139"/>
      <c r="IF360" s="139"/>
      <c r="IG360" s="139"/>
      <c r="IH360" s="139"/>
      <c r="II360" s="139"/>
      <c r="IJ360" s="139"/>
      <c r="IK360" s="139"/>
      <c r="IL360" s="139"/>
      <c r="IM360" s="139"/>
      <c r="IN360" s="139"/>
      <c r="IO360" s="139"/>
      <c r="IP360" s="139"/>
      <c r="IQ360" s="139"/>
      <c r="IR360" s="139"/>
      <c r="IS360" s="139"/>
      <c r="IT360" s="139"/>
      <c r="IU360" s="139"/>
      <c r="IV360" s="139"/>
      <c r="IW360" s="139"/>
      <c r="IX360" s="139"/>
      <c r="IY360" s="139"/>
      <c r="IZ360" s="139"/>
      <c r="JA360" s="139"/>
      <c r="JB360" s="139"/>
      <c r="JC360" s="139"/>
      <c r="JD360" s="139"/>
      <c r="JE360" s="139"/>
      <c r="JF360" s="139"/>
      <c r="JG360" s="139"/>
      <c r="JH360" s="139"/>
      <c r="JI360" s="139"/>
      <c r="JJ360" s="139"/>
      <c r="JK360" s="139"/>
      <c r="JL360" s="139"/>
      <c r="JM360" s="139"/>
      <c r="JN360" s="139"/>
      <c r="JO360" s="139"/>
      <c r="JP360" s="139"/>
      <c r="JQ360" s="139"/>
      <c r="JR360" s="139"/>
      <c r="JS360" s="139"/>
      <c r="JT360" s="139"/>
      <c r="JU360" s="139"/>
      <c r="JV360" s="139"/>
      <c r="JW360" s="139"/>
      <c r="JX360" s="139"/>
      <c r="JY360" s="139"/>
      <c r="JZ360" s="139"/>
      <c r="KA360" s="139"/>
      <c r="KB360" s="139"/>
      <c r="KC360" s="139"/>
      <c r="KD360" s="139"/>
      <c r="KE360" s="139"/>
      <c r="KF360" s="139"/>
      <c r="KG360" s="139"/>
      <c r="KH360" s="139"/>
      <c r="KI360" s="139"/>
      <c r="KJ360" s="139"/>
      <c r="KK360" s="139"/>
      <c r="KL360" s="139"/>
      <c r="KM360" s="139"/>
      <c r="KN360" s="139"/>
      <c r="KO360" s="139"/>
      <c r="KP360" s="139"/>
      <c r="KQ360" s="139"/>
      <c r="KR360" s="139"/>
      <c r="KS360" s="139"/>
      <c r="KT360" s="139"/>
      <c r="KU360" s="139"/>
      <c r="KV360" s="139"/>
      <c r="KW360" s="139"/>
      <c r="KX360" s="139"/>
      <c r="KY360" s="139"/>
      <c r="KZ360" s="139"/>
      <c r="LA360" s="139"/>
      <c r="LB360" s="139"/>
      <c r="LC360" s="139"/>
      <c r="LD360" s="139"/>
      <c r="LE360" s="139"/>
      <c r="LF360" s="139"/>
      <c r="LG360" s="139"/>
      <c r="LH360" s="139"/>
      <c r="LI360" s="139"/>
      <c r="LJ360" s="139"/>
      <c r="LK360" s="139"/>
      <c r="LL360" s="139"/>
      <c r="LM360" s="139"/>
      <c r="LN360" s="139"/>
      <c r="LO360" s="139"/>
      <c r="LP360" s="139"/>
      <c r="LQ360" s="139"/>
      <c r="LR360" s="139"/>
      <c r="LS360" s="139"/>
      <c r="LT360" s="139"/>
      <c r="LU360" s="139"/>
      <c r="LV360" s="139"/>
      <c r="LW360" s="139"/>
      <c r="LX360" s="139"/>
      <c r="LY360" s="139"/>
      <c r="LZ360" s="139"/>
      <c r="MA360" s="139"/>
      <c r="MB360" s="139"/>
      <c r="MC360" s="139"/>
      <c r="MD360" s="139"/>
      <c r="ME360" s="139"/>
      <c r="MF360" s="139"/>
      <c r="MG360" s="139"/>
      <c r="MH360" s="139"/>
      <c r="MI360" s="139"/>
      <c r="MJ360" s="139"/>
      <c r="MK360" s="139"/>
      <c r="ML360" s="139"/>
      <c r="MM360" s="139"/>
      <c r="MN360" s="139"/>
    </row>
    <row r="361" spans="1:352" s="140" customFormat="1" ht="15" customHeight="1" outlineLevel="1" x14ac:dyDescent="0.25">
      <c r="A361" s="131"/>
      <c r="B361" s="132"/>
      <c r="C361" s="133"/>
      <c r="D361" s="133"/>
      <c r="E361" s="134"/>
      <c r="F361" s="144" t="s">
        <v>114</v>
      </c>
      <c r="G361" s="145" t="s">
        <v>10</v>
      </c>
      <c r="H361" s="137">
        <f>C359*2.9/3</f>
        <v>10.691333333333333</v>
      </c>
      <c r="I361" s="138">
        <v>62.6</v>
      </c>
      <c r="J361" s="134">
        <f>H361*I361</f>
        <v>669.27746666666667</v>
      </c>
      <c r="K361" s="139"/>
      <c r="L361" s="139"/>
      <c r="M361" s="139"/>
      <c r="N361" s="139"/>
      <c r="O361" s="139"/>
      <c r="P361" s="139"/>
      <c r="Q361" s="139"/>
      <c r="R361" s="139"/>
      <c r="S361" s="139"/>
      <c r="T361" s="139"/>
      <c r="U361" s="139"/>
      <c r="V361" s="139"/>
      <c r="W361" s="139"/>
      <c r="X361" s="139"/>
      <c r="Y361" s="139"/>
      <c r="Z361" s="139"/>
      <c r="AA361" s="139"/>
      <c r="AB361" s="139"/>
      <c r="AC361" s="139"/>
      <c r="AD361" s="139"/>
      <c r="AE361" s="139"/>
      <c r="AF361" s="139"/>
      <c r="AG361" s="139"/>
      <c r="AH361" s="139"/>
      <c r="AI361" s="139"/>
      <c r="AJ361" s="139"/>
      <c r="AK361" s="139"/>
      <c r="AL361" s="139"/>
      <c r="AM361" s="139"/>
      <c r="AN361" s="139"/>
      <c r="AO361" s="139"/>
      <c r="AP361" s="139"/>
      <c r="AQ361" s="139"/>
      <c r="AR361" s="139"/>
      <c r="AS361" s="139"/>
      <c r="AT361" s="139"/>
      <c r="AU361" s="139"/>
      <c r="AV361" s="139"/>
      <c r="AW361" s="139"/>
      <c r="AX361" s="139"/>
      <c r="AY361" s="139"/>
      <c r="AZ361" s="139"/>
      <c r="BA361" s="139"/>
      <c r="BB361" s="139"/>
      <c r="BC361" s="139"/>
      <c r="BD361" s="139"/>
      <c r="BE361" s="139"/>
      <c r="BF361" s="139"/>
      <c r="BG361" s="139"/>
      <c r="BH361" s="139"/>
      <c r="BI361" s="139"/>
      <c r="BJ361" s="139"/>
      <c r="BK361" s="139"/>
      <c r="BL361" s="139"/>
      <c r="BM361" s="139"/>
      <c r="BN361" s="139"/>
      <c r="BO361" s="139"/>
      <c r="BP361" s="139"/>
      <c r="BQ361" s="139"/>
      <c r="BR361" s="139"/>
      <c r="BS361" s="139"/>
      <c r="BT361" s="139"/>
      <c r="BU361" s="139"/>
      <c r="BV361" s="139"/>
      <c r="BW361" s="139"/>
      <c r="BX361" s="139"/>
      <c r="BY361" s="139"/>
      <c r="BZ361" s="139"/>
      <c r="CA361" s="139"/>
      <c r="CB361" s="139"/>
      <c r="CC361" s="139"/>
      <c r="CD361" s="139"/>
      <c r="CE361" s="139"/>
      <c r="CF361" s="139"/>
      <c r="CG361" s="139"/>
      <c r="CH361" s="139"/>
      <c r="CI361" s="139"/>
      <c r="CJ361" s="139"/>
      <c r="CK361" s="139"/>
      <c r="CL361" s="139"/>
      <c r="CM361" s="139"/>
      <c r="CN361" s="139"/>
      <c r="CO361" s="139"/>
      <c r="CP361" s="139"/>
      <c r="CQ361" s="139"/>
      <c r="CR361" s="139"/>
      <c r="CS361" s="139"/>
      <c r="CT361" s="139"/>
      <c r="CU361" s="139"/>
      <c r="CV361" s="139"/>
      <c r="CW361" s="139"/>
      <c r="CX361" s="139"/>
      <c r="CY361" s="139"/>
      <c r="CZ361" s="139"/>
      <c r="DA361" s="139"/>
      <c r="DB361" s="139"/>
      <c r="DC361" s="139"/>
      <c r="DD361" s="139"/>
      <c r="DE361" s="139"/>
      <c r="DF361" s="139"/>
      <c r="DG361" s="139"/>
      <c r="DH361" s="139"/>
      <c r="DI361" s="139"/>
      <c r="DJ361" s="139"/>
      <c r="DK361" s="139"/>
      <c r="DL361" s="139"/>
      <c r="DM361" s="139"/>
      <c r="DN361" s="139"/>
      <c r="DO361" s="139"/>
      <c r="DP361" s="139"/>
      <c r="DQ361" s="139"/>
      <c r="DR361" s="139"/>
      <c r="DS361" s="139"/>
      <c r="DT361" s="139"/>
      <c r="DU361" s="139"/>
      <c r="DV361" s="139"/>
      <c r="DW361" s="139"/>
      <c r="DX361" s="139"/>
      <c r="DY361" s="139"/>
      <c r="DZ361" s="139"/>
      <c r="EA361" s="139"/>
      <c r="EB361" s="139"/>
      <c r="EC361" s="139"/>
      <c r="ED361" s="139"/>
      <c r="EE361" s="139"/>
      <c r="EF361" s="139"/>
      <c r="EG361" s="139"/>
      <c r="EH361" s="139"/>
      <c r="EI361" s="139"/>
      <c r="EJ361" s="139"/>
      <c r="EK361" s="139"/>
      <c r="EL361" s="139"/>
      <c r="EM361" s="139"/>
      <c r="EN361" s="139"/>
      <c r="EO361" s="139"/>
      <c r="EP361" s="139"/>
      <c r="EQ361" s="139"/>
      <c r="ER361" s="139"/>
      <c r="ES361" s="139"/>
      <c r="ET361" s="139"/>
      <c r="EU361" s="139"/>
      <c r="EV361" s="139"/>
      <c r="EW361" s="139"/>
      <c r="EX361" s="139"/>
      <c r="EY361" s="139"/>
      <c r="EZ361" s="139"/>
      <c r="FA361" s="139"/>
      <c r="FB361" s="139"/>
      <c r="FC361" s="139"/>
      <c r="FD361" s="139"/>
      <c r="FE361" s="139"/>
      <c r="FF361" s="139"/>
      <c r="FG361" s="139"/>
      <c r="FH361" s="139"/>
      <c r="FI361" s="139"/>
      <c r="FJ361" s="139"/>
      <c r="FK361" s="139"/>
      <c r="FL361" s="139"/>
      <c r="FM361" s="139"/>
      <c r="FN361" s="139"/>
      <c r="FO361" s="139"/>
      <c r="FP361" s="139"/>
      <c r="FQ361" s="139"/>
      <c r="FR361" s="139"/>
      <c r="FS361" s="139"/>
      <c r="FT361" s="139"/>
      <c r="FU361" s="139"/>
      <c r="FV361" s="139"/>
      <c r="FW361" s="139"/>
      <c r="FX361" s="139"/>
      <c r="FY361" s="139"/>
      <c r="FZ361" s="139"/>
      <c r="GA361" s="139"/>
      <c r="GB361" s="139"/>
      <c r="GC361" s="139"/>
      <c r="GD361" s="139"/>
      <c r="GE361" s="139"/>
      <c r="GF361" s="139"/>
      <c r="GG361" s="139"/>
      <c r="GH361" s="139"/>
      <c r="GI361" s="139"/>
      <c r="GJ361" s="139"/>
      <c r="GK361" s="139"/>
      <c r="GL361" s="139"/>
      <c r="GM361" s="139"/>
      <c r="GN361" s="139"/>
      <c r="GO361" s="139"/>
      <c r="GP361" s="139"/>
      <c r="GQ361" s="139"/>
      <c r="GR361" s="139"/>
      <c r="GS361" s="139"/>
      <c r="GT361" s="139"/>
      <c r="GU361" s="139"/>
      <c r="GV361" s="139"/>
      <c r="GW361" s="139"/>
      <c r="GX361" s="139"/>
      <c r="GY361" s="139"/>
      <c r="GZ361" s="139"/>
      <c r="HA361" s="139"/>
      <c r="HB361" s="139"/>
      <c r="HC361" s="139"/>
      <c r="HD361" s="139"/>
      <c r="HE361" s="139"/>
      <c r="HF361" s="139"/>
      <c r="HG361" s="139"/>
      <c r="HH361" s="139"/>
      <c r="HI361" s="139"/>
      <c r="HJ361" s="139"/>
      <c r="HK361" s="139"/>
      <c r="HL361" s="139"/>
      <c r="HM361" s="139"/>
      <c r="HN361" s="139"/>
      <c r="HO361" s="139"/>
      <c r="HP361" s="139"/>
      <c r="HQ361" s="139"/>
      <c r="HR361" s="139"/>
      <c r="HS361" s="139"/>
      <c r="HT361" s="139"/>
      <c r="HU361" s="139"/>
      <c r="HV361" s="139"/>
      <c r="HW361" s="139"/>
      <c r="HX361" s="139"/>
      <c r="HY361" s="139"/>
      <c r="HZ361" s="139"/>
      <c r="IA361" s="139"/>
      <c r="IB361" s="139"/>
      <c r="IC361" s="139"/>
      <c r="ID361" s="139"/>
      <c r="IE361" s="139"/>
      <c r="IF361" s="139"/>
      <c r="IG361" s="139"/>
      <c r="IH361" s="139"/>
      <c r="II361" s="139"/>
      <c r="IJ361" s="139"/>
      <c r="IK361" s="139"/>
      <c r="IL361" s="139"/>
      <c r="IM361" s="139"/>
      <c r="IN361" s="139"/>
      <c r="IO361" s="139"/>
      <c r="IP361" s="139"/>
      <c r="IQ361" s="139"/>
      <c r="IR361" s="139"/>
      <c r="IS361" s="139"/>
      <c r="IT361" s="139"/>
      <c r="IU361" s="139"/>
      <c r="IV361" s="139"/>
      <c r="IW361" s="139"/>
      <c r="IX361" s="139"/>
      <c r="IY361" s="139"/>
      <c r="IZ361" s="139"/>
      <c r="JA361" s="139"/>
      <c r="JB361" s="139"/>
      <c r="JC361" s="139"/>
      <c r="JD361" s="139"/>
      <c r="JE361" s="139"/>
      <c r="JF361" s="139"/>
      <c r="JG361" s="139"/>
      <c r="JH361" s="139"/>
      <c r="JI361" s="139"/>
      <c r="JJ361" s="139"/>
      <c r="JK361" s="139"/>
      <c r="JL361" s="139"/>
      <c r="JM361" s="139"/>
      <c r="JN361" s="139"/>
      <c r="JO361" s="139"/>
      <c r="JP361" s="139"/>
      <c r="JQ361" s="139"/>
      <c r="JR361" s="139"/>
      <c r="JS361" s="139"/>
      <c r="JT361" s="139"/>
      <c r="JU361" s="139"/>
      <c r="JV361" s="139"/>
      <c r="JW361" s="139"/>
      <c r="JX361" s="139"/>
      <c r="JY361" s="139"/>
      <c r="JZ361" s="139"/>
      <c r="KA361" s="139"/>
      <c r="KB361" s="139"/>
      <c r="KC361" s="139"/>
      <c r="KD361" s="139"/>
      <c r="KE361" s="139"/>
      <c r="KF361" s="139"/>
      <c r="KG361" s="139"/>
      <c r="KH361" s="139"/>
      <c r="KI361" s="139"/>
      <c r="KJ361" s="139"/>
      <c r="KK361" s="139"/>
      <c r="KL361" s="139"/>
      <c r="KM361" s="139"/>
      <c r="KN361" s="139"/>
      <c r="KO361" s="139"/>
      <c r="KP361" s="139"/>
      <c r="KQ361" s="139"/>
      <c r="KR361" s="139"/>
      <c r="KS361" s="139"/>
      <c r="KT361" s="139"/>
      <c r="KU361" s="139"/>
      <c r="KV361" s="139"/>
      <c r="KW361" s="139"/>
      <c r="KX361" s="139"/>
      <c r="KY361" s="139"/>
      <c r="KZ361" s="139"/>
      <c r="LA361" s="139"/>
      <c r="LB361" s="139"/>
      <c r="LC361" s="139"/>
      <c r="LD361" s="139"/>
      <c r="LE361" s="139"/>
      <c r="LF361" s="139"/>
      <c r="LG361" s="139"/>
      <c r="LH361" s="139"/>
      <c r="LI361" s="139"/>
      <c r="LJ361" s="139"/>
      <c r="LK361" s="139"/>
      <c r="LL361" s="139"/>
      <c r="LM361" s="139"/>
      <c r="LN361" s="139"/>
      <c r="LO361" s="139"/>
      <c r="LP361" s="139"/>
      <c r="LQ361" s="139"/>
      <c r="LR361" s="139"/>
      <c r="LS361" s="139"/>
      <c r="LT361" s="139"/>
      <c r="LU361" s="139"/>
      <c r="LV361" s="139"/>
      <c r="LW361" s="139"/>
      <c r="LX361" s="139"/>
      <c r="LY361" s="139"/>
      <c r="LZ361" s="139"/>
      <c r="MA361" s="139"/>
      <c r="MB361" s="139"/>
      <c r="MC361" s="139"/>
      <c r="MD361" s="139"/>
      <c r="ME361" s="139"/>
      <c r="MF361" s="139"/>
      <c r="MG361" s="139"/>
      <c r="MH361" s="139"/>
      <c r="MI361" s="139"/>
      <c r="MJ361" s="139"/>
      <c r="MK361" s="139"/>
      <c r="ML361" s="139"/>
      <c r="MM361" s="139"/>
      <c r="MN361" s="139"/>
    </row>
    <row r="362" spans="1:352" s="140" customFormat="1" ht="15" customHeight="1" outlineLevel="1" x14ac:dyDescent="0.25">
      <c r="A362" s="131"/>
      <c r="B362" s="132"/>
      <c r="C362" s="133"/>
      <c r="D362" s="133"/>
      <c r="E362" s="134"/>
      <c r="F362" s="144" t="s">
        <v>115</v>
      </c>
      <c r="G362" s="145" t="s">
        <v>39</v>
      </c>
      <c r="H362" s="137">
        <f>C359*0.8</f>
        <v>8.8480000000000008</v>
      </c>
      <c r="I362" s="138">
        <v>5.0999999999999996</v>
      </c>
      <c r="J362" s="134">
        <f t="shared" ref="J362:J376" si="73">H362*I362</f>
        <v>45.1248</v>
      </c>
      <c r="K362" s="139"/>
      <c r="L362" s="139"/>
      <c r="M362" s="139"/>
      <c r="N362" s="139"/>
      <c r="O362" s="139"/>
      <c r="P362" s="139"/>
      <c r="Q362" s="139"/>
      <c r="R362" s="139"/>
      <c r="S362" s="139"/>
      <c r="T362" s="139"/>
      <c r="U362" s="139"/>
      <c r="V362" s="139"/>
      <c r="W362" s="139"/>
      <c r="X362" s="139"/>
      <c r="Y362" s="139"/>
      <c r="Z362" s="139"/>
      <c r="AA362" s="139"/>
      <c r="AB362" s="139"/>
      <c r="AC362" s="139"/>
      <c r="AD362" s="139"/>
      <c r="AE362" s="139"/>
      <c r="AF362" s="139"/>
      <c r="AG362" s="139"/>
      <c r="AH362" s="139"/>
      <c r="AI362" s="139"/>
      <c r="AJ362" s="139"/>
      <c r="AK362" s="139"/>
      <c r="AL362" s="139"/>
      <c r="AM362" s="139"/>
      <c r="AN362" s="139"/>
      <c r="AO362" s="139"/>
      <c r="AP362" s="139"/>
      <c r="AQ362" s="139"/>
      <c r="AR362" s="139"/>
      <c r="AS362" s="139"/>
      <c r="AT362" s="139"/>
      <c r="AU362" s="139"/>
      <c r="AV362" s="139"/>
      <c r="AW362" s="139"/>
      <c r="AX362" s="139"/>
      <c r="AY362" s="139"/>
      <c r="AZ362" s="139"/>
      <c r="BA362" s="139"/>
      <c r="BB362" s="139"/>
      <c r="BC362" s="139"/>
      <c r="BD362" s="139"/>
      <c r="BE362" s="139"/>
      <c r="BF362" s="139"/>
      <c r="BG362" s="139"/>
      <c r="BH362" s="139"/>
      <c r="BI362" s="139"/>
      <c r="BJ362" s="139"/>
      <c r="BK362" s="139"/>
      <c r="BL362" s="139"/>
      <c r="BM362" s="139"/>
      <c r="BN362" s="139"/>
      <c r="BO362" s="139"/>
      <c r="BP362" s="139"/>
      <c r="BQ362" s="139"/>
      <c r="BR362" s="139"/>
      <c r="BS362" s="139"/>
      <c r="BT362" s="139"/>
      <c r="BU362" s="139"/>
      <c r="BV362" s="139"/>
      <c r="BW362" s="139"/>
      <c r="BX362" s="139"/>
      <c r="BY362" s="139"/>
      <c r="BZ362" s="139"/>
      <c r="CA362" s="139"/>
      <c r="CB362" s="139"/>
      <c r="CC362" s="139"/>
      <c r="CD362" s="139"/>
      <c r="CE362" s="139"/>
      <c r="CF362" s="139"/>
      <c r="CG362" s="139"/>
      <c r="CH362" s="139"/>
      <c r="CI362" s="139"/>
      <c r="CJ362" s="139"/>
      <c r="CK362" s="139"/>
      <c r="CL362" s="139"/>
      <c r="CM362" s="139"/>
      <c r="CN362" s="139"/>
      <c r="CO362" s="139"/>
      <c r="CP362" s="139"/>
      <c r="CQ362" s="139"/>
      <c r="CR362" s="139"/>
      <c r="CS362" s="139"/>
      <c r="CT362" s="139"/>
      <c r="CU362" s="139"/>
      <c r="CV362" s="139"/>
      <c r="CW362" s="139"/>
      <c r="CX362" s="139"/>
      <c r="CY362" s="139"/>
      <c r="CZ362" s="139"/>
      <c r="DA362" s="139"/>
      <c r="DB362" s="139"/>
      <c r="DC362" s="139"/>
      <c r="DD362" s="139"/>
      <c r="DE362" s="139"/>
      <c r="DF362" s="139"/>
      <c r="DG362" s="139"/>
      <c r="DH362" s="139"/>
      <c r="DI362" s="139"/>
      <c r="DJ362" s="139"/>
      <c r="DK362" s="139"/>
      <c r="DL362" s="139"/>
      <c r="DM362" s="139"/>
      <c r="DN362" s="139"/>
      <c r="DO362" s="139"/>
      <c r="DP362" s="139"/>
      <c r="DQ362" s="139"/>
      <c r="DR362" s="139"/>
      <c r="DS362" s="139"/>
      <c r="DT362" s="139"/>
      <c r="DU362" s="139"/>
      <c r="DV362" s="139"/>
      <c r="DW362" s="139"/>
      <c r="DX362" s="139"/>
      <c r="DY362" s="139"/>
      <c r="DZ362" s="139"/>
      <c r="EA362" s="139"/>
      <c r="EB362" s="139"/>
      <c r="EC362" s="139"/>
      <c r="ED362" s="139"/>
      <c r="EE362" s="139"/>
      <c r="EF362" s="139"/>
      <c r="EG362" s="139"/>
      <c r="EH362" s="139"/>
      <c r="EI362" s="139"/>
      <c r="EJ362" s="139"/>
      <c r="EK362" s="139"/>
      <c r="EL362" s="139"/>
      <c r="EM362" s="139"/>
      <c r="EN362" s="139"/>
      <c r="EO362" s="139"/>
      <c r="EP362" s="139"/>
      <c r="EQ362" s="139"/>
      <c r="ER362" s="139"/>
      <c r="ES362" s="139"/>
      <c r="ET362" s="139"/>
      <c r="EU362" s="139"/>
      <c r="EV362" s="139"/>
      <c r="EW362" s="139"/>
      <c r="EX362" s="139"/>
      <c r="EY362" s="139"/>
      <c r="EZ362" s="139"/>
      <c r="FA362" s="139"/>
      <c r="FB362" s="139"/>
      <c r="FC362" s="139"/>
      <c r="FD362" s="139"/>
      <c r="FE362" s="139"/>
      <c r="FF362" s="139"/>
      <c r="FG362" s="139"/>
      <c r="FH362" s="139"/>
      <c r="FI362" s="139"/>
      <c r="FJ362" s="139"/>
      <c r="FK362" s="139"/>
      <c r="FL362" s="139"/>
      <c r="FM362" s="139"/>
      <c r="FN362" s="139"/>
      <c r="FO362" s="139"/>
      <c r="FP362" s="139"/>
      <c r="FQ362" s="139"/>
      <c r="FR362" s="139"/>
      <c r="FS362" s="139"/>
      <c r="FT362" s="139"/>
      <c r="FU362" s="139"/>
      <c r="FV362" s="139"/>
      <c r="FW362" s="139"/>
      <c r="FX362" s="139"/>
      <c r="FY362" s="139"/>
      <c r="FZ362" s="139"/>
      <c r="GA362" s="139"/>
      <c r="GB362" s="139"/>
      <c r="GC362" s="139"/>
      <c r="GD362" s="139"/>
      <c r="GE362" s="139"/>
      <c r="GF362" s="139"/>
      <c r="GG362" s="139"/>
      <c r="GH362" s="139"/>
      <c r="GI362" s="139"/>
      <c r="GJ362" s="139"/>
      <c r="GK362" s="139"/>
      <c r="GL362" s="139"/>
      <c r="GM362" s="139"/>
      <c r="GN362" s="139"/>
      <c r="GO362" s="139"/>
      <c r="GP362" s="139"/>
      <c r="GQ362" s="139"/>
      <c r="GR362" s="139"/>
      <c r="GS362" s="139"/>
      <c r="GT362" s="139"/>
      <c r="GU362" s="139"/>
      <c r="GV362" s="139"/>
      <c r="GW362" s="139"/>
      <c r="GX362" s="139"/>
      <c r="GY362" s="139"/>
      <c r="GZ362" s="139"/>
      <c r="HA362" s="139"/>
      <c r="HB362" s="139"/>
      <c r="HC362" s="139"/>
      <c r="HD362" s="139"/>
      <c r="HE362" s="139"/>
      <c r="HF362" s="139"/>
      <c r="HG362" s="139"/>
      <c r="HH362" s="139"/>
      <c r="HI362" s="139"/>
      <c r="HJ362" s="139"/>
      <c r="HK362" s="139"/>
      <c r="HL362" s="139"/>
      <c r="HM362" s="139"/>
      <c r="HN362" s="139"/>
      <c r="HO362" s="139"/>
      <c r="HP362" s="139"/>
      <c r="HQ362" s="139"/>
      <c r="HR362" s="139"/>
      <c r="HS362" s="139"/>
      <c r="HT362" s="139"/>
      <c r="HU362" s="139"/>
      <c r="HV362" s="139"/>
      <c r="HW362" s="139"/>
      <c r="HX362" s="139"/>
      <c r="HY362" s="139"/>
      <c r="HZ362" s="139"/>
      <c r="IA362" s="139"/>
      <c r="IB362" s="139"/>
      <c r="IC362" s="139"/>
      <c r="ID362" s="139"/>
      <c r="IE362" s="139"/>
      <c r="IF362" s="139"/>
      <c r="IG362" s="139"/>
      <c r="IH362" s="139"/>
      <c r="II362" s="139"/>
      <c r="IJ362" s="139"/>
      <c r="IK362" s="139"/>
      <c r="IL362" s="139"/>
      <c r="IM362" s="139"/>
      <c r="IN362" s="139"/>
      <c r="IO362" s="139"/>
      <c r="IP362" s="139"/>
      <c r="IQ362" s="139"/>
      <c r="IR362" s="139"/>
      <c r="IS362" s="139"/>
      <c r="IT362" s="139"/>
      <c r="IU362" s="139"/>
      <c r="IV362" s="139"/>
      <c r="IW362" s="139"/>
      <c r="IX362" s="139"/>
      <c r="IY362" s="139"/>
      <c r="IZ362" s="139"/>
      <c r="JA362" s="139"/>
      <c r="JB362" s="139"/>
      <c r="JC362" s="139"/>
      <c r="JD362" s="139"/>
      <c r="JE362" s="139"/>
      <c r="JF362" s="139"/>
      <c r="JG362" s="139"/>
      <c r="JH362" s="139"/>
      <c r="JI362" s="139"/>
      <c r="JJ362" s="139"/>
      <c r="JK362" s="139"/>
      <c r="JL362" s="139"/>
      <c r="JM362" s="139"/>
      <c r="JN362" s="139"/>
      <c r="JO362" s="139"/>
      <c r="JP362" s="139"/>
      <c r="JQ362" s="139"/>
      <c r="JR362" s="139"/>
      <c r="JS362" s="139"/>
      <c r="JT362" s="139"/>
      <c r="JU362" s="139"/>
      <c r="JV362" s="139"/>
      <c r="JW362" s="139"/>
      <c r="JX362" s="139"/>
      <c r="JY362" s="139"/>
      <c r="JZ362" s="139"/>
      <c r="KA362" s="139"/>
      <c r="KB362" s="139"/>
      <c r="KC362" s="139"/>
      <c r="KD362" s="139"/>
      <c r="KE362" s="139"/>
      <c r="KF362" s="139"/>
      <c r="KG362" s="139"/>
      <c r="KH362" s="139"/>
      <c r="KI362" s="139"/>
      <c r="KJ362" s="139"/>
      <c r="KK362" s="139"/>
      <c r="KL362" s="139"/>
      <c r="KM362" s="139"/>
      <c r="KN362" s="139"/>
      <c r="KO362" s="139"/>
      <c r="KP362" s="139"/>
      <c r="KQ362" s="139"/>
      <c r="KR362" s="139"/>
      <c r="KS362" s="139"/>
      <c r="KT362" s="139"/>
      <c r="KU362" s="139"/>
      <c r="KV362" s="139"/>
      <c r="KW362" s="139"/>
      <c r="KX362" s="139"/>
      <c r="KY362" s="139"/>
      <c r="KZ362" s="139"/>
      <c r="LA362" s="139"/>
      <c r="LB362" s="139"/>
      <c r="LC362" s="139"/>
      <c r="LD362" s="139"/>
      <c r="LE362" s="139"/>
      <c r="LF362" s="139"/>
      <c r="LG362" s="139"/>
      <c r="LH362" s="139"/>
      <c r="LI362" s="139"/>
      <c r="LJ362" s="139"/>
      <c r="LK362" s="139"/>
      <c r="LL362" s="139"/>
      <c r="LM362" s="139"/>
      <c r="LN362" s="139"/>
      <c r="LO362" s="139"/>
      <c r="LP362" s="139"/>
      <c r="LQ362" s="139"/>
      <c r="LR362" s="139"/>
      <c r="LS362" s="139"/>
      <c r="LT362" s="139"/>
      <c r="LU362" s="139"/>
      <c r="LV362" s="139"/>
      <c r="LW362" s="139"/>
      <c r="LX362" s="139"/>
      <c r="LY362" s="139"/>
      <c r="LZ362" s="139"/>
      <c r="MA362" s="139"/>
      <c r="MB362" s="139"/>
      <c r="MC362" s="139"/>
      <c r="MD362" s="139"/>
      <c r="ME362" s="139"/>
      <c r="MF362" s="139"/>
      <c r="MG362" s="139"/>
      <c r="MH362" s="139"/>
      <c r="MI362" s="139"/>
      <c r="MJ362" s="139"/>
      <c r="MK362" s="139"/>
      <c r="ML362" s="139"/>
      <c r="MM362" s="139"/>
      <c r="MN362" s="139"/>
    </row>
    <row r="363" spans="1:352" s="140" customFormat="1" ht="15" customHeight="1" outlineLevel="1" x14ac:dyDescent="0.25">
      <c r="A363" s="131"/>
      <c r="B363" s="132"/>
      <c r="C363" s="133"/>
      <c r="D363" s="133"/>
      <c r="E363" s="134"/>
      <c r="F363" s="144" t="s">
        <v>116</v>
      </c>
      <c r="G363" s="145" t="s">
        <v>39</v>
      </c>
      <c r="H363" s="137">
        <f>C359*0.8</f>
        <v>8.8480000000000008</v>
      </c>
      <c r="I363" s="138">
        <v>2.04</v>
      </c>
      <c r="J363" s="134">
        <f t="shared" si="73"/>
        <v>18.04992</v>
      </c>
      <c r="K363" s="139"/>
      <c r="L363" s="139"/>
      <c r="M363" s="139"/>
      <c r="N363" s="139"/>
      <c r="O363" s="139"/>
      <c r="P363" s="139"/>
      <c r="Q363" s="139"/>
      <c r="R363" s="139"/>
      <c r="S363" s="139"/>
      <c r="T363" s="139"/>
      <c r="U363" s="139"/>
      <c r="V363" s="139"/>
      <c r="W363" s="139"/>
      <c r="X363" s="139"/>
      <c r="Y363" s="139"/>
      <c r="Z363" s="139"/>
      <c r="AA363" s="139"/>
      <c r="AB363" s="139"/>
      <c r="AC363" s="139"/>
      <c r="AD363" s="139"/>
      <c r="AE363" s="139"/>
      <c r="AF363" s="139"/>
      <c r="AG363" s="139"/>
      <c r="AH363" s="139"/>
      <c r="AI363" s="139"/>
      <c r="AJ363" s="139"/>
      <c r="AK363" s="139"/>
      <c r="AL363" s="139"/>
      <c r="AM363" s="139"/>
      <c r="AN363" s="139"/>
      <c r="AO363" s="139"/>
      <c r="AP363" s="139"/>
      <c r="AQ363" s="139"/>
      <c r="AR363" s="139"/>
      <c r="AS363" s="139"/>
      <c r="AT363" s="139"/>
      <c r="AU363" s="139"/>
      <c r="AV363" s="139"/>
      <c r="AW363" s="139"/>
      <c r="AX363" s="139"/>
      <c r="AY363" s="139"/>
      <c r="AZ363" s="139"/>
      <c r="BA363" s="139"/>
      <c r="BB363" s="139"/>
      <c r="BC363" s="139"/>
      <c r="BD363" s="139"/>
      <c r="BE363" s="139"/>
      <c r="BF363" s="139"/>
      <c r="BG363" s="139"/>
      <c r="BH363" s="139"/>
      <c r="BI363" s="139"/>
      <c r="BJ363" s="139"/>
      <c r="BK363" s="139"/>
      <c r="BL363" s="139"/>
      <c r="BM363" s="139"/>
      <c r="BN363" s="139"/>
      <c r="BO363" s="139"/>
      <c r="BP363" s="139"/>
      <c r="BQ363" s="139"/>
      <c r="BR363" s="139"/>
      <c r="BS363" s="139"/>
      <c r="BT363" s="139"/>
      <c r="BU363" s="139"/>
      <c r="BV363" s="139"/>
      <c r="BW363" s="139"/>
      <c r="BX363" s="139"/>
      <c r="BY363" s="139"/>
      <c r="BZ363" s="139"/>
      <c r="CA363" s="139"/>
      <c r="CB363" s="139"/>
      <c r="CC363" s="139"/>
      <c r="CD363" s="139"/>
      <c r="CE363" s="139"/>
      <c r="CF363" s="139"/>
      <c r="CG363" s="139"/>
      <c r="CH363" s="139"/>
      <c r="CI363" s="139"/>
      <c r="CJ363" s="139"/>
      <c r="CK363" s="139"/>
      <c r="CL363" s="139"/>
      <c r="CM363" s="139"/>
      <c r="CN363" s="139"/>
      <c r="CO363" s="139"/>
      <c r="CP363" s="139"/>
      <c r="CQ363" s="139"/>
      <c r="CR363" s="139"/>
      <c r="CS363" s="139"/>
      <c r="CT363" s="139"/>
      <c r="CU363" s="139"/>
      <c r="CV363" s="139"/>
      <c r="CW363" s="139"/>
      <c r="CX363" s="139"/>
      <c r="CY363" s="139"/>
      <c r="CZ363" s="139"/>
      <c r="DA363" s="139"/>
      <c r="DB363" s="139"/>
      <c r="DC363" s="139"/>
      <c r="DD363" s="139"/>
      <c r="DE363" s="139"/>
      <c r="DF363" s="139"/>
      <c r="DG363" s="139"/>
      <c r="DH363" s="139"/>
      <c r="DI363" s="139"/>
      <c r="DJ363" s="139"/>
      <c r="DK363" s="139"/>
      <c r="DL363" s="139"/>
      <c r="DM363" s="139"/>
      <c r="DN363" s="139"/>
      <c r="DO363" s="139"/>
      <c r="DP363" s="139"/>
      <c r="DQ363" s="139"/>
      <c r="DR363" s="139"/>
      <c r="DS363" s="139"/>
      <c r="DT363" s="139"/>
      <c r="DU363" s="139"/>
      <c r="DV363" s="139"/>
      <c r="DW363" s="139"/>
      <c r="DX363" s="139"/>
      <c r="DY363" s="139"/>
      <c r="DZ363" s="139"/>
      <c r="EA363" s="139"/>
      <c r="EB363" s="139"/>
      <c r="EC363" s="139"/>
      <c r="ED363" s="139"/>
      <c r="EE363" s="139"/>
      <c r="EF363" s="139"/>
      <c r="EG363" s="139"/>
      <c r="EH363" s="139"/>
      <c r="EI363" s="139"/>
      <c r="EJ363" s="139"/>
      <c r="EK363" s="139"/>
      <c r="EL363" s="139"/>
      <c r="EM363" s="139"/>
      <c r="EN363" s="139"/>
      <c r="EO363" s="139"/>
      <c r="EP363" s="139"/>
      <c r="EQ363" s="139"/>
      <c r="ER363" s="139"/>
      <c r="ES363" s="139"/>
      <c r="ET363" s="139"/>
      <c r="EU363" s="139"/>
      <c r="EV363" s="139"/>
      <c r="EW363" s="139"/>
      <c r="EX363" s="139"/>
      <c r="EY363" s="139"/>
      <c r="EZ363" s="139"/>
      <c r="FA363" s="139"/>
      <c r="FB363" s="139"/>
      <c r="FC363" s="139"/>
      <c r="FD363" s="139"/>
      <c r="FE363" s="139"/>
      <c r="FF363" s="139"/>
      <c r="FG363" s="139"/>
      <c r="FH363" s="139"/>
      <c r="FI363" s="139"/>
      <c r="FJ363" s="139"/>
      <c r="FK363" s="139"/>
      <c r="FL363" s="139"/>
      <c r="FM363" s="139"/>
      <c r="FN363" s="139"/>
      <c r="FO363" s="139"/>
      <c r="FP363" s="139"/>
      <c r="FQ363" s="139"/>
      <c r="FR363" s="139"/>
      <c r="FS363" s="139"/>
      <c r="FT363" s="139"/>
      <c r="FU363" s="139"/>
      <c r="FV363" s="139"/>
      <c r="FW363" s="139"/>
      <c r="FX363" s="139"/>
      <c r="FY363" s="139"/>
      <c r="FZ363" s="139"/>
      <c r="GA363" s="139"/>
      <c r="GB363" s="139"/>
      <c r="GC363" s="139"/>
      <c r="GD363" s="139"/>
      <c r="GE363" s="139"/>
      <c r="GF363" s="139"/>
      <c r="GG363" s="139"/>
      <c r="GH363" s="139"/>
      <c r="GI363" s="139"/>
      <c r="GJ363" s="139"/>
      <c r="GK363" s="139"/>
      <c r="GL363" s="139"/>
      <c r="GM363" s="139"/>
      <c r="GN363" s="139"/>
      <c r="GO363" s="139"/>
      <c r="GP363" s="139"/>
      <c r="GQ363" s="139"/>
      <c r="GR363" s="139"/>
      <c r="GS363" s="139"/>
      <c r="GT363" s="139"/>
      <c r="GU363" s="139"/>
      <c r="GV363" s="139"/>
      <c r="GW363" s="139"/>
      <c r="GX363" s="139"/>
      <c r="GY363" s="139"/>
      <c r="GZ363" s="139"/>
      <c r="HA363" s="139"/>
      <c r="HB363" s="139"/>
      <c r="HC363" s="139"/>
      <c r="HD363" s="139"/>
      <c r="HE363" s="139"/>
      <c r="HF363" s="139"/>
      <c r="HG363" s="139"/>
      <c r="HH363" s="139"/>
      <c r="HI363" s="139"/>
      <c r="HJ363" s="139"/>
      <c r="HK363" s="139"/>
      <c r="HL363" s="139"/>
      <c r="HM363" s="139"/>
      <c r="HN363" s="139"/>
      <c r="HO363" s="139"/>
      <c r="HP363" s="139"/>
      <c r="HQ363" s="139"/>
      <c r="HR363" s="139"/>
      <c r="HS363" s="139"/>
      <c r="HT363" s="139"/>
      <c r="HU363" s="139"/>
      <c r="HV363" s="139"/>
      <c r="HW363" s="139"/>
      <c r="HX363" s="139"/>
      <c r="HY363" s="139"/>
      <c r="HZ363" s="139"/>
      <c r="IA363" s="139"/>
      <c r="IB363" s="139"/>
      <c r="IC363" s="139"/>
      <c r="ID363" s="139"/>
      <c r="IE363" s="139"/>
      <c r="IF363" s="139"/>
      <c r="IG363" s="139"/>
      <c r="IH363" s="139"/>
      <c r="II363" s="139"/>
      <c r="IJ363" s="139"/>
      <c r="IK363" s="139"/>
      <c r="IL363" s="139"/>
      <c r="IM363" s="139"/>
      <c r="IN363" s="139"/>
      <c r="IO363" s="139"/>
      <c r="IP363" s="139"/>
      <c r="IQ363" s="139"/>
      <c r="IR363" s="139"/>
      <c r="IS363" s="139"/>
      <c r="IT363" s="139"/>
      <c r="IU363" s="139"/>
      <c r="IV363" s="139"/>
      <c r="IW363" s="139"/>
      <c r="IX363" s="139"/>
      <c r="IY363" s="139"/>
      <c r="IZ363" s="139"/>
      <c r="JA363" s="139"/>
      <c r="JB363" s="139"/>
      <c r="JC363" s="139"/>
      <c r="JD363" s="139"/>
      <c r="JE363" s="139"/>
      <c r="JF363" s="139"/>
      <c r="JG363" s="139"/>
      <c r="JH363" s="139"/>
      <c r="JI363" s="139"/>
      <c r="JJ363" s="139"/>
      <c r="JK363" s="139"/>
      <c r="JL363" s="139"/>
      <c r="JM363" s="139"/>
      <c r="JN363" s="139"/>
      <c r="JO363" s="139"/>
      <c r="JP363" s="139"/>
      <c r="JQ363" s="139"/>
      <c r="JR363" s="139"/>
      <c r="JS363" s="139"/>
      <c r="JT363" s="139"/>
      <c r="JU363" s="139"/>
      <c r="JV363" s="139"/>
      <c r="JW363" s="139"/>
      <c r="JX363" s="139"/>
      <c r="JY363" s="139"/>
      <c r="JZ363" s="139"/>
      <c r="KA363" s="139"/>
      <c r="KB363" s="139"/>
      <c r="KC363" s="139"/>
      <c r="KD363" s="139"/>
      <c r="KE363" s="139"/>
      <c r="KF363" s="139"/>
      <c r="KG363" s="139"/>
      <c r="KH363" s="139"/>
      <c r="KI363" s="139"/>
      <c r="KJ363" s="139"/>
      <c r="KK363" s="139"/>
      <c r="KL363" s="139"/>
      <c r="KM363" s="139"/>
      <c r="KN363" s="139"/>
      <c r="KO363" s="139"/>
      <c r="KP363" s="139"/>
      <c r="KQ363" s="139"/>
      <c r="KR363" s="139"/>
      <c r="KS363" s="139"/>
      <c r="KT363" s="139"/>
      <c r="KU363" s="139"/>
      <c r="KV363" s="139"/>
      <c r="KW363" s="139"/>
      <c r="KX363" s="139"/>
      <c r="KY363" s="139"/>
      <c r="KZ363" s="139"/>
      <c r="LA363" s="139"/>
      <c r="LB363" s="139"/>
      <c r="LC363" s="139"/>
      <c r="LD363" s="139"/>
      <c r="LE363" s="139"/>
      <c r="LF363" s="139"/>
      <c r="LG363" s="139"/>
      <c r="LH363" s="139"/>
      <c r="LI363" s="139"/>
      <c r="LJ363" s="139"/>
      <c r="LK363" s="139"/>
      <c r="LL363" s="139"/>
      <c r="LM363" s="139"/>
      <c r="LN363" s="139"/>
      <c r="LO363" s="139"/>
      <c r="LP363" s="139"/>
      <c r="LQ363" s="139"/>
      <c r="LR363" s="139"/>
      <c r="LS363" s="139"/>
      <c r="LT363" s="139"/>
      <c r="LU363" s="139"/>
      <c r="LV363" s="139"/>
      <c r="LW363" s="139"/>
      <c r="LX363" s="139"/>
      <c r="LY363" s="139"/>
      <c r="LZ363" s="139"/>
      <c r="MA363" s="139"/>
      <c r="MB363" s="139"/>
      <c r="MC363" s="139"/>
      <c r="MD363" s="139"/>
      <c r="ME363" s="139"/>
      <c r="MF363" s="139"/>
      <c r="MG363" s="139"/>
      <c r="MH363" s="139"/>
      <c r="MI363" s="139"/>
      <c r="MJ363" s="139"/>
      <c r="MK363" s="139"/>
      <c r="ML363" s="139"/>
      <c r="MM363" s="139"/>
      <c r="MN363" s="139"/>
    </row>
    <row r="364" spans="1:352" s="140" customFormat="1" ht="15" customHeight="1" outlineLevel="1" x14ac:dyDescent="0.25">
      <c r="A364" s="131"/>
      <c r="B364" s="132"/>
      <c r="C364" s="133"/>
      <c r="D364" s="133"/>
      <c r="E364" s="134"/>
      <c r="F364" s="144" t="s">
        <v>117</v>
      </c>
      <c r="G364" s="145" t="s">
        <v>39</v>
      </c>
      <c r="H364" s="137">
        <f>C359*0.8</f>
        <v>8.8480000000000008</v>
      </c>
      <c r="I364" s="138">
        <v>2.0699999999999998</v>
      </c>
      <c r="J364" s="134">
        <f t="shared" si="73"/>
        <v>18.315360000000002</v>
      </c>
      <c r="K364" s="139"/>
      <c r="L364" s="139"/>
      <c r="M364" s="139"/>
      <c r="N364" s="139"/>
      <c r="O364" s="139"/>
      <c r="P364" s="139"/>
      <c r="Q364" s="139"/>
      <c r="R364" s="139"/>
      <c r="S364" s="139"/>
      <c r="T364" s="139"/>
      <c r="U364" s="139"/>
      <c r="V364" s="139"/>
      <c r="W364" s="139"/>
      <c r="X364" s="139"/>
      <c r="Y364" s="139"/>
      <c r="Z364" s="139"/>
      <c r="AA364" s="139"/>
      <c r="AB364" s="139"/>
      <c r="AC364" s="139"/>
      <c r="AD364" s="139"/>
      <c r="AE364" s="139"/>
      <c r="AF364" s="139"/>
      <c r="AG364" s="139"/>
      <c r="AH364" s="139"/>
      <c r="AI364" s="139"/>
      <c r="AJ364" s="139"/>
      <c r="AK364" s="139"/>
      <c r="AL364" s="139"/>
      <c r="AM364" s="139"/>
      <c r="AN364" s="139"/>
      <c r="AO364" s="139"/>
      <c r="AP364" s="139"/>
      <c r="AQ364" s="139"/>
      <c r="AR364" s="139"/>
      <c r="AS364" s="139"/>
      <c r="AT364" s="139"/>
      <c r="AU364" s="139"/>
      <c r="AV364" s="139"/>
      <c r="AW364" s="139"/>
      <c r="AX364" s="139"/>
      <c r="AY364" s="139"/>
      <c r="AZ364" s="139"/>
      <c r="BA364" s="139"/>
      <c r="BB364" s="139"/>
      <c r="BC364" s="139"/>
      <c r="BD364" s="139"/>
      <c r="BE364" s="139"/>
      <c r="BF364" s="139"/>
      <c r="BG364" s="139"/>
      <c r="BH364" s="139"/>
      <c r="BI364" s="139"/>
      <c r="BJ364" s="139"/>
      <c r="BK364" s="139"/>
      <c r="BL364" s="139"/>
      <c r="BM364" s="139"/>
      <c r="BN364" s="139"/>
      <c r="BO364" s="139"/>
      <c r="BP364" s="139"/>
      <c r="BQ364" s="139"/>
      <c r="BR364" s="139"/>
      <c r="BS364" s="139"/>
      <c r="BT364" s="139"/>
      <c r="BU364" s="139"/>
      <c r="BV364" s="139"/>
      <c r="BW364" s="139"/>
      <c r="BX364" s="139"/>
      <c r="BY364" s="139"/>
      <c r="BZ364" s="139"/>
      <c r="CA364" s="139"/>
      <c r="CB364" s="139"/>
      <c r="CC364" s="139"/>
      <c r="CD364" s="139"/>
      <c r="CE364" s="139"/>
      <c r="CF364" s="139"/>
      <c r="CG364" s="139"/>
      <c r="CH364" s="139"/>
      <c r="CI364" s="139"/>
      <c r="CJ364" s="139"/>
      <c r="CK364" s="139"/>
      <c r="CL364" s="139"/>
      <c r="CM364" s="139"/>
      <c r="CN364" s="139"/>
      <c r="CO364" s="139"/>
      <c r="CP364" s="139"/>
      <c r="CQ364" s="139"/>
      <c r="CR364" s="139"/>
      <c r="CS364" s="139"/>
      <c r="CT364" s="139"/>
      <c r="CU364" s="139"/>
      <c r="CV364" s="139"/>
      <c r="CW364" s="139"/>
      <c r="CX364" s="139"/>
      <c r="CY364" s="139"/>
      <c r="CZ364" s="139"/>
      <c r="DA364" s="139"/>
      <c r="DB364" s="139"/>
      <c r="DC364" s="139"/>
      <c r="DD364" s="139"/>
      <c r="DE364" s="139"/>
      <c r="DF364" s="139"/>
      <c r="DG364" s="139"/>
      <c r="DH364" s="139"/>
      <c r="DI364" s="139"/>
      <c r="DJ364" s="139"/>
      <c r="DK364" s="139"/>
      <c r="DL364" s="139"/>
      <c r="DM364" s="139"/>
      <c r="DN364" s="139"/>
      <c r="DO364" s="139"/>
      <c r="DP364" s="139"/>
      <c r="DQ364" s="139"/>
      <c r="DR364" s="139"/>
      <c r="DS364" s="139"/>
      <c r="DT364" s="139"/>
      <c r="DU364" s="139"/>
      <c r="DV364" s="139"/>
      <c r="DW364" s="139"/>
      <c r="DX364" s="139"/>
      <c r="DY364" s="139"/>
      <c r="DZ364" s="139"/>
      <c r="EA364" s="139"/>
      <c r="EB364" s="139"/>
      <c r="EC364" s="139"/>
      <c r="ED364" s="139"/>
      <c r="EE364" s="139"/>
      <c r="EF364" s="139"/>
      <c r="EG364" s="139"/>
      <c r="EH364" s="139"/>
      <c r="EI364" s="139"/>
      <c r="EJ364" s="139"/>
      <c r="EK364" s="139"/>
      <c r="EL364" s="139"/>
      <c r="EM364" s="139"/>
      <c r="EN364" s="139"/>
      <c r="EO364" s="139"/>
      <c r="EP364" s="139"/>
      <c r="EQ364" s="139"/>
      <c r="ER364" s="139"/>
      <c r="ES364" s="139"/>
      <c r="ET364" s="139"/>
      <c r="EU364" s="139"/>
      <c r="EV364" s="139"/>
      <c r="EW364" s="139"/>
      <c r="EX364" s="139"/>
      <c r="EY364" s="139"/>
      <c r="EZ364" s="139"/>
      <c r="FA364" s="139"/>
      <c r="FB364" s="139"/>
      <c r="FC364" s="139"/>
      <c r="FD364" s="139"/>
      <c r="FE364" s="139"/>
      <c r="FF364" s="139"/>
      <c r="FG364" s="139"/>
      <c r="FH364" s="139"/>
      <c r="FI364" s="139"/>
      <c r="FJ364" s="139"/>
      <c r="FK364" s="139"/>
      <c r="FL364" s="139"/>
      <c r="FM364" s="139"/>
      <c r="FN364" s="139"/>
      <c r="FO364" s="139"/>
      <c r="FP364" s="139"/>
      <c r="FQ364" s="139"/>
      <c r="FR364" s="139"/>
      <c r="FS364" s="139"/>
      <c r="FT364" s="139"/>
      <c r="FU364" s="139"/>
      <c r="FV364" s="139"/>
      <c r="FW364" s="139"/>
      <c r="FX364" s="139"/>
      <c r="FY364" s="139"/>
      <c r="FZ364" s="139"/>
      <c r="GA364" s="139"/>
      <c r="GB364" s="139"/>
      <c r="GC364" s="139"/>
      <c r="GD364" s="139"/>
      <c r="GE364" s="139"/>
      <c r="GF364" s="139"/>
      <c r="GG364" s="139"/>
      <c r="GH364" s="139"/>
      <c r="GI364" s="139"/>
      <c r="GJ364" s="139"/>
      <c r="GK364" s="139"/>
      <c r="GL364" s="139"/>
      <c r="GM364" s="139"/>
      <c r="GN364" s="139"/>
      <c r="GO364" s="139"/>
      <c r="GP364" s="139"/>
      <c r="GQ364" s="139"/>
      <c r="GR364" s="139"/>
      <c r="GS364" s="139"/>
      <c r="GT364" s="139"/>
      <c r="GU364" s="139"/>
      <c r="GV364" s="139"/>
      <c r="GW364" s="139"/>
      <c r="GX364" s="139"/>
      <c r="GY364" s="139"/>
      <c r="GZ364" s="139"/>
      <c r="HA364" s="139"/>
      <c r="HB364" s="139"/>
      <c r="HC364" s="139"/>
      <c r="HD364" s="139"/>
      <c r="HE364" s="139"/>
      <c r="HF364" s="139"/>
      <c r="HG364" s="139"/>
      <c r="HH364" s="139"/>
      <c r="HI364" s="139"/>
      <c r="HJ364" s="139"/>
      <c r="HK364" s="139"/>
      <c r="HL364" s="139"/>
      <c r="HM364" s="139"/>
      <c r="HN364" s="139"/>
      <c r="HO364" s="139"/>
      <c r="HP364" s="139"/>
      <c r="HQ364" s="139"/>
      <c r="HR364" s="139"/>
      <c r="HS364" s="139"/>
      <c r="HT364" s="139"/>
      <c r="HU364" s="139"/>
      <c r="HV364" s="139"/>
      <c r="HW364" s="139"/>
      <c r="HX364" s="139"/>
      <c r="HY364" s="139"/>
      <c r="HZ364" s="139"/>
      <c r="IA364" s="139"/>
      <c r="IB364" s="139"/>
      <c r="IC364" s="139"/>
      <c r="ID364" s="139"/>
      <c r="IE364" s="139"/>
      <c r="IF364" s="139"/>
      <c r="IG364" s="139"/>
      <c r="IH364" s="139"/>
      <c r="II364" s="139"/>
      <c r="IJ364" s="139"/>
      <c r="IK364" s="139"/>
      <c r="IL364" s="139"/>
      <c r="IM364" s="139"/>
      <c r="IN364" s="139"/>
      <c r="IO364" s="139"/>
      <c r="IP364" s="139"/>
      <c r="IQ364" s="139"/>
      <c r="IR364" s="139"/>
      <c r="IS364" s="139"/>
      <c r="IT364" s="139"/>
      <c r="IU364" s="139"/>
      <c r="IV364" s="139"/>
      <c r="IW364" s="139"/>
      <c r="IX364" s="139"/>
      <c r="IY364" s="139"/>
      <c r="IZ364" s="139"/>
      <c r="JA364" s="139"/>
      <c r="JB364" s="139"/>
      <c r="JC364" s="139"/>
      <c r="JD364" s="139"/>
      <c r="JE364" s="139"/>
      <c r="JF364" s="139"/>
      <c r="JG364" s="139"/>
      <c r="JH364" s="139"/>
      <c r="JI364" s="139"/>
      <c r="JJ364" s="139"/>
      <c r="JK364" s="139"/>
      <c r="JL364" s="139"/>
      <c r="JM364" s="139"/>
      <c r="JN364" s="139"/>
      <c r="JO364" s="139"/>
      <c r="JP364" s="139"/>
      <c r="JQ364" s="139"/>
      <c r="JR364" s="139"/>
      <c r="JS364" s="139"/>
      <c r="JT364" s="139"/>
      <c r="JU364" s="139"/>
      <c r="JV364" s="139"/>
      <c r="JW364" s="139"/>
      <c r="JX364" s="139"/>
      <c r="JY364" s="139"/>
      <c r="JZ364" s="139"/>
      <c r="KA364" s="139"/>
      <c r="KB364" s="139"/>
      <c r="KC364" s="139"/>
      <c r="KD364" s="139"/>
      <c r="KE364" s="139"/>
      <c r="KF364" s="139"/>
      <c r="KG364" s="139"/>
      <c r="KH364" s="139"/>
      <c r="KI364" s="139"/>
      <c r="KJ364" s="139"/>
      <c r="KK364" s="139"/>
      <c r="KL364" s="139"/>
      <c r="KM364" s="139"/>
      <c r="KN364" s="139"/>
      <c r="KO364" s="139"/>
      <c r="KP364" s="139"/>
      <c r="KQ364" s="139"/>
      <c r="KR364" s="139"/>
      <c r="KS364" s="139"/>
      <c r="KT364" s="139"/>
      <c r="KU364" s="139"/>
      <c r="KV364" s="139"/>
      <c r="KW364" s="139"/>
      <c r="KX364" s="139"/>
      <c r="KY364" s="139"/>
      <c r="KZ364" s="139"/>
      <c r="LA364" s="139"/>
      <c r="LB364" s="139"/>
      <c r="LC364" s="139"/>
      <c r="LD364" s="139"/>
      <c r="LE364" s="139"/>
      <c r="LF364" s="139"/>
      <c r="LG364" s="139"/>
      <c r="LH364" s="139"/>
      <c r="LI364" s="139"/>
      <c r="LJ364" s="139"/>
      <c r="LK364" s="139"/>
      <c r="LL364" s="139"/>
      <c r="LM364" s="139"/>
      <c r="LN364" s="139"/>
      <c r="LO364" s="139"/>
      <c r="LP364" s="139"/>
      <c r="LQ364" s="139"/>
      <c r="LR364" s="139"/>
      <c r="LS364" s="139"/>
      <c r="LT364" s="139"/>
      <c r="LU364" s="139"/>
      <c r="LV364" s="139"/>
      <c r="LW364" s="139"/>
      <c r="LX364" s="139"/>
      <c r="LY364" s="139"/>
      <c r="LZ364" s="139"/>
      <c r="MA364" s="139"/>
      <c r="MB364" s="139"/>
      <c r="MC364" s="139"/>
      <c r="MD364" s="139"/>
      <c r="ME364" s="139"/>
      <c r="MF364" s="139"/>
      <c r="MG364" s="139"/>
      <c r="MH364" s="139"/>
      <c r="MI364" s="139"/>
      <c r="MJ364" s="139"/>
      <c r="MK364" s="139"/>
      <c r="ML364" s="139"/>
      <c r="MM364" s="139"/>
      <c r="MN364" s="139"/>
    </row>
    <row r="365" spans="1:352" s="140" customFormat="1" ht="15" customHeight="1" outlineLevel="1" x14ac:dyDescent="0.25">
      <c r="A365" s="131"/>
      <c r="B365" s="132"/>
      <c r="C365" s="133"/>
      <c r="D365" s="133"/>
      <c r="E365" s="134"/>
      <c r="F365" s="144" t="s">
        <v>118</v>
      </c>
      <c r="G365" s="145" t="s">
        <v>39</v>
      </c>
      <c r="H365" s="137">
        <f>C359*0.8</f>
        <v>8.8480000000000008</v>
      </c>
      <c r="I365" s="138">
        <v>2.64</v>
      </c>
      <c r="J365" s="134">
        <f t="shared" si="73"/>
        <v>23.358720000000002</v>
      </c>
      <c r="K365" s="139"/>
      <c r="L365" s="139"/>
      <c r="M365" s="139"/>
      <c r="N365" s="139"/>
      <c r="O365" s="139"/>
      <c r="P365" s="139"/>
      <c r="Q365" s="139"/>
      <c r="R365" s="139"/>
      <c r="S365" s="139"/>
      <c r="T365" s="139"/>
      <c r="U365" s="139"/>
      <c r="V365" s="139"/>
      <c r="W365" s="139"/>
      <c r="X365" s="139"/>
      <c r="Y365" s="139"/>
      <c r="Z365" s="139"/>
      <c r="AA365" s="139"/>
      <c r="AB365" s="139"/>
      <c r="AC365" s="139"/>
      <c r="AD365" s="139"/>
      <c r="AE365" s="139"/>
      <c r="AF365" s="139"/>
      <c r="AG365" s="139"/>
      <c r="AH365" s="139"/>
      <c r="AI365" s="139"/>
      <c r="AJ365" s="139"/>
      <c r="AK365" s="139"/>
      <c r="AL365" s="139"/>
      <c r="AM365" s="139"/>
      <c r="AN365" s="139"/>
      <c r="AO365" s="139"/>
      <c r="AP365" s="139"/>
      <c r="AQ365" s="139"/>
      <c r="AR365" s="139"/>
      <c r="AS365" s="139"/>
      <c r="AT365" s="139"/>
      <c r="AU365" s="139"/>
      <c r="AV365" s="139"/>
      <c r="AW365" s="139"/>
      <c r="AX365" s="139"/>
      <c r="AY365" s="139"/>
      <c r="AZ365" s="139"/>
      <c r="BA365" s="139"/>
      <c r="BB365" s="139"/>
      <c r="BC365" s="139"/>
      <c r="BD365" s="139"/>
      <c r="BE365" s="139"/>
      <c r="BF365" s="139"/>
      <c r="BG365" s="139"/>
      <c r="BH365" s="139"/>
      <c r="BI365" s="139"/>
      <c r="BJ365" s="139"/>
      <c r="BK365" s="139"/>
      <c r="BL365" s="139"/>
      <c r="BM365" s="139"/>
      <c r="BN365" s="139"/>
      <c r="BO365" s="139"/>
      <c r="BP365" s="139"/>
      <c r="BQ365" s="139"/>
      <c r="BR365" s="139"/>
      <c r="BS365" s="139"/>
      <c r="BT365" s="139"/>
      <c r="BU365" s="139"/>
      <c r="BV365" s="139"/>
      <c r="BW365" s="139"/>
      <c r="BX365" s="139"/>
      <c r="BY365" s="139"/>
      <c r="BZ365" s="139"/>
      <c r="CA365" s="139"/>
      <c r="CB365" s="139"/>
      <c r="CC365" s="139"/>
      <c r="CD365" s="139"/>
      <c r="CE365" s="139"/>
      <c r="CF365" s="139"/>
      <c r="CG365" s="139"/>
      <c r="CH365" s="139"/>
      <c r="CI365" s="139"/>
      <c r="CJ365" s="139"/>
      <c r="CK365" s="139"/>
      <c r="CL365" s="139"/>
      <c r="CM365" s="139"/>
      <c r="CN365" s="139"/>
      <c r="CO365" s="139"/>
      <c r="CP365" s="139"/>
      <c r="CQ365" s="139"/>
      <c r="CR365" s="139"/>
      <c r="CS365" s="139"/>
      <c r="CT365" s="139"/>
      <c r="CU365" s="139"/>
      <c r="CV365" s="139"/>
      <c r="CW365" s="139"/>
      <c r="CX365" s="139"/>
      <c r="CY365" s="139"/>
      <c r="CZ365" s="139"/>
      <c r="DA365" s="139"/>
      <c r="DB365" s="139"/>
      <c r="DC365" s="139"/>
      <c r="DD365" s="139"/>
      <c r="DE365" s="139"/>
      <c r="DF365" s="139"/>
      <c r="DG365" s="139"/>
      <c r="DH365" s="139"/>
      <c r="DI365" s="139"/>
      <c r="DJ365" s="139"/>
      <c r="DK365" s="139"/>
      <c r="DL365" s="139"/>
      <c r="DM365" s="139"/>
      <c r="DN365" s="139"/>
      <c r="DO365" s="139"/>
      <c r="DP365" s="139"/>
      <c r="DQ365" s="139"/>
      <c r="DR365" s="139"/>
      <c r="DS365" s="139"/>
      <c r="DT365" s="139"/>
      <c r="DU365" s="139"/>
      <c r="DV365" s="139"/>
      <c r="DW365" s="139"/>
      <c r="DX365" s="139"/>
      <c r="DY365" s="139"/>
      <c r="DZ365" s="139"/>
      <c r="EA365" s="139"/>
      <c r="EB365" s="139"/>
      <c r="EC365" s="139"/>
      <c r="ED365" s="139"/>
      <c r="EE365" s="139"/>
      <c r="EF365" s="139"/>
      <c r="EG365" s="139"/>
      <c r="EH365" s="139"/>
      <c r="EI365" s="139"/>
      <c r="EJ365" s="139"/>
      <c r="EK365" s="139"/>
      <c r="EL365" s="139"/>
      <c r="EM365" s="139"/>
      <c r="EN365" s="139"/>
      <c r="EO365" s="139"/>
      <c r="EP365" s="139"/>
      <c r="EQ365" s="139"/>
      <c r="ER365" s="139"/>
      <c r="ES365" s="139"/>
      <c r="ET365" s="139"/>
      <c r="EU365" s="139"/>
      <c r="EV365" s="139"/>
      <c r="EW365" s="139"/>
      <c r="EX365" s="139"/>
      <c r="EY365" s="139"/>
      <c r="EZ365" s="139"/>
      <c r="FA365" s="139"/>
      <c r="FB365" s="139"/>
      <c r="FC365" s="139"/>
      <c r="FD365" s="139"/>
      <c r="FE365" s="139"/>
      <c r="FF365" s="139"/>
      <c r="FG365" s="139"/>
      <c r="FH365" s="139"/>
      <c r="FI365" s="139"/>
      <c r="FJ365" s="139"/>
      <c r="FK365" s="139"/>
      <c r="FL365" s="139"/>
      <c r="FM365" s="139"/>
      <c r="FN365" s="139"/>
      <c r="FO365" s="139"/>
      <c r="FP365" s="139"/>
      <c r="FQ365" s="139"/>
      <c r="FR365" s="139"/>
      <c r="FS365" s="139"/>
      <c r="FT365" s="139"/>
      <c r="FU365" s="139"/>
      <c r="FV365" s="139"/>
      <c r="FW365" s="139"/>
      <c r="FX365" s="139"/>
      <c r="FY365" s="139"/>
      <c r="FZ365" s="139"/>
      <c r="GA365" s="139"/>
      <c r="GB365" s="139"/>
      <c r="GC365" s="139"/>
      <c r="GD365" s="139"/>
      <c r="GE365" s="139"/>
      <c r="GF365" s="139"/>
      <c r="GG365" s="139"/>
      <c r="GH365" s="139"/>
      <c r="GI365" s="139"/>
      <c r="GJ365" s="139"/>
      <c r="GK365" s="139"/>
      <c r="GL365" s="139"/>
      <c r="GM365" s="139"/>
      <c r="GN365" s="139"/>
      <c r="GO365" s="139"/>
      <c r="GP365" s="139"/>
      <c r="GQ365" s="139"/>
      <c r="GR365" s="139"/>
      <c r="GS365" s="139"/>
      <c r="GT365" s="139"/>
      <c r="GU365" s="139"/>
      <c r="GV365" s="139"/>
      <c r="GW365" s="139"/>
      <c r="GX365" s="139"/>
      <c r="GY365" s="139"/>
      <c r="GZ365" s="139"/>
      <c r="HA365" s="139"/>
      <c r="HB365" s="139"/>
      <c r="HC365" s="139"/>
      <c r="HD365" s="139"/>
      <c r="HE365" s="139"/>
      <c r="HF365" s="139"/>
      <c r="HG365" s="139"/>
      <c r="HH365" s="139"/>
      <c r="HI365" s="139"/>
      <c r="HJ365" s="139"/>
      <c r="HK365" s="139"/>
      <c r="HL365" s="139"/>
      <c r="HM365" s="139"/>
      <c r="HN365" s="139"/>
      <c r="HO365" s="139"/>
      <c r="HP365" s="139"/>
      <c r="HQ365" s="139"/>
      <c r="HR365" s="139"/>
      <c r="HS365" s="139"/>
      <c r="HT365" s="139"/>
      <c r="HU365" s="139"/>
      <c r="HV365" s="139"/>
      <c r="HW365" s="139"/>
      <c r="HX365" s="139"/>
      <c r="HY365" s="139"/>
      <c r="HZ365" s="139"/>
      <c r="IA365" s="139"/>
      <c r="IB365" s="139"/>
      <c r="IC365" s="139"/>
      <c r="ID365" s="139"/>
      <c r="IE365" s="139"/>
      <c r="IF365" s="139"/>
      <c r="IG365" s="139"/>
      <c r="IH365" s="139"/>
      <c r="II365" s="139"/>
      <c r="IJ365" s="139"/>
      <c r="IK365" s="139"/>
      <c r="IL365" s="139"/>
      <c r="IM365" s="139"/>
      <c r="IN365" s="139"/>
      <c r="IO365" s="139"/>
      <c r="IP365" s="139"/>
      <c r="IQ365" s="139"/>
      <c r="IR365" s="139"/>
      <c r="IS365" s="139"/>
      <c r="IT365" s="139"/>
      <c r="IU365" s="139"/>
      <c r="IV365" s="139"/>
      <c r="IW365" s="139"/>
      <c r="IX365" s="139"/>
      <c r="IY365" s="139"/>
      <c r="IZ365" s="139"/>
      <c r="JA365" s="139"/>
      <c r="JB365" s="139"/>
      <c r="JC365" s="139"/>
      <c r="JD365" s="139"/>
      <c r="JE365" s="139"/>
      <c r="JF365" s="139"/>
      <c r="JG365" s="139"/>
      <c r="JH365" s="139"/>
      <c r="JI365" s="139"/>
      <c r="JJ365" s="139"/>
      <c r="JK365" s="139"/>
      <c r="JL365" s="139"/>
      <c r="JM365" s="139"/>
      <c r="JN365" s="139"/>
      <c r="JO365" s="139"/>
      <c r="JP365" s="139"/>
      <c r="JQ365" s="139"/>
      <c r="JR365" s="139"/>
      <c r="JS365" s="139"/>
      <c r="JT365" s="139"/>
      <c r="JU365" s="139"/>
      <c r="JV365" s="139"/>
      <c r="JW365" s="139"/>
      <c r="JX365" s="139"/>
      <c r="JY365" s="139"/>
      <c r="JZ365" s="139"/>
      <c r="KA365" s="139"/>
      <c r="KB365" s="139"/>
      <c r="KC365" s="139"/>
      <c r="KD365" s="139"/>
      <c r="KE365" s="139"/>
      <c r="KF365" s="139"/>
      <c r="KG365" s="139"/>
      <c r="KH365" s="139"/>
      <c r="KI365" s="139"/>
      <c r="KJ365" s="139"/>
      <c r="KK365" s="139"/>
      <c r="KL365" s="139"/>
      <c r="KM365" s="139"/>
      <c r="KN365" s="139"/>
      <c r="KO365" s="139"/>
      <c r="KP365" s="139"/>
      <c r="KQ365" s="139"/>
      <c r="KR365" s="139"/>
      <c r="KS365" s="139"/>
      <c r="KT365" s="139"/>
      <c r="KU365" s="139"/>
      <c r="KV365" s="139"/>
      <c r="KW365" s="139"/>
      <c r="KX365" s="139"/>
      <c r="KY365" s="139"/>
      <c r="KZ365" s="139"/>
      <c r="LA365" s="139"/>
      <c r="LB365" s="139"/>
      <c r="LC365" s="139"/>
      <c r="LD365" s="139"/>
      <c r="LE365" s="139"/>
      <c r="LF365" s="139"/>
      <c r="LG365" s="139"/>
      <c r="LH365" s="139"/>
      <c r="LI365" s="139"/>
      <c r="LJ365" s="139"/>
      <c r="LK365" s="139"/>
      <c r="LL365" s="139"/>
      <c r="LM365" s="139"/>
      <c r="LN365" s="139"/>
      <c r="LO365" s="139"/>
      <c r="LP365" s="139"/>
      <c r="LQ365" s="139"/>
      <c r="LR365" s="139"/>
      <c r="LS365" s="139"/>
      <c r="LT365" s="139"/>
      <c r="LU365" s="139"/>
      <c r="LV365" s="139"/>
      <c r="LW365" s="139"/>
      <c r="LX365" s="139"/>
      <c r="LY365" s="139"/>
      <c r="LZ365" s="139"/>
      <c r="MA365" s="139"/>
      <c r="MB365" s="139"/>
      <c r="MC365" s="139"/>
      <c r="MD365" s="139"/>
      <c r="ME365" s="139"/>
      <c r="MF365" s="139"/>
      <c r="MG365" s="139"/>
      <c r="MH365" s="139"/>
      <c r="MI365" s="139"/>
      <c r="MJ365" s="139"/>
      <c r="MK365" s="139"/>
      <c r="ML365" s="139"/>
      <c r="MM365" s="139"/>
      <c r="MN365" s="139"/>
    </row>
    <row r="366" spans="1:352" s="140" customFormat="1" ht="15" customHeight="1" outlineLevel="1" x14ac:dyDescent="0.25">
      <c r="A366" s="131"/>
      <c r="B366" s="132"/>
      <c r="C366" s="133"/>
      <c r="D366" s="133"/>
      <c r="E366" s="134"/>
      <c r="F366" s="144" t="s">
        <v>119</v>
      </c>
      <c r="G366" s="145" t="s">
        <v>39</v>
      </c>
      <c r="H366" s="137">
        <f>C359*0.2</f>
        <v>2.2120000000000002</v>
      </c>
      <c r="I366" s="138">
        <v>3.72</v>
      </c>
      <c r="J366" s="134">
        <f t="shared" si="73"/>
        <v>8.2286400000000004</v>
      </c>
      <c r="K366" s="139"/>
      <c r="L366" s="139"/>
      <c r="M366" s="139"/>
      <c r="N366" s="139"/>
      <c r="O366" s="139"/>
      <c r="P366" s="139"/>
      <c r="Q366" s="139"/>
      <c r="R366" s="139"/>
      <c r="S366" s="139"/>
      <c r="T366" s="139"/>
      <c r="U366" s="139"/>
      <c r="V366" s="139"/>
      <c r="W366" s="139"/>
      <c r="X366" s="139"/>
      <c r="Y366" s="139"/>
      <c r="Z366" s="139"/>
      <c r="AA366" s="139"/>
      <c r="AB366" s="139"/>
      <c r="AC366" s="139"/>
      <c r="AD366" s="139"/>
      <c r="AE366" s="139"/>
      <c r="AF366" s="139"/>
      <c r="AG366" s="139"/>
      <c r="AH366" s="139"/>
      <c r="AI366" s="139"/>
      <c r="AJ366" s="139"/>
      <c r="AK366" s="139"/>
      <c r="AL366" s="139"/>
      <c r="AM366" s="139"/>
      <c r="AN366" s="139"/>
      <c r="AO366" s="139"/>
      <c r="AP366" s="139"/>
      <c r="AQ366" s="139"/>
      <c r="AR366" s="139"/>
      <c r="AS366" s="139"/>
      <c r="AT366" s="139"/>
      <c r="AU366" s="139"/>
      <c r="AV366" s="139"/>
      <c r="AW366" s="139"/>
      <c r="AX366" s="139"/>
      <c r="AY366" s="139"/>
      <c r="AZ366" s="139"/>
      <c r="BA366" s="139"/>
      <c r="BB366" s="139"/>
      <c r="BC366" s="139"/>
      <c r="BD366" s="139"/>
      <c r="BE366" s="139"/>
      <c r="BF366" s="139"/>
      <c r="BG366" s="139"/>
      <c r="BH366" s="139"/>
      <c r="BI366" s="139"/>
      <c r="BJ366" s="139"/>
      <c r="BK366" s="139"/>
      <c r="BL366" s="139"/>
      <c r="BM366" s="139"/>
      <c r="BN366" s="139"/>
      <c r="BO366" s="139"/>
      <c r="BP366" s="139"/>
      <c r="BQ366" s="139"/>
      <c r="BR366" s="139"/>
      <c r="BS366" s="139"/>
      <c r="BT366" s="139"/>
      <c r="BU366" s="139"/>
      <c r="BV366" s="139"/>
      <c r="BW366" s="139"/>
      <c r="BX366" s="139"/>
      <c r="BY366" s="139"/>
      <c r="BZ366" s="139"/>
      <c r="CA366" s="139"/>
      <c r="CB366" s="139"/>
      <c r="CC366" s="139"/>
      <c r="CD366" s="139"/>
      <c r="CE366" s="139"/>
      <c r="CF366" s="139"/>
      <c r="CG366" s="139"/>
      <c r="CH366" s="139"/>
      <c r="CI366" s="139"/>
      <c r="CJ366" s="139"/>
      <c r="CK366" s="139"/>
      <c r="CL366" s="139"/>
      <c r="CM366" s="139"/>
      <c r="CN366" s="139"/>
      <c r="CO366" s="139"/>
      <c r="CP366" s="139"/>
      <c r="CQ366" s="139"/>
      <c r="CR366" s="139"/>
      <c r="CS366" s="139"/>
      <c r="CT366" s="139"/>
      <c r="CU366" s="139"/>
      <c r="CV366" s="139"/>
      <c r="CW366" s="139"/>
      <c r="CX366" s="139"/>
      <c r="CY366" s="139"/>
      <c r="CZ366" s="139"/>
      <c r="DA366" s="139"/>
      <c r="DB366" s="139"/>
      <c r="DC366" s="139"/>
      <c r="DD366" s="139"/>
      <c r="DE366" s="139"/>
      <c r="DF366" s="139"/>
      <c r="DG366" s="139"/>
      <c r="DH366" s="139"/>
      <c r="DI366" s="139"/>
      <c r="DJ366" s="139"/>
      <c r="DK366" s="139"/>
      <c r="DL366" s="139"/>
      <c r="DM366" s="139"/>
      <c r="DN366" s="139"/>
      <c r="DO366" s="139"/>
      <c r="DP366" s="139"/>
      <c r="DQ366" s="139"/>
      <c r="DR366" s="139"/>
      <c r="DS366" s="139"/>
      <c r="DT366" s="139"/>
      <c r="DU366" s="139"/>
      <c r="DV366" s="139"/>
      <c r="DW366" s="139"/>
      <c r="DX366" s="139"/>
      <c r="DY366" s="139"/>
      <c r="DZ366" s="139"/>
      <c r="EA366" s="139"/>
      <c r="EB366" s="139"/>
      <c r="EC366" s="139"/>
      <c r="ED366" s="139"/>
      <c r="EE366" s="139"/>
      <c r="EF366" s="139"/>
      <c r="EG366" s="139"/>
      <c r="EH366" s="139"/>
      <c r="EI366" s="139"/>
      <c r="EJ366" s="139"/>
      <c r="EK366" s="139"/>
      <c r="EL366" s="139"/>
      <c r="EM366" s="139"/>
      <c r="EN366" s="139"/>
      <c r="EO366" s="139"/>
      <c r="EP366" s="139"/>
      <c r="EQ366" s="139"/>
      <c r="ER366" s="139"/>
      <c r="ES366" s="139"/>
      <c r="ET366" s="139"/>
      <c r="EU366" s="139"/>
      <c r="EV366" s="139"/>
      <c r="EW366" s="139"/>
      <c r="EX366" s="139"/>
      <c r="EY366" s="139"/>
      <c r="EZ366" s="139"/>
      <c r="FA366" s="139"/>
      <c r="FB366" s="139"/>
      <c r="FC366" s="139"/>
      <c r="FD366" s="139"/>
      <c r="FE366" s="139"/>
      <c r="FF366" s="139"/>
      <c r="FG366" s="139"/>
      <c r="FH366" s="139"/>
      <c r="FI366" s="139"/>
      <c r="FJ366" s="139"/>
      <c r="FK366" s="139"/>
      <c r="FL366" s="139"/>
      <c r="FM366" s="139"/>
      <c r="FN366" s="139"/>
      <c r="FO366" s="139"/>
      <c r="FP366" s="139"/>
      <c r="FQ366" s="139"/>
      <c r="FR366" s="139"/>
      <c r="FS366" s="139"/>
      <c r="FT366" s="139"/>
      <c r="FU366" s="139"/>
      <c r="FV366" s="139"/>
      <c r="FW366" s="139"/>
      <c r="FX366" s="139"/>
      <c r="FY366" s="139"/>
      <c r="FZ366" s="139"/>
      <c r="GA366" s="139"/>
      <c r="GB366" s="139"/>
      <c r="GC366" s="139"/>
      <c r="GD366" s="139"/>
      <c r="GE366" s="139"/>
      <c r="GF366" s="139"/>
      <c r="GG366" s="139"/>
      <c r="GH366" s="139"/>
      <c r="GI366" s="139"/>
      <c r="GJ366" s="139"/>
      <c r="GK366" s="139"/>
      <c r="GL366" s="139"/>
      <c r="GM366" s="139"/>
      <c r="GN366" s="139"/>
      <c r="GO366" s="139"/>
      <c r="GP366" s="139"/>
      <c r="GQ366" s="139"/>
      <c r="GR366" s="139"/>
      <c r="GS366" s="139"/>
      <c r="GT366" s="139"/>
      <c r="GU366" s="139"/>
      <c r="GV366" s="139"/>
      <c r="GW366" s="139"/>
      <c r="GX366" s="139"/>
      <c r="GY366" s="139"/>
      <c r="GZ366" s="139"/>
      <c r="HA366" s="139"/>
      <c r="HB366" s="139"/>
      <c r="HC366" s="139"/>
      <c r="HD366" s="139"/>
      <c r="HE366" s="139"/>
      <c r="HF366" s="139"/>
      <c r="HG366" s="139"/>
      <c r="HH366" s="139"/>
      <c r="HI366" s="139"/>
      <c r="HJ366" s="139"/>
      <c r="HK366" s="139"/>
      <c r="HL366" s="139"/>
      <c r="HM366" s="139"/>
      <c r="HN366" s="139"/>
      <c r="HO366" s="139"/>
      <c r="HP366" s="139"/>
      <c r="HQ366" s="139"/>
      <c r="HR366" s="139"/>
      <c r="HS366" s="139"/>
      <c r="HT366" s="139"/>
      <c r="HU366" s="139"/>
      <c r="HV366" s="139"/>
      <c r="HW366" s="139"/>
      <c r="HX366" s="139"/>
      <c r="HY366" s="139"/>
      <c r="HZ366" s="139"/>
      <c r="IA366" s="139"/>
      <c r="IB366" s="139"/>
      <c r="IC366" s="139"/>
      <c r="ID366" s="139"/>
      <c r="IE366" s="139"/>
      <c r="IF366" s="139"/>
      <c r="IG366" s="139"/>
      <c r="IH366" s="139"/>
      <c r="II366" s="139"/>
      <c r="IJ366" s="139"/>
      <c r="IK366" s="139"/>
      <c r="IL366" s="139"/>
      <c r="IM366" s="139"/>
      <c r="IN366" s="139"/>
      <c r="IO366" s="139"/>
      <c r="IP366" s="139"/>
      <c r="IQ366" s="139"/>
      <c r="IR366" s="139"/>
      <c r="IS366" s="139"/>
      <c r="IT366" s="139"/>
      <c r="IU366" s="139"/>
      <c r="IV366" s="139"/>
      <c r="IW366" s="139"/>
      <c r="IX366" s="139"/>
      <c r="IY366" s="139"/>
      <c r="IZ366" s="139"/>
      <c r="JA366" s="139"/>
      <c r="JB366" s="139"/>
      <c r="JC366" s="139"/>
      <c r="JD366" s="139"/>
      <c r="JE366" s="139"/>
      <c r="JF366" s="139"/>
      <c r="JG366" s="139"/>
      <c r="JH366" s="139"/>
      <c r="JI366" s="139"/>
      <c r="JJ366" s="139"/>
      <c r="JK366" s="139"/>
      <c r="JL366" s="139"/>
      <c r="JM366" s="139"/>
      <c r="JN366" s="139"/>
      <c r="JO366" s="139"/>
      <c r="JP366" s="139"/>
      <c r="JQ366" s="139"/>
      <c r="JR366" s="139"/>
      <c r="JS366" s="139"/>
      <c r="JT366" s="139"/>
      <c r="JU366" s="139"/>
      <c r="JV366" s="139"/>
      <c r="JW366" s="139"/>
      <c r="JX366" s="139"/>
      <c r="JY366" s="139"/>
      <c r="JZ366" s="139"/>
      <c r="KA366" s="139"/>
      <c r="KB366" s="139"/>
      <c r="KC366" s="139"/>
      <c r="KD366" s="139"/>
      <c r="KE366" s="139"/>
      <c r="KF366" s="139"/>
      <c r="KG366" s="139"/>
      <c r="KH366" s="139"/>
      <c r="KI366" s="139"/>
      <c r="KJ366" s="139"/>
      <c r="KK366" s="139"/>
      <c r="KL366" s="139"/>
      <c r="KM366" s="139"/>
      <c r="KN366" s="139"/>
      <c r="KO366" s="139"/>
      <c r="KP366" s="139"/>
      <c r="KQ366" s="139"/>
      <c r="KR366" s="139"/>
      <c r="KS366" s="139"/>
      <c r="KT366" s="139"/>
      <c r="KU366" s="139"/>
      <c r="KV366" s="139"/>
      <c r="KW366" s="139"/>
      <c r="KX366" s="139"/>
      <c r="KY366" s="139"/>
      <c r="KZ366" s="139"/>
      <c r="LA366" s="139"/>
      <c r="LB366" s="139"/>
      <c r="LC366" s="139"/>
      <c r="LD366" s="139"/>
      <c r="LE366" s="139"/>
      <c r="LF366" s="139"/>
      <c r="LG366" s="139"/>
      <c r="LH366" s="139"/>
      <c r="LI366" s="139"/>
      <c r="LJ366" s="139"/>
      <c r="LK366" s="139"/>
      <c r="LL366" s="139"/>
      <c r="LM366" s="139"/>
      <c r="LN366" s="139"/>
      <c r="LO366" s="139"/>
      <c r="LP366" s="139"/>
      <c r="LQ366" s="139"/>
      <c r="LR366" s="139"/>
      <c r="LS366" s="139"/>
      <c r="LT366" s="139"/>
      <c r="LU366" s="139"/>
      <c r="LV366" s="139"/>
      <c r="LW366" s="139"/>
      <c r="LX366" s="139"/>
      <c r="LY366" s="139"/>
      <c r="LZ366" s="139"/>
      <c r="MA366" s="139"/>
      <c r="MB366" s="139"/>
      <c r="MC366" s="139"/>
      <c r="MD366" s="139"/>
      <c r="ME366" s="139"/>
      <c r="MF366" s="139"/>
      <c r="MG366" s="139"/>
      <c r="MH366" s="139"/>
      <c r="MI366" s="139"/>
      <c r="MJ366" s="139"/>
      <c r="MK366" s="139"/>
      <c r="ML366" s="139"/>
      <c r="MM366" s="139"/>
      <c r="MN366" s="139"/>
    </row>
    <row r="367" spans="1:352" s="140" customFormat="1" ht="15" customHeight="1" outlineLevel="1" x14ac:dyDescent="0.25">
      <c r="A367" s="131"/>
      <c r="B367" s="132"/>
      <c r="C367" s="133"/>
      <c r="D367" s="133"/>
      <c r="E367" s="134"/>
      <c r="F367" s="144" t="s">
        <v>120</v>
      </c>
      <c r="G367" s="145" t="s">
        <v>39</v>
      </c>
      <c r="H367" s="137">
        <f>C359*0.8</f>
        <v>8.8480000000000008</v>
      </c>
      <c r="I367" s="138">
        <v>4.68</v>
      </c>
      <c r="J367" s="134">
        <f t="shared" si="73"/>
        <v>41.408639999999998</v>
      </c>
      <c r="K367" s="139"/>
      <c r="L367" s="139"/>
      <c r="M367" s="139"/>
      <c r="N367" s="139"/>
      <c r="O367" s="139"/>
      <c r="P367" s="139"/>
      <c r="Q367" s="139"/>
      <c r="R367" s="139"/>
      <c r="S367" s="139"/>
      <c r="T367" s="139"/>
      <c r="U367" s="139"/>
      <c r="V367" s="139"/>
      <c r="W367" s="139"/>
      <c r="X367" s="139"/>
      <c r="Y367" s="139"/>
      <c r="Z367" s="139"/>
      <c r="AA367" s="139"/>
      <c r="AB367" s="139"/>
      <c r="AC367" s="139"/>
      <c r="AD367" s="139"/>
      <c r="AE367" s="139"/>
      <c r="AF367" s="139"/>
      <c r="AG367" s="139"/>
      <c r="AH367" s="139"/>
      <c r="AI367" s="139"/>
      <c r="AJ367" s="139"/>
      <c r="AK367" s="139"/>
      <c r="AL367" s="139"/>
      <c r="AM367" s="139"/>
      <c r="AN367" s="139"/>
      <c r="AO367" s="139"/>
      <c r="AP367" s="139"/>
      <c r="AQ367" s="139"/>
      <c r="AR367" s="139"/>
      <c r="AS367" s="139"/>
      <c r="AT367" s="139"/>
      <c r="AU367" s="139"/>
      <c r="AV367" s="139"/>
      <c r="AW367" s="139"/>
      <c r="AX367" s="139"/>
      <c r="AY367" s="139"/>
      <c r="AZ367" s="139"/>
      <c r="BA367" s="139"/>
      <c r="BB367" s="139"/>
      <c r="BC367" s="139"/>
      <c r="BD367" s="139"/>
      <c r="BE367" s="139"/>
      <c r="BF367" s="139"/>
      <c r="BG367" s="139"/>
      <c r="BH367" s="139"/>
      <c r="BI367" s="139"/>
      <c r="BJ367" s="139"/>
      <c r="BK367" s="139"/>
      <c r="BL367" s="139"/>
      <c r="BM367" s="139"/>
      <c r="BN367" s="139"/>
      <c r="BO367" s="139"/>
      <c r="BP367" s="139"/>
      <c r="BQ367" s="139"/>
      <c r="BR367" s="139"/>
      <c r="BS367" s="139"/>
      <c r="BT367" s="139"/>
      <c r="BU367" s="139"/>
      <c r="BV367" s="139"/>
      <c r="BW367" s="139"/>
      <c r="BX367" s="139"/>
      <c r="BY367" s="139"/>
      <c r="BZ367" s="139"/>
      <c r="CA367" s="139"/>
      <c r="CB367" s="139"/>
      <c r="CC367" s="139"/>
      <c r="CD367" s="139"/>
      <c r="CE367" s="139"/>
      <c r="CF367" s="139"/>
      <c r="CG367" s="139"/>
      <c r="CH367" s="139"/>
      <c r="CI367" s="139"/>
      <c r="CJ367" s="139"/>
      <c r="CK367" s="139"/>
      <c r="CL367" s="139"/>
      <c r="CM367" s="139"/>
      <c r="CN367" s="139"/>
      <c r="CO367" s="139"/>
      <c r="CP367" s="139"/>
      <c r="CQ367" s="139"/>
      <c r="CR367" s="139"/>
      <c r="CS367" s="139"/>
      <c r="CT367" s="139"/>
      <c r="CU367" s="139"/>
      <c r="CV367" s="139"/>
      <c r="CW367" s="139"/>
      <c r="CX367" s="139"/>
      <c r="CY367" s="139"/>
      <c r="CZ367" s="139"/>
      <c r="DA367" s="139"/>
      <c r="DB367" s="139"/>
      <c r="DC367" s="139"/>
      <c r="DD367" s="139"/>
      <c r="DE367" s="139"/>
      <c r="DF367" s="139"/>
      <c r="DG367" s="139"/>
      <c r="DH367" s="139"/>
      <c r="DI367" s="139"/>
      <c r="DJ367" s="139"/>
      <c r="DK367" s="139"/>
      <c r="DL367" s="139"/>
      <c r="DM367" s="139"/>
      <c r="DN367" s="139"/>
      <c r="DO367" s="139"/>
      <c r="DP367" s="139"/>
      <c r="DQ367" s="139"/>
      <c r="DR367" s="139"/>
      <c r="DS367" s="139"/>
      <c r="DT367" s="139"/>
      <c r="DU367" s="139"/>
      <c r="DV367" s="139"/>
      <c r="DW367" s="139"/>
      <c r="DX367" s="139"/>
      <c r="DY367" s="139"/>
      <c r="DZ367" s="139"/>
      <c r="EA367" s="139"/>
      <c r="EB367" s="139"/>
      <c r="EC367" s="139"/>
      <c r="ED367" s="139"/>
      <c r="EE367" s="139"/>
      <c r="EF367" s="139"/>
      <c r="EG367" s="139"/>
      <c r="EH367" s="139"/>
      <c r="EI367" s="139"/>
      <c r="EJ367" s="139"/>
      <c r="EK367" s="139"/>
      <c r="EL367" s="139"/>
      <c r="EM367" s="139"/>
      <c r="EN367" s="139"/>
      <c r="EO367" s="139"/>
      <c r="EP367" s="139"/>
      <c r="EQ367" s="139"/>
      <c r="ER367" s="139"/>
      <c r="ES367" s="139"/>
      <c r="ET367" s="139"/>
      <c r="EU367" s="139"/>
      <c r="EV367" s="139"/>
      <c r="EW367" s="139"/>
      <c r="EX367" s="139"/>
      <c r="EY367" s="139"/>
      <c r="EZ367" s="139"/>
      <c r="FA367" s="139"/>
      <c r="FB367" s="139"/>
      <c r="FC367" s="139"/>
      <c r="FD367" s="139"/>
      <c r="FE367" s="139"/>
      <c r="FF367" s="139"/>
      <c r="FG367" s="139"/>
      <c r="FH367" s="139"/>
      <c r="FI367" s="139"/>
      <c r="FJ367" s="139"/>
      <c r="FK367" s="139"/>
      <c r="FL367" s="139"/>
      <c r="FM367" s="139"/>
      <c r="FN367" s="139"/>
      <c r="FO367" s="139"/>
      <c r="FP367" s="139"/>
      <c r="FQ367" s="139"/>
      <c r="FR367" s="139"/>
      <c r="FS367" s="139"/>
      <c r="FT367" s="139"/>
      <c r="FU367" s="139"/>
      <c r="FV367" s="139"/>
      <c r="FW367" s="139"/>
      <c r="FX367" s="139"/>
      <c r="FY367" s="139"/>
      <c r="FZ367" s="139"/>
      <c r="GA367" s="139"/>
      <c r="GB367" s="139"/>
      <c r="GC367" s="139"/>
      <c r="GD367" s="139"/>
      <c r="GE367" s="139"/>
      <c r="GF367" s="139"/>
      <c r="GG367" s="139"/>
      <c r="GH367" s="139"/>
      <c r="GI367" s="139"/>
      <c r="GJ367" s="139"/>
      <c r="GK367" s="139"/>
      <c r="GL367" s="139"/>
      <c r="GM367" s="139"/>
      <c r="GN367" s="139"/>
      <c r="GO367" s="139"/>
      <c r="GP367" s="139"/>
      <c r="GQ367" s="139"/>
      <c r="GR367" s="139"/>
      <c r="GS367" s="139"/>
      <c r="GT367" s="139"/>
      <c r="GU367" s="139"/>
      <c r="GV367" s="139"/>
      <c r="GW367" s="139"/>
      <c r="GX367" s="139"/>
      <c r="GY367" s="139"/>
      <c r="GZ367" s="139"/>
      <c r="HA367" s="139"/>
      <c r="HB367" s="139"/>
      <c r="HC367" s="139"/>
      <c r="HD367" s="139"/>
      <c r="HE367" s="139"/>
      <c r="HF367" s="139"/>
      <c r="HG367" s="139"/>
      <c r="HH367" s="139"/>
      <c r="HI367" s="139"/>
      <c r="HJ367" s="139"/>
      <c r="HK367" s="139"/>
      <c r="HL367" s="139"/>
      <c r="HM367" s="139"/>
      <c r="HN367" s="139"/>
      <c r="HO367" s="139"/>
      <c r="HP367" s="139"/>
      <c r="HQ367" s="139"/>
      <c r="HR367" s="139"/>
      <c r="HS367" s="139"/>
      <c r="HT367" s="139"/>
      <c r="HU367" s="139"/>
      <c r="HV367" s="139"/>
      <c r="HW367" s="139"/>
      <c r="HX367" s="139"/>
      <c r="HY367" s="139"/>
      <c r="HZ367" s="139"/>
      <c r="IA367" s="139"/>
      <c r="IB367" s="139"/>
      <c r="IC367" s="139"/>
      <c r="ID367" s="139"/>
      <c r="IE367" s="139"/>
      <c r="IF367" s="139"/>
      <c r="IG367" s="139"/>
      <c r="IH367" s="139"/>
      <c r="II367" s="139"/>
      <c r="IJ367" s="139"/>
      <c r="IK367" s="139"/>
      <c r="IL367" s="139"/>
      <c r="IM367" s="139"/>
      <c r="IN367" s="139"/>
      <c r="IO367" s="139"/>
      <c r="IP367" s="139"/>
      <c r="IQ367" s="139"/>
      <c r="IR367" s="139"/>
      <c r="IS367" s="139"/>
      <c r="IT367" s="139"/>
      <c r="IU367" s="139"/>
      <c r="IV367" s="139"/>
      <c r="IW367" s="139"/>
      <c r="IX367" s="139"/>
      <c r="IY367" s="139"/>
      <c r="IZ367" s="139"/>
      <c r="JA367" s="139"/>
      <c r="JB367" s="139"/>
      <c r="JC367" s="139"/>
      <c r="JD367" s="139"/>
      <c r="JE367" s="139"/>
      <c r="JF367" s="139"/>
      <c r="JG367" s="139"/>
      <c r="JH367" s="139"/>
      <c r="JI367" s="139"/>
      <c r="JJ367" s="139"/>
      <c r="JK367" s="139"/>
      <c r="JL367" s="139"/>
      <c r="JM367" s="139"/>
      <c r="JN367" s="139"/>
      <c r="JO367" s="139"/>
      <c r="JP367" s="139"/>
      <c r="JQ367" s="139"/>
      <c r="JR367" s="139"/>
      <c r="JS367" s="139"/>
      <c r="JT367" s="139"/>
      <c r="JU367" s="139"/>
      <c r="JV367" s="139"/>
      <c r="JW367" s="139"/>
      <c r="JX367" s="139"/>
      <c r="JY367" s="139"/>
      <c r="JZ367" s="139"/>
      <c r="KA367" s="139"/>
      <c r="KB367" s="139"/>
      <c r="KC367" s="139"/>
      <c r="KD367" s="139"/>
      <c r="KE367" s="139"/>
      <c r="KF367" s="139"/>
      <c r="KG367" s="139"/>
      <c r="KH367" s="139"/>
      <c r="KI367" s="139"/>
      <c r="KJ367" s="139"/>
      <c r="KK367" s="139"/>
      <c r="KL367" s="139"/>
      <c r="KM367" s="139"/>
      <c r="KN367" s="139"/>
      <c r="KO367" s="139"/>
      <c r="KP367" s="139"/>
      <c r="KQ367" s="139"/>
      <c r="KR367" s="139"/>
      <c r="KS367" s="139"/>
      <c r="KT367" s="139"/>
      <c r="KU367" s="139"/>
      <c r="KV367" s="139"/>
      <c r="KW367" s="139"/>
      <c r="KX367" s="139"/>
      <c r="KY367" s="139"/>
      <c r="KZ367" s="139"/>
      <c r="LA367" s="139"/>
      <c r="LB367" s="139"/>
      <c r="LC367" s="139"/>
      <c r="LD367" s="139"/>
      <c r="LE367" s="139"/>
      <c r="LF367" s="139"/>
      <c r="LG367" s="139"/>
      <c r="LH367" s="139"/>
      <c r="LI367" s="139"/>
      <c r="LJ367" s="139"/>
      <c r="LK367" s="139"/>
      <c r="LL367" s="139"/>
      <c r="LM367" s="139"/>
      <c r="LN367" s="139"/>
      <c r="LO367" s="139"/>
      <c r="LP367" s="139"/>
      <c r="LQ367" s="139"/>
      <c r="LR367" s="139"/>
      <c r="LS367" s="139"/>
      <c r="LT367" s="139"/>
      <c r="LU367" s="139"/>
      <c r="LV367" s="139"/>
      <c r="LW367" s="139"/>
      <c r="LX367" s="139"/>
      <c r="LY367" s="139"/>
      <c r="LZ367" s="139"/>
      <c r="MA367" s="139"/>
      <c r="MB367" s="139"/>
      <c r="MC367" s="139"/>
      <c r="MD367" s="139"/>
      <c r="ME367" s="139"/>
      <c r="MF367" s="139"/>
      <c r="MG367" s="139"/>
      <c r="MH367" s="139"/>
      <c r="MI367" s="139"/>
      <c r="MJ367" s="139"/>
      <c r="MK367" s="139"/>
      <c r="ML367" s="139"/>
      <c r="MM367" s="139"/>
      <c r="MN367" s="139"/>
    </row>
    <row r="368" spans="1:352" s="140" customFormat="1" ht="15" customHeight="1" outlineLevel="1" x14ac:dyDescent="0.25">
      <c r="A368" s="131"/>
      <c r="B368" s="132"/>
      <c r="C368" s="133"/>
      <c r="D368" s="133"/>
      <c r="E368" s="134"/>
      <c r="F368" s="144" t="s">
        <v>121</v>
      </c>
      <c r="G368" s="145" t="s">
        <v>39</v>
      </c>
      <c r="H368" s="137">
        <f>C359*7</f>
        <v>77.42</v>
      </c>
      <c r="I368" s="138">
        <v>0.12</v>
      </c>
      <c r="J368" s="134">
        <f t="shared" si="73"/>
        <v>9.2904</v>
      </c>
      <c r="K368" s="139"/>
      <c r="L368" s="139"/>
      <c r="M368" s="139"/>
      <c r="N368" s="139"/>
      <c r="O368" s="139"/>
      <c r="P368" s="139"/>
      <c r="Q368" s="139"/>
      <c r="R368" s="139"/>
      <c r="S368" s="139"/>
      <c r="T368" s="139"/>
      <c r="U368" s="139"/>
      <c r="V368" s="139"/>
      <c r="W368" s="139"/>
      <c r="X368" s="139"/>
      <c r="Y368" s="139"/>
      <c r="Z368" s="139"/>
      <c r="AA368" s="139"/>
      <c r="AB368" s="139"/>
      <c r="AC368" s="139"/>
      <c r="AD368" s="139"/>
      <c r="AE368" s="139"/>
      <c r="AF368" s="139"/>
      <c r="AG368" s="139"/>
      <c r="AH368" s="139"/>
      <c r="AI368" s="139"/>
      <c r="AJ368" s="139"/>
      <c r="AK368" s="139"/>
      <c r="AL368" s="139"/>
      <c r="AM368" s="139"/>
      <c r="AN368" s="139"/>
      <c r="AO368" s="139"/>
      <c r="AP368" s="139"/>
      <c r="AQ368" s="139"/>
      <c r="AR368" s="139"/>
      <c r="AS368" s="139"/>
      <c r="AT368" s="139"/>
      <c r="AU368" s="139"/>
      <c r="AV368" s="139"/>
      <c r="AW368" s="139"/>
      <c r="AX368" s="139"/>
      <c r="AY368" s="139"/>
      <c r="AZ368" s="139"/>
      <c r="BA368" s="139"/>
      <c r="BB368" s="139"/>
      <c r="BC368" s="139"/>
      <c r="BD368" s="139"/>
      <c r="BE368" s="139"/>
      <c r="BF368" s="139"/>
      <c r="BG368" s="139"/>
      <c r="BH368" s="139"/>
      <c r="BI368" s="139"/>
      <c r="BJ368" s="139"/>
      <c r="BK368" s="139"/>
      <c r="BL368" s="139"/>
      <c r="BM368" s="139"/>
      <c r="BN368" s="139"/>
      <c r="BO368" s="139"/>
      <c r="BP368" s="139"/>
      <c r="BQ368" s="139"/>
      <c r="BR368" s="139"/>
      <c r="BS368" s="139"/>
      <c r="BT368" s="139"/>
      <c r="BU368" s="139"/>
      <c r="BV368" s="139"/>
      <c r="BW368" s="139"/>
      <c r="BX368" s="139"/>
      <c r="BY368" s="139"/>
      <c r="BZ368" s="139"/>
      <c r="CA368" s="139"/>
      <c r="CB368" s="139"/>
      <c r="CC368" s="139"/>
      <c r="CD368" s="139"/>
      <c r="CE368" s="139"/>
      <c r="CF368" s="139"/>
      <c r="CG368" s="139"/>
      <c r="CH368" s="139"/>
      <c r="CI368" s="139"/>
      <c r="CJ368" s="139"/>
      <c r="CK368" s="139"/>
      <c r="CL368" s="139"/>
      <c r="CM368" s="139"/>
      <c r="CN368" s="139"/>
      <c r="CO368" s="139"/>
      <c r="CP368" s="139"/>
      <c r="CQ368" s="139"/>
      <c r="CR368" s="139"/>
      <c r="CS368" s="139"/>
      <c r="CT368" s="139"/>
      <c r="CU368" s="139"/>
      <c r="CV368" s="139"/>
      <c r="CW368" s="139"/>
      <c r="CX368" s="139"/>
      <c r="CY368" s="139"/>
      <c r="CZ368" s="139"/>
      <c r="DA368" s="139"/>
      <c r="DB368" s="139"/>
      <c r="DC368" s="139"/>
      <c r="DD368" s="139"/>
      <c r="DE368" s="139"/>
      <c r="DF368" s="139"/>
      <c r="DG368" s="139"/>
      <c r="DH368" s="139"/>
      <c r="DI368" s="139"/>
      <c r="DJ368" s="139"/>
      <c r="DK368" s="139"/>
      <c r="DL368" s="139"/>
      <c r="DM368" s="139"/>
      <c r="DN368" s="139"/>
      <c r="DO368" s="139"/>
      <c r="DP368" s="139"/>
      <c r="DQ368" s="139"/>
      <c r="DR368" s="139"/>
      <c r="DS368" s="139"/>
      <c r="DT368" s="139"/>
      <c r="DU368" s="139"/>
      <c r="DV368" s="139"/>
      <c r="DW368" s="139"/>
      <c r="DX368" s="139"/>
      <c r="DY368" s="139"/>
      <c r="DZ368" s="139"/>
      <c r="EA368" s="139"/>
      <c r="EB368" s="139"/>
      <c r="EC368" s="139"/>
      <c r="ED368" s="139"/>
      <c r="EE368" s="139"/>
      <c r="EF368" s="139"/>
      <c r="EG368" s="139"/>
      <c r="EH368" s="139"/>
      <c r="EI368" s="139"/>
      <c r="EJ368" s="139"/>
      <c r="EK368" s="139"/>
      <c r="EL368" s="139"/>
      <c r="EM368" s="139"/>
      <c r="EN368" s="139"/>
      <c r="EO368" s="139"/>
      <c r="EP368" s="139"/>
      <c r="EQ368" s="139"/>
      <c r="ER368" s="139"/>
      <c r="ES368" s="139"/>
      <c r="ET368" s="139"/>
      <c r="EU368" s="139"/>
      <c r="EV368" s="139"/>
      <c r="EW368" s="139"/>
      <c r="EX368" s="139"/>
      <c r="EY368" s="139"/>
      <c r="EZ368" s="139"/>
      <c r="FA368" s="139"/>
      <c r="FB368" s="139"/>
      <c r="FC368" s="139"/>
      <c r="FD368" s="139"/>
      <c r="FE368" s="139"/>
      <c r="FF368" s="139"/>
      <c r="FG368" s="139"/>
      <c r="FH368" s="139"/>
      <c r="FI368" s="139"/>
      <c r="FJ368" s="139"/>
      <c r="FK368" s="139"/>
      <c r="FL368" s="139"/>
      <c r="FM368" s="139"/>
      <c r="FN368" s="139"/>
      <c r="FO368" s="139"/>
      <c r="FP368" s="139"/>
      <c r="FQ368" s="139"/>
      <c r="FR368" s="139"/>
      <c r="FS368" s="139"/>
      <c r="FT368" s="139"/>
      <c r="FU368" s="139"/>
      <c r="FV368" s="139"/>
      <c r="FW368" s="139"/>
      <c r="FX368" s="139"/>
      <c r="FY368" s="139"/>
      <c r="FZ368" s="139"/>
      <c r="GA368" s="139"/>
      <c r="GB368" s="139"/>
      <c r="GC368" s="139"/>
      <c r="GD368" s="139"/>
      <c r="GE368" s="139"/>
      <c r="GF368" s="139"/>
      <c r="GG368" s="139"/>
      <c r="GH368" s="139"/>
      <c r="GI368" s="139"/>
      <c r="GJ368" s="139"/>
      <c r="GK368" s="139"/>
      <c r="GL368" s="139"/>
      <c r="GM368" s="139"/>
      <c r="GN368" s="139"/>
      <c r="GO368" s="139"/>
      <c r="GP368" s="139"/>
      <c r="GQ368" s="139"/>
      <c r="GR368" s="139"/>
      <c r="GS368" s="139"/>
      <c r="GT368" s="139"/>
      <c r="GU368" s="139"/>
      <c r="GV368" s="139"/>
      <c r="GW368" s="139"/>
      <c r="GX368" s="139"/>
      <c r="GY368" s="139"/>
      <c r="GZ368" s="139"/>
      <c r="HA368" s="139"/>
      <c r="HB368" s="139"/>
      <c r="HC368" s="139"/>
      <c r="HD368" s="139"/>
      <c r="HE368" s="139"/>
      <c r="HF368" s="139"/>
      <c r="HG368" s="139"/>
      <c r="HH368" s="139"/>
      <c r="HI368" s="139"/>
      <c r="HJ368" s="139"/>
      <c r="HK368" s="139"/>
      <c r="HL368" s="139"/>
      <c r="HM368" s="139"/>
      <c r="HN368" s="139"/>
      <c r="HO368" s="139"/>
      <c r="HP368" s="139"/>
      <c r="HQ368" s="139"/>
      <c r="HR368" s="139"/>
      <c r="HS368" s="139"/>
      <c r="HT368" s="139"/>
      <c r="HU368" s="139"/>
      <c r="HV368" s="139"/>
      <c r="HW368" s="139"/>
      <c r="HX368" s="139"/>
      <c r="HY368" s="139"/>
      <c r="HZ368" s="139"/>
      <c r="IA368" s="139"/>
      <c r="IB368" s="139"/>
      <c r="IC368" s="139"/>
      <c r="ID368" s="139"/>
      <c r="IE368" s="139"/>
      <c r="IF368" s="139"/>
      <c r="IG368" s="139"/>
      <c r="IH368" s="139"/>
      <c r="II368" s="139"/>
      <c r="IJ368" s="139"/>
      <c r="IK368" s="139"/>
      <c r="IL368" s="139"/>
      <c r="IM368" s="139"/>
      <c r="IN368" s="139"/>
      <c r="IO368" s="139"/>
      <c r="IP368" s="139"/>
      <c r="IQ368" s="139"/>
      <c r="IR368" s="139"/>
      <c r="IS368" s="139"/>
      <c r="IT368" s="139"/>
      <c r="IU368" s="139"/>
      <c r="IV368" s="139"/>
      <c r="IW368" s="139"/>
      <c r="IX368" s="139"/>
      <c r="IY368" s="139"/>
      <c r="IZ368" s="139"/>
      <c r="JA368" s="139"/>
      <c r="JB368" s="139"/>
      <c r="JC368" s="139"/>
      <c r="JD368" s="139"/>
      <c r="JE368" s="139"/>
      <c r="JF368" s="139"/>
      <c r="JG368" s="139"/>
      <c r="JH368" s="139"/>
      <c r="JI368" s="139"/>
      <c r="JJ368" s="139"/>
      <c r="JK368" s="139"/>
      <c r="JL368" s="139"/>
      <c r="JM368" s="139"/>
      <c r="JN368" s="139"/>
      <c r="JO368" s="139"/>
      <c r="JP368" s="139"/>
      <c r="JQ368" s="139"/>
      <c r="JR368" s="139"/>
      <c r="JS368" s="139"/>
      <c r="JT368" s="139"/>
      <c r="JU368" s="139"/>
      <c r="JV368" s="139"/>
      <c r="JW368" s="139"/>
      <c r="JX368" s="139"/>
      <c r="JY368" s="139"/>
      <c r="JZ368" s="139"/>
      <c r="KA368" s="139"/>
      <c r="KB368" s="139"/>
      <c r="KC368" s="139"/>
      <c r="KD368" s="139"/>
      <c r="KE368" s="139"/>
      <c r="KF368" s="139"/>
      <c r="KG368" s="139"/>
      <c r="KH368" s="139"/>
      <c r="KI368" s="139"/>
      <c r="KJ368" s="139"/>
      <c r="KK368" s="139"/>
      <c r="KL368" s="139"/>
      <c r="KM368" s="139"/>
      <c r="KN368" s="139"/>
      <c r="KO368" s="139"/>
      <c r="KP368" s="139"/>
      <c r="KQ368" s="139"/>
      <c r="KR368" s="139"/>
      <c r="KS368" s="139"/>
      <c r="KT368" s="139"/>
      <c r="KU368" s="139"/>
      <c r="KV368" s="139"/>
      <c r="KW368" s="139"/>
      <c r="KX368" s="139"/>
      <c r="KY368" s="139"/>
      <c r="KZ368" s="139"/>
      <c r="LA368" s="139"/>
      <c r="LB368" s="139"/>
      <c r="LC368" s="139"/>
      <c r="LD368" s="139"/>
      <c r="LE368" s="139"/>
      <c r="LF368" s="139"/>
      <c r="LG368" s="139"/>
      <c r="LH368" s="139"/>
      <c r="LI368" s="139"/>
      <c r="LJ368" s="139"/>
      <c r="LK368" s="139"/>
      <c r="LL368" s="139"/>
      <c r="LM368" s="139"/>
      <c r="LN368" s="139"/>
      <c r="LO368" s="139"/>
      <c r="LP368" s="139"/>
      <c r="LQ368" s="139"/>
      <c r="LR368" s="139"/>
      <c r="LS368" s="139"/>
      <c r="LT368" s="139"/>
      <c r="LU368" s="139"/>
      <c r="LV368" s="139"/>
      <c r="LW368" s="139"/>
      <c r="LX368" s="139"/>
      <c r="LY368" s="139"/>
      <c r="LZ368" s="139"/>
      <c r="MA368" s="139"/>
      <c r="MB368" s="139"/>
      <c r="MC368" s="139"/>
      <c r="MD368" s="139"/>
      <c r="ME368" s="139"/>
      <c r="MF368" s="139"/>
      <c r="MG368" s="139"/>
      <c r="MH368" s="139"/>
      <c r="MI368" s="139"/>
      <c r="MJ368" s="139"/>
      <c r="MK368" s="139"/>
      <c r="ML368" s="139"/>
      <c r="MM368" s="139"/>
      <c r="MN368" s="139"/>
    </row>
    <row r="369" spans="1:352" s="140" customFormat="1" ht="15" customHeight="1" outlineLevel="1" x14ac:dyDescent="0.25">
      <c r="A369" s="131"/>
      <c r="B369" s="132"/>
      <c r="C369" s="133"/>
      <c r="D369" s="133"/>
      <c r="E369" s="134"/>
      <c r="F369" s="144" t="s">
        <v>122</v>
      </c>
      <c r="G369" s="145" t="s">
        <v>39</v>
      </c>
      <c r="H369" s="137">
        <f>C359*0.8</f>
        <v>8.8480000000000008</v>
      </c>
      <c r="I369" s="138">
        <v>1.77</v>
      </c>
      <c r="J369" s="134">
        <f t="shared" si="73"/>
        <v>15.660960000000001</v>
      </c>
      <c r="K369" s="139"/>
      <c r="L369" s="139"/>
      <c r="M369" s="139"/>
      <c r="N369" s="139"/>
      <c r="O369" s="139"/>
      <c r="P369" s="139"/>
      <c r="Q369" s="139"/>
      <c r="R369" s="139"/>
      <c r="S369" s="139"/>
      <c r="T369" s="139"/>
      <c r="U369" s="139"/>
      <c r="V369" s="139"/>
      <c r="W369" s="139"/>
      <c r="X369" s="139"/>
      <c r="Y369" s="139"/>
      <c r="Z369" s="139"/>
      <c r="AA369" s="139"/>
      <c r="AB369" s="139"/>
      <c r="AC369" s="139"/>
      <c r="AD369" s="139"/>
      <c r="AE369" s="139"/>
      <c r="AF369" s="139"/>
      <c r="AG369" s="139"/>
      <c r="AH369" s="139"/>
      <c r="AI369" s="139"/>
      <c r="AJ369" s="139"/>
      <c r="AK369" s="139"/>
      <c r="AL369" s="139"/>
      <c r="AM369" s="139"/>
      <c r="AN369" s="139"/>
      <c r="AO369" s="139"/>
      <c r="AP369" s="139"/>
      <c r="AQ369" s="139"/>
      <c r="AR369" s="139"/>
      <c r="AS369" s="139"/>
      <c r="AT369" s="139"/>
      <c r="AU369" s="139"/>
      <c r="AV369" s="139"/>
      <c r="AW369" s="139"/>
      <c r="AX369" s="139"/>
      <c r="AY369" s="139"/>
      <c r="AZ369" s="139"/>
      <c r="BA369" s="139"/>
      <c r="BB369" s="139"/>
      <c r="BC369" s="139"/>
      <c r="BD369" s="139"/>
      <c r="BE369" s="139"/>
      <c r="BF369" s="139"/>
      <c r="BG369" s="139"/>
      <c r="BH369" s="139"/>
      <c r="BI369" s="139"/>
      <c r="BJ369" s="139"/>
      <c r="BK369" s="139"/>
      <c r="BL369" s="139"/>
      <c r="BM369" s="139"/>
      <c r="BN369" s="139"/>
      <c r="BO369" s="139"/>
      <c r="BP369" s="139"/>
      <c r="BQ369" s="139"/>
      <c r="BR369" s="139"/>
      <c r="BS369" s="139"/>
      <c r="BT369" s="139"/>
      <c r="BU369" s="139"/>
      <c r="BV369" s="139"/>
      <c r="BW369" s="139"/>
      <c r="BX369" s="139"/>
      <c r="BY369" s="139"/>
      <c r="BZ369" s="139"/>
      <c r="CA369" s="139"/>
      <c r="CB369" s="139"/>
      <c r="CC369" s="139"/>
      <c r="CD369" s="139"/>
      <c r="CE369" s="139"/>
      <c r="CF369" s="139"/>
      <c r="CG369" s="139"/>
      <c r="CH369" s="139"/>
      <c r="CI369" s="139"/>
      <c r="CJ369" s="139"/>
      <c r="CK369" s="139"/>
      <c r="CL369" s="139"/>
      <c r="CM369" s="139"/>
      <c r="CN369" s="139"/>
      <c r="CO369" s="139"/>
      <c r="CP369" s="139"/>
      <c r="CQ369" s="139"/>
      <c r="CR369" s="139"/>
      <c r="CS369" s="139"/>
      <c r="CT369" s="139"/>
      <c r="CU369" s="139"/>
      <c r="CV369" s="139"/>
      <c r="CW369" s="139"/>
      <c r="CX369" s="139"/>
      <c r="CY369" s="139"/>
      <c r="CZ369" s="139"/>
      <c r="DA369" s="139"/>
      <c r="DB369" s="139"/>
      <c r="DC369" s="139"/>
      <c r="DD369" s="139"/>
      <c r="DE369" s="139"/>
      <c r="DF369" s="139"/>
      <c r="DG369" s="139"/>
      <c r="DH369" s="139"/>
      <c r="DI369" s="139"/>
      <c r="DJ369" s="139"/>
      <c r="DK369" s="139"/>
      <c r="DL369" s="139"/>
      <c r="DM369" s="139"/>
      <c r="DN369" s="139"/>
      <c r="DO369" s="139"/>
      <c r="DP369" s="139"/>
      <c r="DQ369" s="139"/>
      <c r="DR369" s="139"/>
      <c r="DS369" s="139"/>
      <c r="DT369" s="139"/>
      <c r="DU369" s="139"/>
      <c r="DV369" s="139"/>
      <c r="DW369" s="139"/>
      <c r="DX369" s="139"/>
      <c r="DY369" s="139"/>
      <c r="DZ369" s="139"/>
      <c r="EA369" s="139"/>
      <c r="EB369" s="139"/>
      <c r="EC369" s="139"/>
      <c r="ED369" s="139"/>
      <c r="EE369" s="139"/>
      <c r="EF369" s="139"/>
      <c r="EG369" s="139"/>
      <c r="EH369" s="139"/>
      <c r="EI369" s="139"/>
      <c r="EJ369" s="139"/>
      <c r="EK369" s="139"/>
      <c r="EL369" s="139"/>
      <c r="EM369" s="139"/>
      <c r="EN369" s="139"/>
      <c r="EO369" s="139"/>
      <c r="EP369" s="139"/>
      <c r="EQ369" s="139"/>
      <c r="ER369" s="139"/>
      <c r="ES369" s="139"/>
      <c r="ET369" s="139"/>
      <c r="EU369" s="139"/>
      <c r="EV369" s="139"/>
      <c r="EW369" s="139"/>
      <c r="EX369" s="139"/>
      <c r="EY369" s="139"/>
      <c r="EZ369" s="139"/>
      <c r="FA369" s="139"/>
      <c r="FB369" s="139"/>
      <c r="FC369" s="139"/>
      <c r="FD369" s="139"/>
      <c r="FE369" s="139"/>
      <c r="FF369" s="139"/>
      <c r="FG369" s="139"/>
      <c r="FH369" s="139"/>
      <c r="FI369" s="139"/>
      <c r="FJ369" s="139"/>
      <c r="FK369" s="139"/>
      <c r="FL369" s="139"/>
      <c r="FM369" s="139"/>
      <c r="FN369" s="139"/>
      <c r="FO369" s="139"/>
      <c r="FP369" s="139"/>
      <c r="FQ369" s="139"/>
      <c r="FR369" s="139"/>
      <c r="FS369" s="139"/>
      <c r="FT369" s="139"/>
      <c r="FU369" s="139"/>
      <c r="FV369" s="139"/>
      <c r="FW369" s="139"/>
      <c r="FX369" s="139"/>
      <c r="FY369" s="139"/>
      <c r="FZ369" s="139"/>
      <c r="GA369" s="139"/>
      <c r="GB369" s="139"/>
      <c r="GC369" s="139"/>
      <c r="GD369" s="139"/>
      <c r="GE369" s="139"/>
      <c r="GF369" s="139"/>
      <c r="GG369" s="139"/>
      <c r="GH369" s="139"/>
      <c r="GI369" s="139"/>
      <c r="GJ369" s="139"/>
      <c r="GK369" s="139"/>
      <c r="GL369" s="139"/>
      <c r="GM369" s="139"/>
      <c r="GN369" s="139"/>
      <c r="GO369" s="139"/>
      <c r="GP369" s="139"/>
      <c r="GQ369" s="139"/>
      <c r="GR369" s="139"/>
      <c r="GS369" s="139"/>
      <c r="GT369" s="139"/>
      <c r="GU369" s="139"/>
      <c r="GV369" s="139"/>
      <c r="GW369" s="139"/>
      <c r="GX369" s="139"/>
      <c r="GY369" s="139"/>
      <c r="GZ369" s="139"/>
      <c r="HA369" s="139"/>
      <c r="HB369" s="139"/>
      <c r="HC369" s="139"/>
      <c r="HD369" s="139"/>
      <c r="HE369" s="139"/>
      <c r="HF369" s="139"/>
      <c r="HG369" s="139"/>
      <c r="HH369" s="139"/>
      <c r="HI369" s="139"/>
      <c r="HJ369" s="139"/>
      <c r="HK369" s="139"/>
      <c r="HL369" s="139"/>
      <c r="HM369" s="139"/>
      <c r="HN369" s="139"/>
      <c r="HO369" s="139"/>
      <c r="HP369" s="139"/>
      <c r="HQ369" s="139"/>
      <c r="HR369" s="139"/>
      <c r="HS369" s="139"/>
      <c r="HT369" s="139"/>
      <c r="HU369" s="139"/>
      <c r="HV369" s="139"/>
      <c r="HW369" s="139"/>
      <c r="HX369" s="139"/>
      <c r="HY369" s="139"/>
      <c r="HZ369" s="139"/>
      <c r="IA369" s="139"/>
      <c r="IB369" s="139"/>
      <c r="IC369" s="139"/>
      <c r="ID369" s="139"/>
      <c r="IE369" s="139"/>
      <c r="IF369" s="139"/>
      <c r="IG369" s="139"/>
      <c r="IH369" s="139"/>
      <c r="II369" s="139"/>
      <c r="IJ369" s="139"/>
      <c r="IK369" s="139"/>
      <c r="IL369" s="139"/>
      <c r="IM369" s="139"/>
      <c r="IN369" s="139"/>
      <c r="IO369" s="139"/>
      <c r="IP369" s="139"/>
      <c r="IQ369" s="139"/>
      <c r="IR369" s="139"/>
      <c r="IS369" s="139"/>
      <c r="IT369" s="139"/>
      <c r="IU369" s="139"/>
      <c r="IV369" s="139"/>
      <c r="IW369" s="139"/>
      <c r="IX369" s="139"/>
      <c r="IY369" s="139"/>
      <c r="IZ369" s="139"/>
      <c r="JA369" s="139"/>
      <c r="JB369" s="139"/>
      <c r="JC369" s="139"/>
      <c r="JD369" s="139"/>
      <c r="JE369" s="139"/>
      <c r="JF369" s="139"/>
      <c r="JG369" s="139"/>
      <c r="JH369" s="139"/>
      <c r="JI369" s="139"/>
      <c r="JJ369" s="139"/>
      <c r="JK369" s="139"/>
      <c r="JL369" s="139"/>
      <c r="JM369" s="139"/>
      <c r="JN369" s="139"/>
      <c r="JO369" s="139"/>
      <c r="JP369" s="139"/>
      <c r="JQ369" s="139"/>
      <c r="JR369" s="139"/>
      <c r="JS369" s="139"/>
      <c r="JT369" s="139"/>
      <c r="JU369" s="139"/>
      <c r="JV369" s="139"/>
      <c r="JW369" s="139"/>
      <c r="JX369" s="139"/>
      <c r="JY369" s="139"/>
      <c r="JZ369" s="139"/>
      <c r="KA369" s="139"/>
      <c r="KB369" s="139"/>
      <c r="KC369" s="139"/>
      <c r="KD369" s="139"/>
      <c r="KE369" s="139"/>
      <c r="KF369" s="139"/>
      <c r="KG369" s="139"/>
      <c r="KH369" s="139"/>
      <c r="KI369" s="139"/>
      <c r="KJ369" s="139"/>
      <c r="KK369" s="139"/>
      <c r="KL369" s="139"/>
      <c r="KM369" s="139"/>
      <c r="KN369" s="139"/>
      <c r="KO369" s="139"/>
      <c r="KP369" s="139"/>
      <c r="KQ369" s="139"/>
      <c r="KR369" s="139"/>
      <c r="KS369" s="139"/>
      <c r="KT369" s="139"/>
      <c r="KU369" s="139"/>
      <c r="KV369" s="139"/>
      <c r="KW369" s="139"/>
      <c r="KX369" s="139"/>
      <c r="KY369" s="139"/>
      <c r="KZ369" s="139"/>
      <c r="LA369" s="139"/>
      <c r="LB369" s="139"/>
      <c r="LC369" s="139"/>
      <c r="LD369" s="139"/>
      <c r="LE369" s="139"/>
      <c r="LF369" s="139"/>
      <c r="LG369" s="139"/>
      <c r="LH369" s="139"/>
      <c r="LI369" s="139"/>
      <c r="LJ369" s="139"/>
      <c r="LK369" s="139"/>
      <c r="LL369" s="139"/>
      <c r="LM369" s="139"/>
      <c r="LN369" s="139"/>
      <c r="LO369" s="139"/>
      <c r="LP369" s="139"/>
      <c r="LQ369" s="139"/>
      <c r="LR369" s="139"/>
      <c r="LS369" s="139"/>
      <c r="LT369" s="139"/>
      <c r="LU369" s="139"/>
      <c r="LV369" s="139"/>
      <c r="LW369" s="139"/>
      <c r="LX369" s="139"/>
      <c r="LY369" s="139"/>
      <c r="LZ369" s="139"/>
      <c r="MA369" s="139"/>
      <c r="MB369" s="139"/>
      <c r="MC369" s="139"/>
      <c r="MD369" s="139"/>
      <c r="ME369" s="139"/>
      <c r="MF369" s="139"/>
      <c r="MG369" s="139"/>
      <c r="MH369" s="139"/>
      <c r="MI369" s="139"/>
      <c r="MJ369" s="139"/>
      <c r="MK369" s="139"/>
      <c r="ML369" s="139"/>
      <c r="MM369" s="139"/>
      <c r="MN369" s="139"/>
    </row>
    <row r="370" spans="1:352" s="151" customFormat="1" x14ac:dyDescent="0.25">
      <c r="A370" s="146"/>
      <c r="B370" s="147"/>
      <c r="C370" s="148"/>
      <c r="D370" s="138"/>
      <c r="E370" s="149"/>
      <c r="F370" s="150" t="s">
        <v>123</v>
      </c>
      <c r="G370" s="147" t="s">
        <v>10</v>
      </c>
      <c r="H370" s="148">
        <f>C359*40</f>
        <v>442.40000000000003</v>
      </c>
      <c r="I370" s="138">
        <v>0.2</v>
      </c>
      <c r="J370" s="149">
        <f t="shared" si="73"/>
        <v>88.480000000000018</v>
      </c>
    </row>
    <row r="371" spans="1:352" s="140" customFormat="1" ht="15" customHeight="1" outlineLevel="1" x14ac:dyDescent="0.25">
      <c r="A371" s="131"/>
      <c r="B371" s="132"/>
      <c r="C371" s="133"/>
      <c r="D371" s="133"/>
      <c r="E371" s="134"/>
      <c r="F371" s="144" t="s">
        <v>124</v>
      </c>
      <c r="G371" s="145" t="s">
        <v>39</v>
      </c>
      <c r="H371" s="137">
        <f>C359*7</f>
        <v>77.42</v>
      </c>
      <c r="I371" s="138">
        <v>0.36</v>
      </c>
      <c r="J371" s="134">
        <f t="shared" si="73"/>
        <v>27.871199999999998</v>
      </c>
      <c r="K371" s="139"/>
      <c r="L371" s="139"/>
      <c r="M371" s="139"/>
      <c r="N371" s="139"/>
      <c r="O371" s="139"/>
      <c r="P371" s="139"/>
      <c r="Q371" s="139"/>
      <c r="R371" s="139"/>
      <c r="S371" s="139"/>
      <c r="T371" s="139"/>
      <c r="U371" s="139"/>
      <c r="V371" s="139"/>
      <c r="W371" s="139"/>
      <c r="X371" s="139"/>
      <c r="Y371" s="139"/>
      <c r="Z371" s="139"/>
      <c r="AA371" s="139"/>
      <c r="AB371" s="139"/>
      <c r="AC371" s="139"/>
      <c r="AD371" s="139"/>
      <c r="AE371" s="139"/>
      <c r="AF371" s="139"/>
      <c r="AG371" s="139"/>
      <c r="AH371" s="139"/>
      <c r="AI371" s="139"/>
      <c r="AJ371" s="139"/>
      <c r="AK371" s="139"/>
      <c r="AL371" s="139"/>
      <c r="AM371" s="139"/>
      <c r="AN371" s="139"/>
      <c r="AO371" s="139"/>
      <c r="AP371" s="139"/>
      <c r="AQ371" s="139"/>
      <c r="AR371" s="139"/>
      <c r="AS371" s="139"/>
      <c r="AT371" s="139"/>
      <c r="AU371" s="139"/>
      <c r="AV371" s="139"/>
      <c r="AW371" s="139"/>
      <c r="AX371" s="139"/>
      <c r="AY371" s="139"/>
      <c r="AZ371" s="139"/>
      <c r="BA371" s="139"/>
      <c r="BB371" s="139"/>
      <c r="BC371" s="139"/>
      <c r="BD371" s="139"/>
      <c r="BE371" s="139"/>
      <c r="BF371" s="139"/>
      <c r="BG371" s="139"/>
      <c r="BH371" s="139"/>
      <c r="BI371" s="139"/>
      <c r="BJ371" s="139"/>
      <c r="BK371" s="139"/>
      <c r="BL371" s="139"/>
      <c r="BM371" s="139"/>
      <c r="BN371" s="139"/>
      <c r="BO371" s="139"/>
      <c r="BP371" s="139"/>
      <c r="BQ371" s="139"/>
      <c r="BR371" s="139"/>
      <c r="BS371" s="139"/>
      <c r="BT371" s="139"/>
      <c r="BU371" s="139"/>
      <c r="BV371" s="139"/>
      <c r="BW371" s="139"/>
      <c r="BX371" s="139"/>
      <c r="BY371" s="139"/>
      <c r="BZ371" s="139"/>
      <c r="CA371" s="139"/>
      <c r="CB371" s="139"/>
      <c r="CC371" s="139"/>
      <c r="CD371" s="139"/>
      <c r="CE371" s="139"/>
      <c r="CF371" s="139"/>
      <c r="CG371" s="139"/>
      <c r="CH371" s="139"/>
      <c r="CI371" s="139"/>
      <c r="CJ371" s="139"/>
      <c r="CK371" s="139"/>
      <c r="CL371" s="139"/>
      <c r="CM371" s="139"/>
      <c r="CN371" s="139"/>
      <c r="CO371" s="139"/>
      <c r="CP371" s="139"/>
      <c r="CQ371" s="139"/>
      <c r="CR371" s="139"/>
      <c r="CS371" s="139"/>
      <c r="CT371" s="139"/>
      <c r="CU371" s="139"/>
      <c r="CV371" s="139"/>
      <c r="CW371" s="139"/>
      <c r="CX371" s="139"/>
      <c r="CY371" s="139"/>
      <c r="CZ371" s="139"/>
      <c r="DA371" s="139"/>
      <c r="DB371" s="139"/>
      <c r="DC371" s="139"/>
      <c r="DD371" s="139"/>
      <c r="DE371" s="139"/>
      <c r="DF371" s="139"/>
      <c r="DG371" s="139"/>
      <c r="DH371" s="139"/>
      <c r="DI371" s="139"/>
      <c r="DJ371" s="139"/>
      <c r="DK371" s="139"/>
      <c r="DL371" s="139"/>
      <c r="DM371" s="139"/>
      <c r="DN371" s="139"/>
      <c r="DO371" s="139"/>
      <c r="DP371" s="139"/>
      <c r="DQ371" s="139"/>
      <c r="DR371" s="139"/>
      <c r="DS371" s="139"/>
      <c r="DT371" s="139"/>
      <c r="DU371" s="139"/>
      <c r="DV371" s="139"/>
      <c r="DW371" s="139"/>
      <c r="DX371" s="139"/>
      <c r="DY371" s="139"/>
      <c r="DZ371" s="139"/>
      <c r="EA371" s="139"/>
      <c r="EB371" s="139"/>
      <c r="EC371" s="139"/>
      <c r="ED371" s="139"/>
      <c r="EE371" s="139"/>
      <c r="EF371" s="139"/>
      <c r="EG371" s="139"/>
      <c r="EH371" s="139"/>
      <c r="EI371" s="139"/>
      <c r="EJ371" s="139"/>
      <c r="EK371" s="139"/>
      <c r="EL371" s="139"/>
      <c r="EM371" s="139"/>
      <c r="EN371" s="139"/>
      <c r="EO371" s="139"/>
      <c r="EP371" s="139"/>
      <c r="EQ371" s="139"/>
      <c r="ER371" s="139"/>
      <c r="ES371" s="139"/>
      <c r="ET371" s="139"/>
      <c r="EU371" s="139"/>
      <c r="EV371" s="139"/>
      <c r="EW371" s="139"/>
      <c r="EX371" s="139"/>
      <c r="EY371" s="139"/>
      <c r="EZ371" s="139"/>
      <c r="FA371" s="139"/>
      <c r="FB371" s="139"/>
      <c r="FC371" s="139"/>
      <c r="FD371" s="139"/>
      <c r="FE371" s="139"/>
      <c r="FF371" s="139"/>
      <c r="FG371" s="139"/>
      <c r="FH371" s="139"/>
      <c r="FI371" s="139"/>
      <c r="FJ371" s="139"/>
      <c r="FK371" s="139"/>
      <c r="FL371" s="139"/>
      <c r="FM371" s="139"/>
      <c r="FN371" s="139"/>
      <c r="FO371" s="139"/>
      <c r="FP371" s="139"/>
      <c r="FQ371" s="139"/>
      <c r="FR371" s="139"/>
      <c r="FS371" s="139"/>
      <c r="FT371" s="139"/>
      <c r="FU371" s="139"/>
      <c r="FV371" s="139"/>
      <c r="FW371" s="139"/>
      <c r="FX371" s="139"/>
      <c r="FY371" s="139"/>
      <c r="FZ371" s="139"/>
      <c r="GA371" s="139"/>
      <c r="GB371" s="139"/>
      <c r="GC371" s="139"/>
      <c r="GD371" s="139"/>
      <c r="GE371" s="139"/>
      <c r="GF371" s="139"/>
      <c r="GG371" s="139"/>
      <c r="GH371" s="139"/>
      <c r="GI371" s="139"/>
      <c r="GJ371" s="139"/>
      <c r="GK371" s="139"/>
      <c r="GL371" s="139"/>
      <c r="GM371" s="139"/>
      <c r="GN371" s="139"/>
      <c r="GO371" s="139"/>
      <c r="GP371" s="139"/>
      <c r="GQ371" s="139"/>
      <c r="GR371" s="139"/>
      <c r="GS371" s="139"/>
      <c r="GT371" s="139"/>
      <c r="GU371" s="139"/>
      <c r="GV371" s="139"/>
      <c r="GW371" s="139"/>
      <c r="GX371" s="139"/>
      <c r="GY371" s="139"/>
      <c r="GZ371" s="139"/>
      <c r="HA371" s="139"/>
      <c r="HB371" s="139"/>
      <c r="HC371" s="139"/>
      <c r="HD371" s="139"/>
      <c r="HE371" s="139"/>
      <c r="HF371" s="139"/>
      <c r="HG371" s="139"/>
      <c r="HH371" s="139"/>
      <c r="HI371" s="139"/>
      <c r="HJ371" s="139"/>
      <c r="HK371" s="139"/>
      <c r="HL371" s="139"/>
      <c r="HM371" s="139"/>
      <c r="HN371" s="139"/>
      <c r="HO371" s="139"/>
      <c r="HP371" s="139"/>
      <c r="HQ371" s="139"/>
      <c r="HR371" s="139"/>
      <c r="HS371" s="139"/>
      <c r="HT371" s="139"/>
      <c r="HU371" s="139"/>
      <c r="HV371" s="139"/>
      <c r="HW371" s="139"/>
      <c r="HX371" s="139"/>
      <c r="HY371" s="139"/>
      <c r="HZ371" s="139"/>
      <c r="IA371" s="139"/>
      <c r="IB371" s="139"/>
      <c r="IC371" s="139"/>
      <c r="ID371" s="139"/>
      <c r="IE371" s="139"/>
      <c r="IF371" s="139"/>
      <c r="IG371" s="139"/>
      <c r="IH371" s="139"/>
      <c r="II371" s="139"/>
      <c r="IJ371" s="139"/>
      <c r="IK371" s="139"/>
      <c r="IL371" s="139"/>
      <c r="IM371" s="139"/>
      <c r="IN371" s="139"/>
      <c r="IO371" s="139"/>
      <c r="IP371" s="139"/>
      <c r="IQ371" s="139"/>
      <c r="IR371" s="139"/>
      <c r="IS371" s="139"/>
      <c r="IT371" s="139"/>
      <c r="IU371" s="139"/>
      <c r="IV371" s="139"/>
      <c r="IW371" s="139"/>
      <c r="IX371" s="139"/>
      <c r="IY371" s="139"/>
      <c r="IZ371" s="139"/>
      <c r="JA371" s="139"/>
      <c r="JB371" s="139"/>
      <c r="JC371" s="139"/>
      <c r="JD371" s="139"/>
      <c r="JE371" s="139"/>
      <c r="JF371" s="139"/>
      <c r="JG371" s="139"/>
      <c r="JH371" s="139"/>
      <c r="JI371" s="139"/>
      <c r="JJ371" s="139"/>
      <c r="JK371" s="139"/>
      <c r="JL371" s="139"/>
      <c r="JM371" s="139"/>
      <c r="JN371" s="139"/>
      <c r="JO371" s="139"/>
      <c r="JP371" s="139"/>
      <c r="JQ371" s="139"/>
      <c r="JR371" s="139"/>
      <c r="JS371" s="139"/>
      <c r="JT371" s="139"/>
      <c r="JU371" s="139"/>
      <c r="JV371" s="139"/>
      <c r="JW371" s="139"/>
      <c r="JX371" s="139"/>
      <c r="JY371" s="139"/>
      <c r="JZ371" s="139"/>
      <c r="KA371" s="139"/>
      <c r="KB371" s="139"/>
      <c r="KC371" s="139"/>
      <c r="KD371" s="139"/>
      <c r="KE371" s="139"/>
      <c r="KF371" s="139"/>
      <c r="KG371" s="139"/>
      <c r="KH371" s="139"/>
      <c r="KI371" s="139"/>
      <c r="KJ371" s="139"/>
      <c r="KK371" s="139"/>
      <c r="KL371" s="139"/>
      <c r="KM371" s="139"/>
      <c r="KN371" s="139"/>
      <c r="KO371" s="139"/>
      <c r="KP371" s="139"/>
      <c r="KQ371" s="139"/>
      <c r="KR371" s="139"/>
      <c r="KS371" s="139"/>
      <c r="KT371" s="139"/>
      <c r="KU371" s="139"/>
      <c r="KV371" s="139"/>
      <c r="KW371" s="139"/>
      <c r="KX371" s="139"/>
      <c r="KY371" s="139"/>
      <c r="KZ371" s="139"/>
      <c r="LA371" s="139"/>
      <c r="LB371" s="139"/>
      <c r="LC371" s="139"/>
      <c r="LD371" s="139"/>
      <c r="LE371" s="139"/>
      <c r="LF371" s="139"/>
      <c r="LG371" s="139"/>
      <c r="LH371" s="139"/>
      <c r="LI371" s="139"/>
      <c r="LJ371" s="139"/>
      <c r="LK371" s="139"/>
      <c r="LL371" s="139"/>
      <c r="LM371" s="139"/>
      <c r="LN371" s="139"/>
      <c r="LO371" s="139"/>
      <c r="LP371" s="139"/>
      <c r="LQ371" s="139"/>
      <c r="LR371" s="139"/>
      <c r="LS371" s="139"/>
      <c r="LT371" s="139"/>
      <c r="LU371" s="139"/>
      <c r="LV371" s="139"/>
      <c r="LW371" s="139"/>
      <c r="LX371" s="139"/>
      <c r="LY371" s="139"/>
      <c r="LZ371" s="139"/>
      <c r="MA371" s="139"/>
      <c r="MB371" s="139"/>
      <c r="MC371" s="139"/>
      <c r="MD371" s="139"/>
      <c r="ME371" s="139"/>
      <c r="MF371" s="139"/>
      <c r="MG371" s="139"/>
      <c r="MH371" s="139"/>
      <c r="MI371" s="139"/>
      <c r="MJ371" s="139"/>
      <c r="MK371" s="139"/>
      <c r="ML371" s="139"/>
      <c r="MM371" s="139"/>
      <c r="MN371" s="139"/>
    </row>
    <row r="372" spans="1:352" s="151" customFormat="1" x14ac:dyDescent="0.25">
      <c r="A372" s="146" t="s">
        <v>166</v>
      </c>
      <c r="B372" s="147" t="s">
        <v>125</v>
      </c>
      <c r="C372" s="148">
        <f>C359*1.1</f>
        <v>12.166000000000002</v>
      </c>
      <c r="D372" s="138">
        <v>20</v>
      </c>
      <c r="E372" s="149">
        <f>C372*D372</f>
        <v>243.32000000000005</v>
      </c>
      <c r="F372" s="150" t="s">
        <v>126</v>
      </c>
      <c r="G372" s="147" t="s">
        <v>89</v>
      </c>
      <c r="H372" s="152">
        <f>C372*0.5</f>
        <v>6.0830000000000011</v>
      </c>
      <c r="I372" s="138">
        <v>9.9600000000000009</v>
      </c>
      <c r="J372" s="149">
        <f t="shared" si="73"/>
        <v>60.586680000000015</v>
      </c>
    </row>
    <row r="373" spans="1:352" s="151" customFormat="1" x14ac:dyDescent="0.25">
      <c r="A373" s="146"/>
      <c r="B373" s="147"/>
      <c r="C373" s="148"/>
      <c r="D373" s="138"/>
      <c r="E373" s="149"/>
      <c r="F373" s="135" t="s">
        <v>127</v>
      </c>
      <c r="G373" s="147" t="s">
        <v>128</v>
      </c>
      <c r="H373" s="148">
        <f>C372*1</f>
        <v>12.166000000000002</v>
      </c>
      <c r="I373" s="138">
        <v>1.33</v>
      </c>
      <c r="J373" s="149">
        <f t="shared" si="73"/>
        <v>16.180780000000002</v>
      </c>
    </row>
    <row r="374" spans="1:352" s="151" customFormat="1" x14ac:dyDescent="0.25">
      <c r="A374" s="146"/>
      <c r="B374" s="147"/>
      <c r="C374" s="148"/>
      <c r="D374" s="138"/>
      <c r="E374" s="149"/>
      <c r="F374" s="150" t="s">
        <v>129</v>
      </c>
      <c r="G374" s="147" t="s">
        <v>12</v>
      </c>
      <c r="H374" s="148">
        <f>C372*0.15</f>
        <v>1.8249000000000002</v>
      </c>
      <c r="I374" s="138">
        <v>14</v>
      </c>
      <c r="J374" s="149">
        <f t="shared" si="73"/>
        <v>25.548600000000004</v>
      </c>
    </row>
    <row r="375" spans="1:352" ht="14.25" customHeight="1" x14ac:dyDescent="0.2">
      <c r="A375" s="32" t="s">
        <v>92</v>
      </c>
      <c r="B375" s="33" t="s">
        <v>12</v>
      </c>
      <c r="C375" s="28">
        <v>9.06</v>
      </c>
      <c r="D375" s="28">
        <v>25</v>
      </c>
      <c r="E375" s="28">
        <f>C375*D375</f>
        <v>226.5</v>
      </c>
      <c r="F375" s="32" t="s">
        <v>19</v>
      </c>
      <c r="G375" s="33" t="s">
        <v>12</v>
      </c>
      <c r="H375" s="28">
        <f>C375*1.2</f>
        <v>10.872</v>
      </c>
      <c r="I375" s="28">
        <v>7.02</v>
      </c>
      <c r="J375" s="79">
        <f t="shared" si="73"/>
        <v>76.321439999999996</v>
      </c>
    </row>
    <row r="376" spans="1:352" ht="14.25" customHeight="1" x14ac:dyDescent="0.2">
      <c r="A376" s="32"/>
      <c r="B376" s="33"/>
      <c r="C376" s="28"/>
      <c r="D376" s="82"/>
      <c r="E376" s="83"/>
      <c r="F376" s="32" t="s">
        <v>20</v>
      </c>
      <c r="G376" s="33" t="s">
        <v>11</v>
      </c>
      <c r="H376" s="56">
        <f>C375*0.2/25</f>
        <v>7.2480000000000017E-2</v>
      </c>
      <c r="I376" s="82">
        <v>120</v>
      </c>
      <c r="J376" s="81">
        <f t="shared" si="73"/>
        <v>8.6976000000000013</v>
      </c>
    </row>
    <row r="377" spans="1:352" ht="14.25" customHeight="1" x14ac:dyDescent="0.2">
      <c r="A377" s="32" t="s">
        <v>130</v>
      </c>
      <c r="B377" s="33" t="s">
        <v>12</v>
      </c>
      <c r="C377" s="28">
        <v>20.12</v>
      </c>
      <c r="D377" s="28">
        <v>7</v>
      </c>
      <c r="E377" s="28">
        <f>C377*D377</f>
        <v>140.84</v>
      </c>
      <c r="F377" s="37" t="s">
        <v>16</v>
      </c>
      <c r="G377" s="31" t="s">
        <v>17</v>
      </c>
      <c r="H377" s="56">
        <f>C377*0.1/10</f>
        <v>0.20119999999999999</v>
      </c>
      <c r="I377" s="55">
        <v>279.89999999999998</v>
      </c>
      <c r="J377" s="79">
        <f>H377*I377</f>
        <v>56.315879999999993</v>
      </c>
    </row>
    <row r="378" spans="1:352" s="8" customFormat="1" ht="14.25" customHeight="1" x14ac:dyDescent="0.2">
      <c r="A378" s="86" t="s">
        <v>131</v>
      </c>
      <c r="B378" s="33" t="s">
        <v>12</v>
      </c>
      <c r="C378" s="56">
        <f>C377</f>
        <v>20.12</v>
      </c>
      <c r="D378" s="82">
        <v>45</v>
      </c>
      <c r="E378" s="83">
        <f>C378*D378</f>
        <v>905.40000000000009</v>
      </c>
      <c r="F378" s="32" t="s">
        <v>183</v>
      </c>
      <c r="G378" s="33" t="s">
        <v>18</v>
      </c>
      <c r="H378" s="56">
        <f>C378*5/30</f>
        <v>3.3533333333333335</v>
      </c>
      <c r="I378" s="82">
        <v>122.4</v>
      </c>
      <c r="J378" s="81">
        <f>H378*I378</f>
        <v>410.44800000000004</v>
      </c>
    </row>
    <row r="379" spans="1:352" ht="14.25" customHeight="1" x14ac:dyDescent="0.2">
      <c r="A379" s="32" t="s">
        <v>132</v>
      </c>
      <c r="B379" s="33" t="s">
        <v>12</v>
      </c>
      <c r="C379" s="28">
        <f>C377</f>
        <v>20.12</v>
      </c>
      <c r="D379" s="82">
        <v>50</v>
      </c>
      <c r="E379" s="83">
        <f>C379*D379</f>
        <v>1006</v>
      </c>
      <c r="F379" s="32" t="s">
        <v>20</v>
      </c>
      <c r="G379" s="33" t="s">
        <v>11</v>
      </c>
      <c r="H379" s="56">
        <f>C379*0.8/25</f>
        <v>0.64383999999999997</v>
      </c>
      <c r="I379" s="82">
        <v>120</v>
      </c>
      <c r="J379" s="81">
        <f t="shared" ref="J379:J387" si="74">H379*I379</f>
        <v>77.260799999999989</v>
      </c>
    </row>
    <row r="380" spans="1:352" ht="14.25" customHeight="1" x14ac:dyDescent="0.2">
      <c r="A380" s="32"/>
      <c r="B380" s="33"/>
      <c r="C380" s="28"/>
      <c r="D380" s="82"/>
      <c r="E380" s="83"/>
      <c r="F380" s="32" t="s">
        <v>22</v>
      </c>
      <c r="G380" s="33" t="s">
        <v>11</v>
      </c>
      <c r="H380" s="56">
        <f>C379*0.8/25</f>
        <v>0.64383999999999997</v>
      </c>
      <c r="I380" s="82">
        <v>205.5</v>
      </c>
      <c r="J380" s="81">
        <f t="shared" si="74"/>
        <v>132.30912000000001</v>
      </c>
    </row>
    <row r="381" spans="1:352" ht="14.25" customHeight="1" x14ac:dyDescent="0.2">
      <c r="A381" s="32" t="s">
        <v>133</v>
      </c>
      <c r="B381" s="33" t="s">
        <v>12</v>
      </c>
      <c r="C381" s="28">
        <f>C377</f>
        <v>20.12</v>
      </c>
      <c r="D381" s="82">
        <v>20</v>
      </c>
      <c r="E381" s="83">
        <f t="shared" ref="E381:E382" si="75">C381*D381</f>
        <v>402.40000000000003</v>
      </c>
      <c r="F381" s="32" t="s">
        <v>24</v>
      </c>
      <c r="G381" s="147" t="s">
        <v>12</v>
      </c>
      <c r="H381" s="148">
        <f>C381*0.15</f>
        <v>3.0180000000000002</v>
      </c>
      <c r="I381" s="138">
        <v>14</v>
      </c>
      <c r="J381" s="84">
        <f t="shared" si="74"/>
        <v>42.252000000000002</v>
      </c>
    </row>
    <row r="382" spans="1:352" ht="14.25" customHeight="1" x14ac:dyDescent="0.2">
      <c r="A382" s="32" t="s">
        <v>134</v>
      </c>
      <c r="B382" s="33" t="s">
        <v>12</v>
      </c>
      <c r="C382" s="28">
        <f>C377</f>
        <v>20.12</v>
      </c>
      <c r="D382" s="28">
        <v>7</v>
      </c>
      <c r="E382" s="28">
        <f t="shared" si="75"/>
        <v>140.84</v>
      </c>
      <c r="F382" s="37" t="s">
        <v>16</v>
      </c>
      <c r="G382" s="31" t="s">
        <v>17</v>
      </c>
      <c r="H382" s="56">
        <f>C382*0.1/10</f>
        <v>0.20119999999999999</v>
      </c>
      <c r="I382" s="55">
        <v>279.89999999999998</v>
      </c>
      <c r="J382" s="79">
        <f t="shared" si="74"/>
        <v>56.315879999999993</v>
      </c>
    </row>
    <row r="383" spans="1:352" s="78" customFormat="1" ht="12.75" customHeight="1" x14ac:dyDescent="0.2">
      <c r="A383" s="86" t="s">
        <v>215</v>
      </c>
      <c r="B383" s="33" t="s">
        <v>12</v>
      </c>
      <c r="C383" s="28">
        <v>11.06</v>
      </c>
      <c r="D383" s="28">
        <v>45</v>
      </c>
      <c r="E383" s="28">
        <f>C383*D383</f>
        <v>497.70000000000005</v>
      </c>
      <c r="F383" s="32" t="s">
        <v>216</v>
      </c>
      <c r="G383" s="33" t="s">
        <v>12</v>
      </c>
      <c r="H383" s="28">
        <f>C383*1.1</f>
        <v>12.166000000000002</v>
      </c>
      <c r="I383" s="28">
        <v>31.2</v>
      </c>
      <c r="J383" s="79">
        <f t="shared" si="74"/>
        <v>379.57920000000007</v>
      </c>
    </row>
    <row r="384" spans="1:352" s="78" customFormat="1" ht="14.25" customHeight="1" x14ac:dyDescent="0.2">
      <c r="A384" s="86" t="s">
        <v>135</v>
      </c>
      <c r="B384" s="33" t="s">
        <v>12</v>
      </c>
      <c r="C384" s="28">
        <f>C381</f>
        <v>20.12</v>
      </c>
      <c r="D384" s="28">
        <v>40</v>
      </c>
      <c r="E384" s="28">
        <f t="shared" ref="E384" si="76">C384*D384</f>
        <v>804.80000000000007</v>
      </c>
      <c r="F384" s="32" t="s">
        <v>228</v>
      </c>
      <c r="G384" s="33" t="s">
        <v>26</v>
      </c>
      <c r="H384" s="28">
        <f>C384*0.15</f>
        <v>3.0180000000000002</v>
      </c>
      <c r="I384" s="28">
        <v>82.5</v>
      </c>
      <c r="J384" s="79">
        <f t="shared" si="74"/>
        <v>248.98500000000001</v>
      </c>
    </row>
    <row r="385" spans="1:10" s="78" customFormat="1" ht="14.25" customHeight="1" x14ac:dyDescent="0.2">
      <c r="A385" s="32" t="s">
        <v>212</v>
      </c>
      <c r="B385" s="33" t="s">
        <v>12</v>
      </c>
      <c r="C385" s="56">
        <v>13.06</v>
      </c>
      <c r="D385" s="82">
        <v>30</v>
      </c>
      <c r="E385" s="83">
        <f>C385*D385</f>
        <v>391.8</v>
      </c>
      <c r="F385" s="32" t="s">
        <v>213</v>
      </c>
      <c r="G385" s="33" t="s">
        <v>12</v>
      </c>
      <c r="H385" s="56">
        <f>C385*1.2</f>
        <v>15.672000000000001</v>
      </c>
      <c r="I385" s="82">
        <v>8.94</v>
      </c>
      <c r="J385" s="211">
        <f t="shared" si="74"/>
        <v>140.10767999999999</v>
      </c>
    </row>
    <row r="386" spans="1:10" s="78" customFormat="1" ht="14.25" customHeight="1" x14ac:dyDescent="0.2">
      <c r="A386" s="32"/>
      <c r="B386" s="33"/>
      <c r="C386" s="28"/>
      <c r="D386" s="28"/>
      <c r="E386" s="83"/>
      <c r="F386" s="32" t="s">
        <v>20</v>
      </c>
      <c r="G386" s="33" t="s">
        <v>11</v>
      </c>
      <c r="H386" s="56">
        <f>C385*0.2/25</f>
        <v>0.10448</v>
      </c>
      <c r="I386" s="82">
        <v>120</v>
      </c>
      <c r="J386" s="79">
        <f t="shared" si="74"/>
        <v>12.537600000000001</v>
      </c>
    </row>
    <row r="387" spans="1:10" s="78" customFormat="1" ht="14.25" customHeight="1" x14ac:dyDescent="0.2">
      <c r="A387" s="32" t="s">
        <v>214</v>
      </c>
      <c r="B387" s="33" t="s">
        <v>12</v>
      </c>
      <c r="C387" s="28">
        <f>C385</f>
        <v>13.06</v>
      </c>
      <c r="D387" s="28">
        <v>25</v>
      </c>
      <c r="E387" s="28">
        <f>C387*D387</f>
        <v>326.5</v>
      </c>
      <c r="F387" s="32" t="s">
        <v>228</v>
      </c>
      <c r="G387" s="33" t="s">
        <v>26</v>
      </c>
      <c r="H387" s="28">
        <f>C387*0.1</f>
        <v>1.306</v>
      </c>
      <c r="I387" s="28">
        <v>82.5</v>
      </c>
      <c r="J387" s="79">
        <f t="shared" si="74"/>
        <v>107.745</v>
      </c>
    </row>
    <row r="388" spans="1:10" s="78" customFormat="1" ht="14.25" customHeight="1" x14ac:dyDescent="0.2">
      <c r="A388" s="26" t="s">
        <v>13</v>
      </c>
      <c r="B388" s="41"/>
      <c r="C388" s="42"/>
      <c r="D388" s="42"/>
      <c r="E388" s="42">
        <f>SUM(E358:E387)</f>
        <v>6725.7</v>
      </c>
      <c r="F388" s="29" t="s">
        <v>13</v>
      </c>
      <c r="G388" s="41"/>
      <c r="H388" s="42"/>
      <c r="I388" s="42"/>
      <c r="J388" s="43">
        <f>SUM(J358:J387)</f>
        <v>3910.8559466666675</v>
      </c>
    </row>
    <row r="389" spans="1:10" s="78" customFormat="1" ht="14.25" customHeight="1" x14ac:dyDescent="0.2">
      <c r="A389" s="168" t="s">
        <v>40</v>
      </c>
      <c r="B389" s="169"/>
      <c r="C389" s="169"/>
      <c r="D389" s="169"/>
      <c r="E389" s="169"/>
      <c r="F389" s="169"/>
      <c r="G389" s="169"/>
      <c r="H389" s="169"/>
      <c r="I389" s="169"/>
      <c r="J389" s="170"/>
    </row>
    <row r="390" spans="1:10" x14ac:dyDescent="0.2">
      <c r="A390" s="37" t="s">
        <v>217</v>
      </c>
      <c r="B390" s="31" t="s">
        <v>12</v>
      </c>
      <c r="C390" s="55">
        <v>43</v>
      </c>
      <c r="D390" s="55">
        <v>45</v>
      </c>
      <c r="E390" s="55">
        <f t="shared" ref="E390:E391" si="77">C390*D390</f>
        <v>1935</v>
      </c>
      <c r="F390" s="37"/>
      <c r="G390" s="110"/>
      <c r="H390" s="111"/>
      <c r="I390" s="111"/>
      <c r="J390" s="93"/>
    </row>
    <row r="391" spans="1:10" x14ac:dyDescent="0.2">
      <c r="A391" s="37" t="s">
        <v>96</v>
      </c>
      <c r="B391" s="31" t="s">
        <v>12</v>
      </c>
      <c r="C391" s="55">
        <f>C390</f>
        <v>43</v>
      </c>
      <c r="D391" s="55">
        <v>30</v>
      </c>
      <c r="E391" s="55">
        <f t="shared" si="77"/>
        <v>1290</v>
      </c>
      <c r="F391" s="19" t="s">
        <v>140</v>
      </c>
      <c r="G391" s="77" t="s">
        <v>11</v>
      </c>
      <c r="H391" s="20">
        <f>C391*1.5/25</f>
        <v>2.58</v>
      </c>
      <c r="I391" s="20">
        <v>83</v>
      </c>
      <c r="J391" s="93">
        <f>H391*I391</f>
        <v>214.14000000000001</v>
      </c>
    </row>
    <row r="392" spans="1:10" s="40" customFormat="1" ht="17.25" customHeight="1" x14ac:dyDescent="0.25">
      <c r="A392" s="21"/>
      <c r="B392" s="22"/>
      <c r="C392" s="98"/>
      <c r="D392" s="98"/>
      <c r="E392" s="98"/>
      <c r="F392" s="37" t="s">
        <v>185</v>
      </c>
      <c r="G392" s="33" t="s">
        <v>26</v>
      </c>
      <c r="H392" s="99">
        <f>H391*0.125</f>
        <v>0.32250000000000001</v>
      </c>
      <c r="I392" s="99">
        <v>82.4</v>
      </c>
      <c r="J392" s="100">
        <f t="shared" ref="J392" si="78">H392*I392</f>
        <v>26.574000000000002</v>
      </c>
    </row>
    <row r="393" spans="1:10" s="78" customFormat="1" ht="14.25" customHeight="1" x14ac:dyDescent="0.2">
      <c r="A393" s="37" t="s">
        <v>41</v>
      </c>
      <c r="B393" s="31" t="s">
        <v>15</v>
      </c>
      <c r="C393" s="55">
        <v>10.46</v>
      </c>
      <c r="D393" s="55">
        <v>10</v>
      </c>
      <c r="E393" s="55">
        <f t="shared" ref="E393:E394" si="79">C393*D393</f>
        <v>104.60000000000001</v>
      </c>
      <c r="F393" s="37" t="s">
        <v>16</v>
      </c>
      <c r="G393" s="31" t="s">
        <v>17</v>
      </c>
      <c r="H393" s="56">
        <f>C393*0.15/10</f>
        <v>0.15690000000000001</v>
      </c>
      <c r="I393" s="55">
        <v>279.89999999999998</v>
      </c>
      <c r="J393" s="79">
        <f>H393*I393</f>
        <v>43.916310000000003</v>
      </c>
    </row>
    <row r="394" spans="1:10" s="40" customFormat="1" ht="18" customHeight="1" x14ac:dyDescent="0.25">
      <c r="A394" s="21" t="s">
        <v>90</v>
      </c>
      <c r="B394" s="22" t="s">
        <v>15</v>
      </c>
      <c r="C394" s="98">
        <v>10.46</v>
      </c>
      <c r="D394" s="98">
        <v>250</v>
      </c>
      <c r="E394" s="98">
        <f t="shared" si="79"/>
        <v>2615</v>
      </c>
      <c r="F394" s="37" t="s">
        <v>46</v>
      </c>
      <c r="G394" s="31" t="s">
        <v>15</v>
      </c>
      <c r="H394" s="99">
        <f>C394*1.2</f>
        <v>12.552000000000001</v>
      </c>
      <c r="I394" s="157">
        <v>280</v>
      </c>
      <c r="J394" s="100">
        <f t="shared" ref="J394:J396" si="80">H394*I394</f>
        <v>3514.5600000000004</v>
      </c>
    </row>
    <row r="395" spans="1:10" s="8" customFormat="1" x14ac:dyDescent="0.2">
      <c r="A395" s="21"/>
      <c r="B395" s="22"/>
      <c r="C395" s="98"/>
      <c r="D395" s="98"/>
      <c r="E395" s="98"/>
      <c r="F395" s="37" t="s">
        <v>181</v>
      </c>
      <c r="G395" s="33" t="s">
        <v>11</v>
      </c>
      <c r="H395" s="99">
        <f>C394*7.9/25</f>
        <v>3.3053600000000007</v>
      </c>
      <c r="I395" s="99">
        <v>589.86</v>
      </c>
      <c r="J395" s="100">
        <f t="shared" si="80"/>
        <v>1949.6996496000004</v>
      </c>
    </row>
    <row r="396" spans="1:10" s="115" customFormat="1" ht="15" x14ac:dyDescent="0.2">
      <c r="A396" s="118"/>
      <c r="B396" s="119"/>
      <c r="C396" s="120"/>
      <c r="D396" s="120"/>
      <c r="E396" s="120"/>
      <c r="F396" s="88" t="s">
        <v>48</v>
      </c>
      <c r="G396" s="32" t="s">
        <v>39</v>
      </c>
      <c r="H396" s="99">
        <f>C394*11</f>
        <v>115.06</v>
      </c>
      <c r="I396" s="125">
        <v>0.18</v>
      </c>
      <c r="J396" s="100">
        <f t="shared" si="80"/>
        <v>20.710799999999999</v>
      </c>
    </row>
    <row r="397" spans="1:10" s="40" customFormat="1" ht="18" customHeight="1" x14ac:dyDescent="0.25">
      <c r="A397" s="21" t="s">
        <v>238</v>
      </c>
      <c r="B397" s="22" t="s">
        <v>12</v>
      </c>
      <c r="C397" s="98">
        <v>0.77</v>
      </c>
      <c r="D397" s="98">
        <v>200</v>
      </c>
      <c r="E397" s="98">
        <f t="shared" ref="E397" si="81">C397*D397</f>
        <v>154</v>
      </c>
      <c r="F397" s="37" t="s">
        <v>46</v>
      </c>
      <c r="G397" s="31" t="s">
        <v>15</v>
      </c>
      <c r="H397" s="99">
        <f>C397*1.2</f>
        <v>0.92399999999999993</v>
      </c>
      <c r="I397" s="157">
        <v>280</v>
      </c>
      <c r="J397" s="100">
        <f t="shared" ref="J397:J399" si="82">H397*I397</f>
        <v>258.71999999999997</v>
      </c>
    </row>
    <row r="398" spans="1:10" s="8" customFormat="1" x14ac:dyDescent="0.2">
      <c r="A398" s="21"/>
      <c r="B398" s="22"/>
      <c r="C398" s="98"/>
      <c r="D398" s="98"/>
      <c r="E398" s="98"/>
      <c r="F398" s="37" t="s">
        <v>181</v>
      </c>
      <c r="G398" s="33" t="s">
        <v>11</v>
      </c>
      <c r="H398" s="99">
        <f>C397*7.9/25</f>
        <v>0.24332000000000001</v>
      </c>
      <c r="I398" s="99">
        <v>589.86</v>
      </c>
      <c r="J398" s="100">
        <f t="shared" si="82"/>
        <v>143.52473520000001</v>
      </c>
    </row>
    <row r="399" spans="1:10" s="115" customFormat="1" ht="15" x14ac:dyDescent="0.2">
      <c r="A399" s="118"/>
      <c r="B399" s="119"/>
      <c r="C399" s="120"/>
      <c r="D399" s="120"/>
      <c r="E399" s="120"/>
      <c r="F399" s="88" t="s">
        <v>48</v>
      </c>
      <c r="G399" s="32" t="s">
        <v>39</v>
      </c>
      <c r="H399" s="99">
        <f>C397*11</f>
        <v>8.4700000000000006</v>
      </c>
      <c r="I399" s="125">
        <v>0.18</v>
      </c>
      <c r="J399" s="100">
        <f t="shared" si="82"/>
        <v>1.5246</v>
      </c>
    </row>
    <row r="400" spans="1:10" s="115" customFormat="1" x14ac:dyDescent="0.2">
      <c r="A400" s="19" t="s">
        <v>91</v>
      </c>
      <c r="B400" s="38" t="s">
        <v>12</v>
      </c>
      <c r="C400" s="23">
        <v>8.25</v>
      </c>
      <c r="D400" s="34">
        <v>75</v>
      </c>
      <c r="E400" s="35">
        <f>C400*D400</f>
        <v>618.75</v>
      </c>
      <c r="F400" s="19"/>
      <c r="G400" s="38"/>
      <c r="H400" s="23"/>
      <c r="I400" s="34"/>
      <c r="J400" s="36"/>
    </row>
    <row r="401" spans="1:10" s="8" customFormat="1" x14ac:dyDescent="0.2">
      <c r="A401" s="21" t="s">
        <v>49</v>
      </c>
      <c r="B401" s="22" t="s">
        <v>15</v>
      </c>
      <c r="C401" s="98">
        <f>C394</f>
        <v>10.46</v>
      </c>
      <c r="D401" s="98">
        <v>25</v>
      </c>
      <c r="E401" s="98">
        <f>C401*D401</f>
        <v>261.5</v>
      </c>
      <c r="F401" s="21" t="s">
        <v>50</v>
      </c>
      <c r="G401" s="22" t="s">
        <v>51</v>
      </c>
      <c r="H401" s="63">
        <f>C401*0.3</f>
        <v>3.1380000000000003</v>
      </c>
      <c r="I401" s="63">
        <v>79.25</v>
      </c>
      <c r="J401" s="124">
        <f t="shared" ref="J401" si="83">H401*I401</f>
        <v>248.68650000000002</v>
      </c>
    </row>
    <row r="402" spans="1:10" s="8" customFormat="1" x14ac:dyDescent="0.2">
      <c r="A402" s="21" t="s">
        <v>49</v>
      </c>
      <c r="B402" s="22" t="s">
        <v>12</v>
      </c>
      <c r="C402" s="98">
        <v>0.77</v>
      </c>
      <c r="D402" s="98">
        <v>25</v>
      </c>
      <c r="E402" s="98">
        <f>C402*D402</f>
        <v>19.25</v>
      </c>
      <c r="F402" s="21" t="s">
        <v>50</v>
      </c>
      <c r="G402" s="22" t="s">
        <v>51</v>
      </c>
      <c r="H402" s="63">
        <f>C402*0.3</f>
        <v>0.23099999999999998</v>
      </c>
      <c r="I402" s="63">
        <v>79.25</v>
      </c>
      <c r="J402" s="124">
        <f t="shared" ref="J402" si="84">H402*I402</f>
        <v>18.306749999999997</v>
      </c>
    </row>
    <row r="403" spans="1:10" ht="14.25" customHeight="1" x14ac:dyDescent="0.2">
      <c r="A403" s="37" t="s">
        <v>168</v>
      </c>
      <c r="B403" s="31" t="s">
        <v>12</v>
      </c>
      <c r="C403" s="73">
        <v>12.26</v>
      </c>
      <c r="D403" s="73">
        <v>40</v>
      </c>
      <c r="E403" s="73">
        <f>D403*C403</f>
        <v>490.4</v>
      </c>
      <c r="F403" s="88" t="s">
        <v>169</v>
      </c>
      <c r="G403" s="31" t="s">
        <v>12</v>
      </c>
      <c r="H403" s="56">
        <f>C403*1.2</f>
        <v>14.712</v>
      </c>
      <c r="I403" s="56">
        <v>19.96</v>
      </c>
      <c r="J403" s="95">
        <f t="shared" ref="J403:J407" si="85">H403*I403</f>
        <v>293.65152</v>
      </c>
    </row>
    <row r="404" spans="1:10" ht="14.25" customHeight="1" x14ac:dyDescent="0.2">
      <c r="A404" s="90"/>
      <c r="B404" s="87"/>
      <c r="C404" s="74"/>
      <c r="D404" s="74"/>
      <c r="E404" s="74"/>
      <c r="F404" s="88" t="s">
        <v>170</v>
      </c>
      <c r="G404" s="88" t="s">
        <v>10</v>
      </c>
      <c r="H404" s="89">
        <v>3</v>
      </c>
      <c r="I404" s="89">
        <v>13.26</v>
      </c>
      <c r="J404" s="95">
        <f t="shared" si="85"/>
        <v>39.78</v>
      </c>
    </row>
    <row r="405" spans="1:10" ht="14.25" customHeight="1" x14ac:dyDescent="0.2">
      <c r="A405" s="87"/>
      <c r="B405" s="87"/>
      <c r="C405" s="74"/>
      <c r="D405" s="74"/>
      <c r="E405" s="74"/>
      <c r="F405" s="88" t="s">
        <v>171</v>
      </c>
      <c r="G405" s="88" t="s">
        <v>39</v>
      </c>
      <c r="H405" s="89">
        <v>2</v>
      </c>
      <c r="I405" s="89">
        <v>12.54</v>
      </c>
      <c r="J405" s="95">
        <f t="shared" si="85"/>
        <v>25.08</v>
      </c>
    </row>
    <row r="406" spans="1:10" ht="14.25" customHeight="1" x14ac:dyDescent="0.2">
      <c r="A406" s="87"/>
      <c r="B406" s="87"/>
      <c r="C406" s="74"/>
      <c r="D406" s="74"/>
      <c r="E406" s="74"/>
      <c r="F406" s="88" t="s">
        <v>172</v>
      </c>
      <c r="G406" s="88" t="s">
        <v>10</v>
      </c>
      <c r="H406" s="89">
        <v>4</v>
      </c>
      <c r="I406" s="89">
        <v>12.54</v>
      </c>
      <c r="J406" s="95">
        <f t="shared" si="85"/>
        <v>50.16</v>
      </c>
    </row>
    <row r="407" spans="1:10" ht="14.25" customHeight="1" x14ac:dyDescent="0.2">
      <c r="A407" s="90"/>
      <c r="B407" s="87"/>
      <c r="C407" s="74"/>
      <c r="D407" s="74"/>
      <c r="E407" s="74"/>
      <c r="F407" s="88" t="s">
        <v>45</v>
      </c>
      <c r="G407" s="32" t="s">
        <v>39</v>
      </c>
      <c r="H407" s="56">
        <f>C403*5</f>
        <v>61.3</v>
      </c>
      <c r="I407" s="89">
        <v>0.36</v>
      </c>
      <c r="J407" s="95">
        <f t="shared" si="85"/>
        <v>22.067999999999998</v>
      </c>
    </row>
    <row r="408" spans="1:10" ht="14.25" customHeight="1" x14ac:dyDescent="0.2">
      <c r="A408" s="26" t="s">
        <v>13</v>
      </c>
      <c r="B408" s="39"/>
      <c r="C408" s="27"/>
      <c r="D408" s="42"/>
      <c r="E408" s="27">
        <f>SUM(E390:E407)</f>
        <v>7488.5</v>
      </c>
      <c r="F408" s="29" t="s">
        <v>13</v>
      </c>
      <c r="G408" s="39"/>
      <c r="H408" s="27"/>
      <c r="I408" s="27"/>
      <c r="J408" s="30">
        <f>SUM(J391:J407)</f>
        <v>6871.1028648000001</v>
      </c>
    </row>
    <row r="409" spans="1:10" s="40" customFormat="1" ht="17.25" customHeight="1" x14ac:dyDescent="0.25">
      <c r="A409" s="44" t="s">
        <v>146</v>
      </c>
      <c r="B409" s="45"/>
      <c r="C409" s="46"/>
      <c r="D409" s="47"/>
      <c r="E409" s="46">
        <f>E408+E388+E356</f>
        <v>26319.79</v>
      </c>
      <c r="F409" s="48" t="s">
        <v>13</v>
      </c>
      <c r="G409" s="45"/>
      <c r="H409" s="46"/>
      <c r="I409" s="46"/>
      <c r="J409" s="49">
        <f>J408+J388+J356</f>
        <v>30574.284269800002</v>
      </c>
    </row>
    <row r="410" spans="1:10" s="40" customFormat="1" ht="17.25" customHeight="1" thickBot="1" x14ac:dyDescent="0.3">
      <c r="A410" s="50"/>
      <c r="B410" s="51"/>
      <c r="C410" s="52"/>
      <c r="D410" s="53"/>
      <c r="E410" s="52"/>
      <c r="F410" s="54"/>
      <c r="G410" s="51"/>
      <c r="H410" s="52"/>
      <c r="I410" s="52"/>
      <c r="J410" s="52"/>
    </row>
    <row r="411" spans="1:10" ht="20.25" customHeight="1" x14ac:dyDescent="0.25">
      <c r="A411" s="15"/>
      <c r="B411" s="16"/>
      <c r="C411" s="17"/>
      <c r="D411" s="171" t="s">
        <v>239</v>
      </c>
      <c r="E411" s="171"/>
      <c r="F411" s="171"/>
      <c r="G411" s="16"/>
      <c r="H411" s="17"/>
      <c r="I411" s="17"/>
      <c r="J411" s="18"/>
    </row>
    <row r="412" spans="1:10" ht="14.25" customHeight="1" x14ac:dyDescent="0.2">
      <c r="A412" s="168" t="s">
        <v>14</v>
      </c>
      <c r="B412" s="169"/>
      <c r="C412" s="169"/>
      <c r="D412" s="169"/>
      <c r="E412" s="169"/>
      <c r="F412" s="169"/>
      <c r="G412" s="169"/>
      <c r="H412" s="169"/>
      <c r="I412" s="169"/>
      <c r="J412" s="172"/>
    </row>
    <row r="413" spans="1:10" ht="14.25" customHeight="1" x14ac:dyDescent="0.2">
      <c r="A413" s="105" t="s">
        <v>219</v>
      </c>
      <c r="B413" s="106" t="s">
        <v>15</v>
      </c>
      <c r="C413" s="24">
        <v>3.64</v>
      </c>
      <c r="D413" s="107">
        <v>100</v>
      </c>
      <c r="E413" s="107">
        <f>C413*D413</f>
        <v>364</v>
      </c>
      <c r="F413" s="212" t="s">
        <v>241</v>
      </c>
      <c r="G413" s="213" t="s">
        <v>15</v>
      </c>
      <c r="H413" s="214">
        <f>C413*28/25</f>
        <v>4.0768000000000004</v>
      </c>
      <c r="I413" s="194">
        <v>148.91</v>
      </c>
      <c r="J413" s="215">
        <f t="shared" ref="J413:J418" si="86">H413*I413</f>
        <v>607.07628800000009</v>
      </c>
    </row>
    <row r="414" spans="1:10" s="8" customFormat="1" ht="15" x14ac:dyDescent="0.2">
      <c r="A414" s="118"/>
      <c r="B414" s="119"/>
      <c r="C414" s="120"/>
      <c r="D414" s="120"/>
      <c r="E414" s="120"/>
      <c r="F414" s="212" t="s">
        <v>221</v>
      </c>
      <c r="G414" s="213" t="s">
        <v>11</v>
      </c>
      <c r="H414" s="20">
        <f>C413*3/25</f>
        <v>0.43680000000000002</v>
      </c>
      <c r="I414" s="20">
        <v>159.9</v>
      </c>
      <c r="J414" s="216">
        <f t="shared" si="86"/>
        <v>69.84432000000001</v>
      </c>
    </row>
    <row r="415" spans="1:10" s="8" customFormat="1" ht="15" x14ac:dyDescent="0.2">
      <c r="A415" s="118"/>
      <c r="B415" s="119"/>
      <c r="C415" s="120"/>
      <c r="D415" s="120"/>
      <c r="E415" s="120"/>
      <c r="F415" s="212" t="s">
        <v>222</v>
      </c>
      <c r="G415" s="122" t="s">
        <v>39</v>
      </c>
      <c r="H415" s="63">
        <f>8*C413</f>
        <v>29.12</v>
      </c>
      <c r="I415" s="123">
        <v>1.92</v>
      </c>
      <c r="J415" s="98">
        <f t="shared" si="86"/>
        <v>55.910400000000003</v>
      </c>
    </row>
    <row r="416" spans="1:10" s="8" customFormat="1" x14ac:dyDescent="0.2">
      <c r="A416" s="217" t="s">
        <v>223</v>
      </c>
      <c r="B416" s="213" t="s">
        <v>15</v>
      </c>
      <c r="C416" s="23">
        <f>C413</f>
        <v>3.64</v>
      </c>
      <c r="D416" s="218">
        <v>190</v>
      </c>
      <c r="E416" s="219">
        <f>C416*D416</f>
        <v>691.6</v>
      </c>
      <c r="F416" s="212" t="s">
        <v>221</v>
      </c>
      <c r="G416" s="213" t="s">
        <v>11</v>
      </c>
      <c r="H416" s="20">
        <f>C416*3/25</f>
        <v>0.43680000000000002</v>
      </c>
      <c r="I416" s="20">
        <v>159.9</v>
      </c>
      <c r="J416" s="216">
        <f t="shared" si="86"/>
        <v>69.84432000000001</v>
      </c>
    </row>
    <row r="417" spans="1:10" s="78" customFormat="1" ht="12.75" customHeight="1" x14ac:dyDescent="0.2">
      <c r="A417" s="118"/>
      <c r="B417" s="119"/>
      <c r="C417" s="120"/>
      <c r="D417" s="120"/>
      <c r="E417" s="120"/>
      <c r="F417" s="212" t="s">
        <v>224</v>
      </c>
      <c r="G417" s="122" t="s">
        <v>12</v>
      </c>
      <c r="H417" s="63">
        <f>C416*0.5</f>
        <v>1.82</v>
      </c>
      <c r="I417" s="123">
        <v>16.88</v>
      </c>
      <c r="J417" s="98">
        <f t="shared" si="86"/>
        <v>30.721599999999999</v>
      </c>
    </row>
    <row r="418" spans="1:10" ht="13.5" customHeight="1" x14ac:dyDescent="0.2">
      <c r="A418" s="118"/>
      <c r="B418" s="119"/>
      <c r="C418" s="120"/>
      <c r="D418" s="120"/>
      <c r="E418" s="120"/>
      <c r="F418" s="212" t="s">
        <v>225</v>
      </c>
      <c r="G418" s="213" t="s">
        <v>11</v>
      </c>
      <c r="H418" s="20">
        <f>C416*3/25</f>
        <v>0.43680000000000002</v>
      </c>
      <c r="I418" s="20">
        <v>219.9</v>
      </c>
      <c r="J418" s="98">
        <f t="shared" si="86"/>
        <v>96.052320000000009</v>
      </c>
    </row>
    <row r="419" spans="1:10" s="8" customFormat="1" ht="14.25" customHeight="1" x14ac:dyDescent="0.2">
      <c r="A419" s="86" t="s">
        <v>242</v>
      </c>
      <c r="B419" s="33" t="s">
        <v>15</v>
      </c>
      <c r="C419" s="56">
        <v>5.71</v>
      </c>
      <c r="D419" s="82">
        <v>55</v>
      </c>
      <c r="E419" s="83">
        <f t="shared" ref="E419:E420" si="87">C419*D419</f>
        <v>314.05</v>
      </c>
      <c r="F419" s="32"/>
      <c r="G419" s="33"/>
      <c r="H419" s="56"/>
      <c r="I419" s="82"/>
      <c r="J419" s="81"/>
    </row>
    <row r="420" spans="1:10" s="8" customFormat="1" ht="14.25" customHeight="1" x14ac:dyDescent="0.2">
      <c r="A420" s="86" t="s">
        <v>235</v>
      </c>
      <c r="B420" s="33" t="s">
        <v>15</v>
      </c>
      <c r="C420" s="56">
        <v>5.71</v>
      </c>
      <c r="D420" s="82">
        <v>55</v>
      </c>
      <c r="E420" s="83">
        <f t="shared" si="87"/>
        <v>314.05</v>
      </c>
      <c r="F420" s="32" t="s">
        <v>191</v>
      </c>
      <c r="G420" s="33" t="s">
        <v>18</v>
      </c>
      <c r="H420" s="56">
        <f>C420*16/30</f>
        <v>3.0453333333333332</v>
      </c>
      <c r="I420" s="82">
        <v>162.19999999999999</v>
      </c>
      <c r="J420" s="81">
        <f t="shared" ref="J420" si="88">H420*I420</f>
        <v>493.95306666666659</v>
      </c>
    </row>
    <row r="421" spans="1:10" ht="14.25" customHeight="1" x14ac:dyDescent="0.2">
      <c r="A421" s="32" t="s">
        <v>229</v>
      </c>
      <c r="B421" s="33" t="s">
        <v>12</v>
      </c>
      <c r="C421" s="28">
        <v>3.06</v>
      </c>
      <c r="D421" s="28">
        <v>100</v>
      </c>
      <c r="E421" s="28">
        <f>C421*D421</f>
        <v>306</v>
      </c>
      <c r="F421" s="37" t="s">
        <v>231</v>
      </c>
      <c r="G421" s="31" t="s">
        <v>12</v>
      </c>
      <c r="H421" s="56">
        <v>2</v>
      </c>
      <c r="I421" s="55">
        <v>104.16</v>
      </c>
      <c r="J421" s="81">
        <f t="shared" ref="J421:J424" si="89">H421*I421</f>
        <v>208.32</v>
      </c>
    </row>
    <row r="422" spans="1:10" s="151" customFormat="1" x14ac:dyDescent="0.25">
      <c r="A422" s="146"/>
      <c r="B422" s="147"/>
      <c r="C422" s="148"/>
      <c r="D422" s="138"/>
      <c r="E422" s="149"/>
      <c r="F422" s="19" t="s">
        <v>232</v>
      </c>
      <c r="G422" s="38" t="s">
        <v>10</v>
      </c>
      <c r="H422" s="20">
        <v>2</v>
      </c>
      <c r="I422" s="20">
        <v>27.9</v>
      </c>
      <c r="J422" s="25">
        <f t="shared" si="89"/>
        <v>55.8</v>
      </c>
    </row>
    <row r="423" spans="1:10" s="151" customFormat="1" x14ac:dyDescent="0.25">
      <c r="A423" s="146"/>
      <c r="B423" s="147"/>
      <c r="C423" s="148"/>
      <c r="D423" s="138"/>
      <c r="E423" s="149"/>
      <c r="F423" s="19" t="s">
        <v>33</v>
      </c>
      <c r="G423" s="38" t="s">
        <v>10</v>
      </c>
      <c r="H423" s="20">
        <f>C421*0.4</f>
        <v>1.2240000000000002</v>
      </c>
      <c r="I423" s="20">
        <v>155.57</v>
      </c>
      <c r="J423" s="25">
        <f t="shared" si="89"/>
        <v>190.41768000000002</v>
      </c>
    </row>
    <row r="424" spans="1:10" ht="14.25" customHeight="1" x14ac:dyDescent="0.2">
      <c r="A424" s="32" t="s">
        <v>230</v>
      </c>
      <c r="B424" s="33" t="s">
        <v>12</v>
      </c>
      <c r="C424" s="28">
        <v>3.06</v>
      </c>
      <c r="D424" s="82">
        <v>50</v>
      </c>
      <c r="E424" s="83">
        <f>C424*D424</f>
        <v>153</v>
      </c>
      <c r="F424" s="19" t="s">
        <v>33</v>
      </c>
      <c r="G424" s="38" t="s">
        <v>10</v>
      </c>
      <c r="H424" s="20">
        <f>C424*0.15</f>
        <v>0.45899999999999996</v>
      </c>
      <c r="I424" s="20">
        <v>155.57</v>
      </c>
      <c r="J424" s="25">
        <f t="shared" si="89"/>
        <v>71.406629999999993</v>
      </c>
    </row>
    <row r="425" spans="1:10" s="85" customFormat="1" ht="14.25" customHeight="1" x14ac:dyDescent="0.2">
      <c r="A425" s="32" t="s">
        <v>27</v>
      </c>
      <c r="B425" s="33" t="s">
        <v>15</v>
      </c>
      <c r="C425" s="56">
        <v>16.14</v>
      </c>
      <c r="D425" s="82">
        <v>10</v>
      </c>
      <c r="E425" s="83">
        <f t="shared" ref="E425:E426" si="90">C425*D425</f>
        <v>161.4</v>
      </c>
      <c r="F425" s="37" t="s">
        <v>16</v>
      </c>
      <c r="G425" s="31" t="s">
        <v>17</v>
      </c>
      <c r="H425" s="56">
        <f>C425*0.15/10</f>
        <v>0.24209999999999998</v>
      </c>
      <c r="I425" s="55">
        <v>279.89999999999998</v>
      </c>
      <c r="J425" s="79">
        <f t="shared" ref="J425:J431" si="91">H425*I425</f>
        <v>67.763789999999986</v>
      </c>
    </row>
    <row r="426" spans="1:10" s="8" customFormat="1" ht="14.25" customHeight="1" x14ac:dyDescent="0.2">
      <c r="A426" s="86" t="s">
        <v>192</v>
      </c>
      <c r="B426" s="33" t="s">
        <v>15</v>
      </c>
      <c r="C426" s="56">
        <f>C425</f>
        <v>16.14</v>
      </c>
      <c r="D426" s="82">
        <v>55</v>
      </c>
      <c r="E426" s="83">
        <f t="shared" si="90"/>
        <v>887.7</v>
      </c>
      <c r="F426" s="32" t="s">
        <v>191</v>
      </c>
      <c r="G426" s="33" t="s">
        <v>18</v>
      </c>
      <c r="H426" s="56">
        <f>C426*10/30</f>
        <v>5.38</v>
      </c>
      <c r="I426" s="82">
        <v>162.19999999999999</v>
      </c>
      <c r="J426" s="81">
        <f t="shared" si="91"/>
        <v>872.63599999999997</v>
      </c>
    </row>
    <row r="427" spans="1:10" s="78" customFormat="1" ht="14.25" customHeight="1" x14ac:dyDescent="0.2">
      <c r="A427" s="86" t="s">
        <v>28</v>
      </c>
      <c r="B427" s="33" t="s">
        <v>15</v>
      </c>
      <c r="C427" s="56">
        <f>C425</f>
        <v>16.14</v>
      </c>
      <c r="D427" s="82">
        <v>60</v>
      </c>
      <c r="E427" s="83">
        <f>C427*D427</f>
        <v>968.40000000000009</v>
      </c>
      <c r="F427" s="32" t="s">
        <v>20</v>
      </c>
      <c r="G427" s="33" t="s">
        <v>11</v>
      </c>
      <c r="H427" s="56">
        <f>C427*1.2/25</f>
        <v>0.77471999999999996</v>
      </c>
      <c r="I427" s="82">
        <v>120</v>
      </c>
      <c r="J427" s="81">
        <f t="shared" si="91"/>
        <v>92.966399999999993</v>
      </c>
    </row>
    <row r="428" spans="1:10" ht="14.25" customHeight="1" x14ac:dyDescent="0.2">
      <c r="A428" s="32"/>
      <c r="B428" s="33"/>
      <c r="C428" s="28"/>
      <c r="D428" s="82"/>
      <c r="E428" s="83"/>
      <c r="F428" s="32" t="s">
        <v>22</v>
      </c>
      <c r="G428" s="33" t="s">
        <v>11</v>
      </c>
      <c r="H428" s="56">
        <f>C427*0.8/25</f>
        <v>0.51648000000000005</v>
      </c>
      <c r="I428" s="82">
        <v>205.5</v>
      </c>
      <c r="J428" s="81">
        <f t="shared" si="91"/>
        <v>106.13664000000001</v>
      </c>
    </row>
    <row r="429" spans="1:10" s="85" customFormat="1" ht="14.25" customHeight="1" x14ac:dyDescent="0.2">
      <c r="A429" s="86" t="s">
        <v>29</v>
      </c>
      <c r="B429" s="33" t="s">
        <v>15</v>
      </c>
      <c r="C429" s="56">
        <f>C427</f>
        <v>16.14</v>
      </c>
      <c r="D429" s="82">
        <v>30</v>
      </c>
      <c r="E429" s="83">
        <f>C429*D429</f>
        <v>484.20000000000005</v>
      </c>
      <c r="F429" s="32" t="s">
        <v>24</v>
      </c>
      <c r="G429" s="147" t="s">
        <v>12</v>
      </c>
      <c r="H429" s="148">
        <f>C429*0.15</f>
        <v>2.4209999999999998</v>
      </c>
      <c r="I429" s="138">
        <v>14</v>
      </c>
      <c r="J429" s="84">
        <f t="shared" si="91"/>
        <v>33.893999999999998</v>
      </c>
    </row>
    <row r="430" spans="1:10" ht="14.25" customHeight="1" x14ac:dyDescent="0.2">
      <c r="A430" s="86" t="s">
        <v>30</v>
      </c>
      <c r="B430" s="33" t="s">
        <v>15</v>
      </c>
      <c r="C430" s="28">
        <f>C429</f>
        <v>16.14</v>
      </c>
      <c r="D430" s="82">
        <v>10</v>
      </c>
      <c r="E430" s="83">
        <f>C430*D430</f>
        <v>161.4</v>
      </c>
      <c r="F430" s="37" t="s">
        <v>16</v>
      </c>
      <c r="G430" s="31" t="s">
        <v>17</v>
      </c>
      <c r="H430" s="56">
        <f>C430*0.15/10</f>
        <v>0.24209999999999998</v>
      </c>
      <c r="I430" s="55">
        <v>279.89999999999998</v>
      </c>
      <c r="J430" s="84">
        <f t="shared" si="91"/>
        <v>67.763789999999986</v>
      </c>
    </row>
    <row r="431" spans="1:10" s="78" customFormat="1" ht="14.25" customHeight="1" x14ac:dyDescent="0.2">
      <c r="A431" s="86" t="s">
        <v>193</v>
      </c>
      <c r="B431" s="33" t="s">
        <v>15</v>
      </c>
      <c r="C431" s="28">
        <f>C430</f>
        <v>16.14</v>
      </c>
      <c r="D431" s="28">
        <v>50</v>
      </c>
      <c r="E431" s="28">
        <f>C431*D431</f>
        <v>807</v>
      </c>
      <c r="F431" s="32" t="s">
        <v>228</v>
      </c>
      <c r="G431" s="33" t="s">
        <v>26</v>
      </c>
      <c r="H431" s="28">
        <f>C431*0.3</f>
        <v>4.8419999999999996</v>
      </c>
      <c r="I431" s="28">
        <v>82.5</v>
      </c>
      <c r="J431" s="79">
        <f t="shared" si="91"/>
        <v>399.46499999999997</v>
      </c>
    </row>
    <row r="432" spans="1:10" ht="14.25" customHeight="1" x14ac:dyDescent="0.2">
      <c r="A432" s="26" t="s">
        <v>13</v>
      </c>
      <c r="B432" s="39"/>
      <c r="C432" s="27"/>
      <c r="D432" s="28"/>
      <c r="E432" s="27">
        <f>SUM(E413:E431)</f>
        <v>5612.8</v>
      </c>
      <c r="F432" s="29" t="s">
        <v>13</v>
      </c>
      <c r="G432" s="39"/>
      <c r="H432" s="27"/>
      <c r="I432" s="27"/>
      <c r="J432" s="30">
        <f>SUM(J413:J431)</f>
        <v>3589.9722446666665</v>
      </c>
    </row>
    <row r="433" spans="1:10" ht="14.25" customHeight="1" x14ac:dyDescent="0.2">
      <c r="A433" s="168" t="s">
        <v>38</v>
      </c>
      <c r="B433" s="169"/>
      <c r="C433" s="169"/>
      <c r="D433" s="169"/>
      <c r="E433" s="169"/>
      <c r="F433" s="169"/>
      <c r="G433" s="169"/>
      <c r="H433" s="169"/>
      <c r="I433" s="169"/>
      <c r="J433" s="170"/>
    </row>
    <row r="434" spans="1:10" s="151" customFormat="1" x14ac:dyDescent="0.25">
      <c r="A434" s="146" t="s">
        <v>194</v>
      </c>
      <c r="B434" s="147" t="s">
        <v>125</v>
      </c>
      <c r="C434" s="148">
        <v>2.3199999999999998</v>
      </c>
      <c r="D434" s="138">
        <v>15</v>
      </c>
      <c r="E434" s="149">
        <f>C434*D434</f>
        <v>34.799999999999997</v>
      </c>
      <c r="F434" s="19" t="s">
        <v>33</v>
      </c>
      <c r="G434" s="38" t="s">
        <v>10</v>
      </c>
      <c r="H434" s="20">
        <f>C434*0.1</f>
        <v>0.23199999999999998</v>
      </c>
      <c r="I434" s="20">
        <v>155.57</v>
      </c>
      <c r="J434" s="25">
        <f t="shared" ref="J434:J448" si="92">H434*I434</f>
        <v>36.092239999999997</v>
      </c>
    </row>
    <row r="435" spans="1:10" ht="14.25" customHeight="1" x14ac:dyDescent="0.2">
      <c r="A435" s="105" t="s">
        <v>243</v>
      </c>
      <c r="B435" s="106" t="s">
        <v>15</v>
      </c>
      <c r="C435" s="24">
        <v>3.76</v>
      </c>
      <c r="D435" s="107">
        <v>100</v>
      </c>
      <c r="E435" s="107">
        <f>C435*D435</f>
        <v>376</v>
      </c>
      <c r="F435" s="212" t="s">
        <v>220</v>
      </c>
      <c r="G435" s="213" t="s">
        <v>15</v>
      </c>
      <c r="H435" s="214">
        <f>C435*28/25</f>
        <v>4.2111999999999998</v>
      </c>
      <c r="I435" s="194">
        <v>59.55</v>
      </c>
      <c r="J435" s="215">
        <f t="shared" si="92"/>
        <v>250.77695999999997</v>
      </c>
    </row>
    <row r="436" spans="1:10" s="8" customFormat="1" ht="15" x14ac:dyDescent="0.2">
      <c r="A436" s="118"/>
      <c r="B436" s="119"/>
      <c r="C436" s="120"/>
      <c r="D436" s="120"/>
      <c r="E436" s="120"/>
      <c r="F436" s="212" t="s">
        <v>221</v>
      </c>
      <c r="G436" s="213" t="s">
        <v>11</v>
      </c>
      <c r="H436" s="20">
        <f>C435*3/25</f>
        <v>0.45119999999999999</v>
      </c>
      <c r="I436" s="20">
        <v>159.9</v>
      </c>
      <c r="J436" s="216">
        <f t="shared" si="92"/>
        <v>72.146879999999996</v>
      </c>
    </row>
    <row r="437" spans="1:10" s="8" customFormat="1" ht="15" x14ac:dyDescent="0.2">
      <c r="A437" s="118"/>
      <c r="B437" s="119"/>
      <c r="C437" s="120"/>
      <c r="D437" s="120"/>
      <c r="E437" s="120"/>
      <c r="F437" s="212" t="s">
        <v>222</v>
      </c>
      <c r="G437" s="122" t="s">
        <v>39</v>
      </c>
      <c r="H437" s="63">
        <f>8*C435</f>
        <v>30.08</v>
      </c>
      <c r="I437" s="123">
        <v>1.5</v>
      </c>
      <c r="J437" s="98">
        <f t="shared" si="92"/>
        <v>45.12</v>
      </c>
    </row>
    <row r="438" spans="1:10" s="8" customFormat="1" x14ac:dyDescent="0.2">
      <c r="A438" s="217" t="s">
        <v>223</v>
      </c>
      <c r="B438" s="213" t="s">
        <v>15</v>
      </c>
      <c r="C438" s="23">
        <f>C435</f>
        <v>3.76</v>
      </c>
      <c r="D438" s="218">
        <v>200</v>
      </c>
      <c r="E438" s="219">
        <f>C438*D438</f>
        <v>752</v>
      </c>
      <c r="F438" s="212" t="s">
        <v>221</v>
      </c>
      <c r="G438" s="213" t="s">
        <v>11</v>
      </c>
      <c r="H438" s="20">
        <f>C438*3/25</f>
        <v>0.45119999999999999</v>
      </c>
      <c r="I438" s="20">
        <v>159.9</v>
      </c>
      <c r="J438" s="216">
        <f t="shared" si="92"/>
        <v>72.146879999999996</v>
      </c>
    </row>
    <row r="439" spans="1:10" s="78" customFormat="1" ht="12.75" customHeight="1" x14ac:dyDescent="0.2">
      <c r="A439" s="118"/>
      <c r="B439" s="119"/>
      <c r="C439" s="120"/>
      <c r="D439" s="120"/>
      <c r="E439" s="120"/>
      <c r="F439" s="212" t="s">
        <v>224</v>
      </c>
      <c r="G439" s="122" t="s">
        <v>12</v>
      </c>
      <c r="H439" s="63">
        <f>C438*0.5</f>
        <v>1.88</v>
      </c>
      <c r="I439" s="123">
        <v>16.88</v>
      </c>
      <c r="J439" s="98">
        <f t="shared" si="92"/>
        <v>31.734399999999997</v>
      </c>
    </row>
    <row r="440" spans="1:10" ht="13.5" customHeight="1" x14ac:dyDescent="0.2">
      <c r="A440" s="118"/>
      <c r="B440" s="119"/>
      <c r="C440" s="120"/>
      <c r="D440" s="120"/>
      <c r="E440" s="120"/>
      <c r="F440" s="212" t="s">
        <v>225</v>
      </c>
      <c r="G440" s="213" t="s">
        <v>11</v>
      </c>
      <c r="H440" s="20">
        <f>C438*3/25</f>
        <v>0.45119999999999999</v>
      </c>
      <c r="I440" s="20">
        <v>219.9</v>
      </c>
      <c r="J440" s="98">
        <f t="shared" si="92"/>
        <v>99.218879999999999</v>
      </c>
    </row>
    <row r="441" spans="1:10" s="78" customFormat="1" ht="14.25" customHeight="1" x14ac:dyDescent="0.2">
      <c r="A441" s="32" t="s">
        <v>195</v>
      </c>
      <c r="B441" s="33" t="s">
        <v>15</v>
      </c>
      <c r="C441" s="28">
        <v>3.76</v>
      </c>
      <c r="D441" s="28">
        <v>12</v>
      </c>
      <c r="E441" s="28">
        <f t="shared" ref="E441:E443" si="93">C441*D441</f>
        <v>45.12</v>
      </c>
      <c r="F441" s="37" t="s">
        <v>16</v>
      </c>
      <c r="G441" s="31" t="s">
        <v>17</v>
      </c>
      <c r="H441" s="56">
        <f>C441*0.15/10</f>
        <v>5.6399999999999992E-2</v>
      </c>
      <c r="I441" s="55">
        <v>279.89999999999998</v>
      </c>
      <c r="J441" s="93">
        <f t="shared" si="92"/>
        <v>15.786359999999997</v>
      </c>
    </row>
    <row r="442" spans="1:10" s="40" customFormat="1" ht="14.25" customHeight="1" x14ac:dyDescent="0.25">
      <c r="A442" s="86" t="s">
        <v>196</v>
      </c>
      <c r="B442" s="33" t="s">
        <v>15</v>
      </c>
      <c r="C442" s="56">
        <v>3.76</v>
      </c>
      <c r="D442" s="82">
        <v>60</v>
      </c>
      <c r="E442" s="83">
        <f t="shared" si="93"/>
        <v>225.6</v>
      </c>
      <c r="F442" s="32" t="s">
        <v>191</v>
      </c>
      <c r="G442" s="33" t="s">
        <v>18</v>
      </c>
      <c r="H442" s="56">
        <f>C442*7/30</f>
        <v>0.8773333333333333</v>
      </c>
      <c r="I442" s="82">
        <v>162.19999999999999</v>
      </c>
      <c r="J442" s="81">
        <f t="shared" si="92"/>
        <v>142.30346666666665</v>
      </c>
    </row>
    <row r="443" spans="1:10" ht="14.25" customHeight="1" x14ac:dyDescent="0.2">
      <c r="A443" s="86" t="s">
        <v>197</v>
      </c>
      <c r="B443" s="33" t="s">
        <v>15</v>
      </c>
      <c r="C443" s="56">
        <f>C442</f>
        <v>3.76</v>
      </c>
      <c r="D443" s="82">
        <v>65</v>
      </c>
      <c r="E443" s="83">
        <f t="shared" si="93"/>
        <v>244.39999999999998</v>
      </c>
      <c r="F443" s="32" t="s">
        <v>20</v>
      </c>
      <c r="G443" s="33" t="s">
        <v>11</v>
      </c>
      <c r="H443" s="56">
        <f>C442*1.2/25</f>
        <v>0.18047999999999997</v>
      </c>
      <c r="I443" s="82">
        <v>120</v>
      </c>
      <c r="J443" s="81">
        <f t="shared" si="92"/>
        <v>21.657599999999995</v>
      </c>
    </row>
    <row r="444" spans="1:10" s="78" customFormat="1" ht="14.25" customHeight="1" x14ac:dyDescent="0.2">
      <c r="A444" s="32"/>
      <c r="B444" s="33"/>
      <c r="C444" s="28"/>
      <c r="D444" s="82"/>
      <c r="E444" s="83"/>
      <c r="F444" s="32" t="s">
        <v>22</v>
      </c>
      <c r="G444" s="33" t="s">
        <v>11</v>
      </c>
      <c r="H444" s="56">
        <f>C443*0.9/25</f>
        <v>0.13536000000000001</v>
      </c>
      <c r="I444" s="82">
        <v>205.5</v>
      </c>
      <c r="J444" s="81">
        <f t="shared" si="92"/>
        <v>27.816480000000002</v>
      </c>
    </row>
    <row r="445" spans="1:10" s="92" customFormat="1" ht="14.25" customHeight="1" x14ac:dyDescent="0.25">
      <c r="A445" s="86" t="s">
        <v>198</v>
      </c>
      <c r="B445" s="33" t="s">
        <v>15</v>
      </c>
      <c r="C445" s="28">
        <f>C443</f>
        <v>3.76</v>
      </c>
      <c r="D445" s="82">
        <v>35</v>
      </c>
      <c r="E445" s="83">
        <f t="shared" ref="E445:E446" si="94">C445*D445</f>
        <v>131.6</v>
      </c>
      <c r="F445" s="32" t="s">
        <v>24</v>
      </c>
      <c r="G445" s="147" t="s">
        <v>12</v>
      </c>
      <c r="H445" s="148">
        <f>C445*0.15</f>
        <v>0.56399999999999995</v>
      </c>
      <c r="I445" s="138">
        <v>14</v>
      </c>
      <c r="J445" s="81">
        <f t="shared" si="92"/>
        <v>7.895999999999999</v>
      </c>
    </row>
    <row r="446" spans="1:10" s="78" customFormat="1" ht="14.25" customHeight="1" x14ac:dyDescent="0.2">
      <c r="A446" s="32" t="s">
        <v>195</v>
      </c>
      <c r="B446" s="33" t="s">
        <v>15</v>
      </c>
      <c r="C446" s="28">
        <f>C445</f>
        <v>3.76</v>
      </c>
      <c r="D446" s="28">
        <v>12</v>
      </c>
      <c r="E446" s="28">
        <f t="shared" si="94"/>
        <v>45.12</v>
      </c>
      <c r="F446" s="37" t="s">
        <v>16</v>
      </c>
      <c r="G446" s="31" t="s">
        <v>17</v>
      </c>
      <c r="H446" s="56">
        <f>C446*0.15/10</f>
        <v>5.6399999999999992E-2</v>
      </c>
      <c r="I446" s="55">
        <v>279.89999999999998</v>
      </c>
      <c r="J446" s="93">
        <f t="shared" si="92"/>
        <v>15.786359999999997</v>
      </c>
    </row>
    <row r="447" spans="1:10" s="78" customFormat="1" ht="12.75" customHeight="1" x14ac:dyDescent="0.2">
      <c r="A447" s="86" t="s">
        <v>215</v>
      </c>
      <c r="B447" s="33" t="s">
        <v>15</v>
      </c>
      <c r="C447" s="28">
        <v>3.76</v>
      </c>
      <c r="D447" s="28">
        <v>45</v>
      </c>
      <c r="E447" s="28">
        <f>C447*D447</f>
        <v>169.2</v>
      </c>
      <c r="F447" s="32" t="s">
        <v>216</v>
      </c>
      <c r="G447" s="33" t="s">
        <v>12</v>
      </c>
      <c r="H447" s="28">
        <f>C447*1.1</f>
        <v>4.1360000000000001</v>
      </c>
      <c r="I447" s="28">
        <v>31.2</v>
      </c>
      <c r="J447" s="79">
        <f t="shared" si="92"/>
        <v>129.04320000000001</v>
      </c>
    </row>
    <row r="448" spans="1:10" s="78" customFormat="1" ht="14.25" customHeight="1" x14ac:dyDescent="0.2">
      <c r="A448" s="32" t="s">
        <v>199</v>
      </c>
      <c r="B448" s="33" t="s">
        <v>15</v>
      </c>
      <c r="C448" s="28">
        <f>C446</f>
        <v>3.76</v>
      </c>
      <c r="D448" s="28">
        <v>55</v>
      </c>
      <c r="E448" s="28">
        <f>C448*D448</f>
        <v>206.79999999999998</v>
      </c>
      <c r="F448" s="32" t="s">
        <v>228</v>
      </c>
      <c r="G448" s="33" t="s">
        <v>26</v>
      </c>
      <c r="H448" s="28">
        <f>C448*0.3</f>
        <v>1.1279999999999999</v>
      </c>
      <c r="I448" s="28">
        <v>82.5</v>
      </c>
      <c r="J448" s="79">
        <f t="shared" si="92"/>
        <v>93.059999999999988</v>
      </c>
    </row>
    <row r="449" spans="1:10" s="78" customFormat="1" ht="14.25" customHeight="1" x14ac:dyDescent="0.2">
      <c r="A449" s="32" t="s">
        <v>212</v>
      </c>
      <c r="B449" s="33" t="s">
        <v>12</v>
      </c>
      <c r="C449" s="56">
        <v>8.58</v>
      </c>
      <c r="D449" s="82">
        <v>30</v>
      </c>
      <c r="E449" s="83">
        <f>C449*D449</f>
        <v>257.39999999999998</v>
      </c>
      <c r="F449" s="32" t="s">
        <v>213</v>
      </c>
      <c r="G449" s="33" t="s">
        <v>12</v>
      </c>
      <c r="H449" s="56">
        <f>C449*1.2</f>
        <v>10.295999999999999</v>
      </c>
      <c r="I449" s="82">
        <v>8.94</v>
      </c>
      <c r="J449" s="211">
        <f t="shared" ref="J449:J451" si="95">H449*I449</f>
        <v>92.046239999999983</v>
      </c>
    </row>
    <row r="450" spans="1:10" s="78" customFormat="1" ht="14.25" customHeight="1" x14ac:dyDescent="0.2">
      <c r="A450" s="32"/>
      <c r="B450" s="33"/>
      <c r="C450" s="28"/>
      <c r="D450" s="28"/>
      <c r="E450" s="83"/>
      <c r="F450" s="32" t="s">
        <v>20</v>
      </c>
      <c r="G450" s="33" t="s">
        <v>11</v>
      </c>
      <c r="H450" s="56">
        <f>C449*0.2/25</f>
        <v>6.8640000000000007E-2</v>
      </c>
      <c r="I450" s="82">
        <v>120</v>
      </c>
      <c r="J450" s="79">
        <f t="shared" si="95"/>
        <v>8.2368000000000006</v>
      </c>
    </row>
    <row r="451" spans="1:10" s="78" customFormat="1" ht="14.25" customHeight="1" x14ac:dyDescent="0.2">
      <c r="A451" s="32" t="s">
        <v>214</v>
      </c>
      <c r="B451" s="33" t="s">
        <v>12</v>
      </c>
      <c r="C451" s="28">
        <f>C449</f>
        <v>8.58</v>
      </c>
      <c r="D451" s="28">
        <v>25</v>
      </c>
      <c r="E451" s="28">
        <f>C451*D451</f>
        <v>214.5</v>
      </c>
      <c r="F451" s="32" t="s">
        <v>228</v>
      </c>
      <c r="G451" s="33" t="s">
        <v>26</v>
      </c>
      <c r="H451" s="28">
        <f>C451*0.1</f>
        <v>0.8580000000000001</v>
      </c>
      <c r="I451" s="28">
        <v>82.5</v>
      </c>
      <c r="J451" s="79">
        <f t="shared" si="95"/>
        <v>70.785000000000011</v>
      </c>
    </row>
    <row r="452" spans="1:10" s="78" customFormat="1" ht="14.25" customHeight="1" x14ac:dyDescent="0.2">
      <c r="A452" s="26" t="s">
        <v>13</v>
      </c>
      <c r="B452" s="41"/>
      <c r="C452" s="42"/>
      <c r="D452" s="42"/>
      <c r="E452" s="42">
        <f>SUM(E434:E451)</f>
        <v>2702.5399999999995</v>
      </c>
      <c r="F452" s="29" t="s">
        <v>13</v>
      </c>
      <c r="G452" s="41"/>
      <c r="H452" s="42"/>
      <c r="I452" s="42"/>
      <c r="J452" s="43">
        <f>SUM(J434:J451)</f>
        <v>1231.6537466666662</v>
      </c>
    </row>
    <row r="453" spans="1:10" s="78" customFormat="1" ht="14.25" customHeight="1" x14ac:dyDescent="0.2">
      <c r="A453" s="168" t="s">
        <v>40</v>
      </c>
      <c r="B453" s="169"/>
      <c r="C453" s="169"/>
      <c r="D453" s="169"/>
      <c r="E453" s="169"/>
      <c r="F453" s="169"/>
      <c r="G453" s="169"/>
      <c r="H453" s="169"/>
      <c r="I453" s="169"/>
      <c r="J453" s="170"/>
    </row>
    <row r="454" spans="1:10" x14ac:dyDescent="0.2">
      <c r="A454" s="37" t="s">
        <v>217</v>
      </c>
      <c r="B454" s="31" t="s">
        <v>12</v>
      </c>
      <c r="C454" s="55">
        <v>25</v>
      </c>
      <c r="D454" s="55">
        <v>45</v>
      </c>
      <c r="E454" s="55">
        <f t="shared" ref="E454:E455" si="96">C454*D454</f>
        <v>1125</v>
      </c>
      <c r="F454" s="37"/>
      <c r="G454" s="110"/>
      <c r="H454" s="111"/>
      <c r="I454" s="111"/>
      <c r="J454" s="93"/>
    </row>
    <row r="455" spans="1:10" x14ac:dyDescent="0.2">
      <c r="A455" s="37" t="s">
        <v>96</v>
      </c>
      <c r="B455" s="31" t="s">
        <v>12</v>
      </c>
      <c r="C455" s="55">
        <f>C454</f>
        <v>25</v>
      </c>
      <c r="D455" s="55">
        <v>30</v>
      </c>
      <c r="E455" s="55">
        <f t="shared" si="96"/>
        <v>750</v>
      </c>
      <c r="F455" s="19" t="s">
        <v>140</v>
      </c>
      <c r="G455" s="77" t="s">
        <v>11</v>
      </c>
      <c r="H455" s="20">
        <f>C455*1.5/25</f>
        <v>1.5</v>
      </c>
      <c r="I455" s="20">
        <v>83</v>
      </c>
      <c r="J455" s="93">
        <f>H455*I455</f>
        <v>124.5</v>
      </c>
    </row>
    <row r="456" spans="1:10" s="40" customFormat="1" ht="17.25" customHeight="1" x14ac:dyDescent="0.25">
      <c r="A456" s="21"/>
      <c r="B456" s="22"/>
      <c r="C456" s="98"/>
      <c r="D456" s="98"/>
      <c r="E456" s="98"/>
      <c r="F456" s="37" t="s">
        <v>185</v>
      </c>
      <c r="G456" s="33" t="s">
        <v>26</v>
      </c>
      <c r="H456" s="99">
        <f>H455*0.125</f>
        <v>0.1875</v>
      </c>
      <c r="I456" s="99">
        <v>82.4</v>
      </c>
      <c r="J456" s="100">
        <f t="shared" ref="J456" si="97">H456*I456</f>
        <v>15.450000000000001</v>
      </c>
    </row>
    <row r="457" spans="1:10" s="78" customFormat="1" ht="14.25" customHeight="1" x14ac:dyDescent="0.2">
      <c r="A457" s="37" t="s">
        <v>41</v>
      </c>
      <c r="B457" s="31" t="s">
        <v>15</v>
      </c>
      <c r="C457" s="55">
        <v>3.55</v>
      </c>
      <c r="D457" s="55">
        <v>10</v>
      </c>
      <c r="E457" s="55">
        <f t="shared" ref="E457:E458" si="98">C457*D457</f>
        <v>35.5</v>
      </c>
      <c r="F457" s="37" t="s">
        <v>16</v>
      </c>
      <c r="G457" s="31" t="s">
        <v>17</v>
      </c>
      <c r="H457" s="56">
        <f>C457*0.15/10</f>
        <v>5.3249999999999999E-2</v>
      </c>
      <c r="I457" s="55">
        <v>279.89999999999998</v>
      </c>
      <c r="J457" s="79">
        <f>H457*I457</f>
        <v>14.904674999999999</v>
      </c>
    </row>
    <row r="458" spans="1:10" s="40" customFormat="1" ht="18" customHeight="1" x14ac:dyDescent="0.25">
      <c r="A458" s="21" t="s">
        <v>90</v>
      </c>
      <c r="B458" s="22" t="s">
        <v>15</v>
      </c>
      <c r="C458" s="98">
        <v>3.55</v>
      </c>
      <c r="D458" s="98">
        <v>250</v>
      </c>
      <c r="E458" s="98">
        <f t="shared" si="98"/>
        <v>887.5</v>
      </c>
      <c r="F458" s="37" t="s">
        <v>46</v>
      </c>
      <c r="G458" s="31" t="s">
        <v>15</v>
      </c>
      <c r="H458" s="99">
        <f>C458*1.2</f>
        <v>4.26</v>
      </c>
      <c r="I458" s="157">
        <v>280</v>
      </c>
      <c r="J458" s="100">
        <f t="shared" ref="J458:J460" si="99">H458*I458</f>
        <v>1192.8</v>
      </c>
    </row>
    <row r="459" spans="1:10" s="8" customFormat="1" x14ac:dyDescent="0.2">
      <c r="A459" s="21"/>
      <c r="B459" s="22"/>
      <c r="C459" s="98"/>
      <c r="D459" s="98"/>
      <c r="E459" s="98"/>
      <c r="F459" s="37" t="s">
        <v>181</v>
      </c>
      <c r="G459" s="33" t="s">
        <v>11</v>
      </c>
      <c r="H459" s="99">
        <f>C458*7.9/25</f>
        <v>1.1217999999999999</v>
      </c>
      <c r="I459" s="99">
        <v>589.86</v>
      </c>
      <c r="J459" s="100">
        <f t="shared" si="99"/>
        <v>661.70494799999994</v>
      </c>
    </row>
    <row r="460" spans="1:10" s="115" customFormat="1" ht="15" x14ac:dyDescent="0.2">
      <c r="A460" s="118"/>
      <c r="B460" s="119"/>
      <c r="C460" s="120"/>
      <c r="D460" s="120"/>
      <c r="E460" s="120"/>
      <c r="F460" s="88" t="s">
        <v>48</v>
      </c>
      <c r="G460" s="32" t="s">
        <v>39</v>
      </c>
      <c r="H460" s="99">
        <f>C458*11</f>
        <v>39.049999999999997</v>
      </c>
      <c r="I460" s="125">
        <v>0.18</v>
      </c>
      <c r="J460" s="100">
        <f t="shared" si="99"/>
        <v>7.028999999999999</v>
      </c>
    </row>
    <row r="461" spans="1:10" s="115" customFormat="1" x14ac:dyDescent="0.2">
      <c r="A461" s="19" t="s">
        <v>91</v>
      </c>
      <c r="B461" s="38" t="s">
        <v>12</v>
      </c>
      <c r="C461" s="23">
        <v>4.22</v>
      </c>
      <c r="D461" s="34">
        <v>75</v>
      </c>
      <c r="E461" s="35">
        <f>C461*D461</f>
        <v>316.5</v>
      </c>
      <c r="F461" s="19"/>
      <c r="G461" s="38"/>
      <c r="H461" s="23"/>
      <c r="I461" s="34"/>
      <c r="J461" s="36"/>
    </row>
    <row r="462" spans="1:10" s="8" customFormat="1" x14ac:dyDescent="0.2">
      <c r="A462" s="21" t="s">
        <v>49</v>
      </c>
      <c r="B462" s="22" t="s">
        <v>15</v>
      </c>
      <c r="C462" s="98">
        <f>C458</f>
        <v>3.55</v>
      </c>
      <c r="D462" s="98">
        <v>25</v>
      </c>
      <c r="E462" s="98">
        <f>C462*D462</f>
        <v>88.75</v>
      </c>
      <c r="F462" s="21" t="s">
        <v>50</v>
      </c>
      <c r="G462" s="22" t="s">
        <v>51</v>
      </c>
      <c r="H462" s="63">
        <f>C462*0.3</f>
        <v>1.0649999999999999</v>
      </c>
      <c r="I462" s="63">
        <v>79.25</v>
      </c>
      <c r="J462" s="124">
        <f t="shared" ref="J462:J467" si="100">H462*I462</f>
        <v>84.40124999999999</v>
      </c>
    </row>
    <row r="463" spans="1:10" ht="14.25" customHeight="1" x14ac:dyDescent="0.2">
      <c r="A463" s="37" t="s">
        <v>168</v>
      </c>
      <c r="B463" s="31" t="s">
        <v>12</v>
      </c>
      <c r="C463" s="73">
        <v>8.58</v>
      </c>
      <c r="D463" s="73">
        <v>40</v>
      </c>
      <c r="E463" s="73">
        <f>D463*C463</f>
        <v>343.2</v>
      </c>
      <c r="F463" s="88" t="s">
        <v>169</v>
      </c>
      <c r="G463" s="31" t="s">
        <v>12</v>
      </c>
      <c r="H463" s="56">
        <f>C463*1.2</f>
        <v>10.295999999999999</v>
      </c>
      <c r="I463" s="56">
        <v>19.96</v>
      </c>
      <c r="J463" s="95">
        <f t="shared" si="100"/>
        <v>205.50816</v>
      </c>
    </row>
    <row r="464" spans="1:10" ht="14.25" customHeight="1" x14ac:dyDescent="0.2">
      <c r="A464" s="90"/>
      <c r="B464" s="87"/>
      <c r="C464" s="74"/>
      <c r="D464" s="74"/>
      <c r="E464" s="74"/>
      <c r="F464" s="88" t="s">
        <v>170</v>
      </c>
      <c r="G464" s="88" t="s">
        <v>10</v>
      </c>
      <c r="H464" s="89">
        <v>4</v>
      </c>
      <c r="I464" s="89">
        <v>13.26</v>
      </c>
      <c r="J464" s="95">
        <f t="shared" si="100"/>
        <v>53.04</v>
      </c>
    </row>
    <row r="465" spans="1:352" ht="14.25" customHeight="1" x14ac:dyDescent="0.2">
      <c r="A465" s="87"/>
      <c r="B465" s="87"/>
      <c r="C465" s="74"/>
      <c r="D465" s="74"/>
      <c r="E465" s="74"/>
      <c r="F465" s="88" t="s">
        <v>171</v>
      </c>
      <c r="G465" s="88" t="s">
        <v>39</v>
      </c>
      <c r="H465" s="89">
        <v>0</v>
      </c>
      <c r="I465" s="89">
        <v>12.54</v>
      </c>
      <c r="J465" s="95">
        <f t="shared" si="100"/>
        <v>0</v>
      </c>
    </row>
    <row r="466" spans="1:352" ht="14.25" customHeight="1" x14ac:dyDescent="0.2">
      <c r="A466" s="87"/>
      <c r="B466" s="87"/>
      <c r="C466" s="74"/>
      <c r="D466" s="74"/>
      <c r="E466" s="74"/>
      <c r="F466" s="88" t="s">
        <v>172</v>
      </c>
      <c r="G466" s="88" t="s">
        <v>10</v>
      </c>
      <c r="H466" s="89">
        <v>2</v>
      </c>
      <c r="I466" s="89">
        <v>12.54</v>
      </c>
      <c r="J466" s="95">
        <f t="shared" si="100"/>
        <v>25.08</v>
      </c>
    </row>
    <row r="467" spans="1:352" ht="14.25" customHeight="1" x14ac:dyDescent="0.2">
      <c r="A467" s="90"/>
      <c r="B467" s="87"/>
      <c r="C467" s="74"/>
      <c r="D467" s="74"/>
      <c r="E467" s="74"/>
      <c r="F467" s="88" t="s">
        <v>45</v>
      </c>
      <c r="G467" s="32" t="s">
        <v>39</v>
      </c>
      <c r="H467" s="56">
        <f>C463*5</f>
        <v>42.9</v>
      </c>
      <c r="I467" s="89">
        <v>0.36</v>
      </c>
      <c r="J467" s="95">
        <f t="shared" si="100"/>
        <v>15.443999999999999</v>
      </c>
    </row>
    <row r="468" spans="1:352" ht="14.25" customHeight="1" x14ac:dyDescent="0.2">
      <c r="A468" s="26" t="s">
        <v>13</v>
      </c>
      <c r="B468" s="39"/>
      <c r="C468" s="27"/>
      <c r="D468" s="42"/>
      <c r="E468" s="27">
        <f>SUM(E454:E467)</f>
        <v>3546.45</v>
      </c>
      <c r="F468" s="29" t="s">
        <v>13</v>
      </c>
      <c r="G468" s="39"/>
      <c r="H468" s="27"/>
      <c r="I468" s="27"/>
      <c r="J468" s="30">
        <f>SUM(J455:J467)</f>
        <v>2399.8620329999994</v>
      </c>
    </row>
    <row r="469" spans="1:352" s="40" customFormat="1" ht="17.25" customHeight="1" x14ac:dyDescent="0.25">
      <c r="A469" s="44" t="s">
        <v>240</v>
      </c>
      <c r="B469" s="45"/>
      <c r="C469" s="46"/>
      <c r="D469" s="47"/>
      <c r="E469" s="46">
        <f>E468+E452+E432</f>
        <v>11861.79</v>
      </c>
      <c r="F469" s="48" t="s">
        <v>13</v>
      </c>
      <c r="G469" s="45"/>
      <c r="H469" s="46"/>
      <c r="I469" s="46"/>
      <c r="J469" s="49">
        <f>J468+J452+J432</f>
        <v>7221.4880243333319</v>
      </c>
    </row>
    <row r="470" spans="1:352" s="40" customFormat="1" ht="17.25" customHeight="1" thickBot="1" x14ac:dyDescent="0.3">
      <c r="A470" s="50"/>
      <c r="B470" s="51"/>
      <c r="C470" s="52"/>
      <c r="D470" s="53"/>
      <c r="E470" s="52"/>
      <c r="F470" s="54"/>
      <c r="G470" s="51"/>
      <c r="H470" s="52"/>
      <c r="I470" s="52"/>
      <c r="J470" s="52"/>
    </row>
    <row r="471" spans="1:352" ht="20.25" customHeight="1" x14ac:dyDescent="0.25">
      <c r="A471" s="15"/>
      <c r="B471" s="16"/>
      <c r="C471" s="17"/>
      <c r="D471" s="171" t="s">
        <v>151</v>
      </c>
      <c r="E471" s="171"/>
      <c r="F471" s="171"/>
      <c r="G471" s="16"/>
      <c r="H471" s="17"/>
      <c r="I471" s="17"/>
      <c r="J471" s="18"/>
    </row>
    <row r="472" spans="1:352" ht="14.25" customHeight="1" x14ac:dyDescent="0.2">
      <c r="A472" s="168" t="s">
        <v>14</v>
      </c>
      <c r="B472" s="169"/>
      <c r="C472" s="169"/>
      <c r="D472" s="169"/>
      <c r="E472" s="169"/>
      <c r="F472" s="169"/>
      <c r="G472" s="169"/>
      <c r="H472" s="169"/>
      <c r="I472" s="169"/>
      <c r="J472" s="172"/>
    </row>
    <row r="473" spans="1:352" s="140" customFormat="1" ht="28.5" outlineLevel="1" x14ac:dyDescent="0.25">
      <c r="A473" s="131" t="s">
        <v>244</v>
      </c>
      <c r="B473" s="132" t="s">
        <v>12</v>
      </c>
      <c r="C473" s="133">
        <v>6.51</v>
      </c>
      <c r="D473" s="133">
        <v>100</v>
      </c>
      <c r="E473" s="134">
        <f>C473*D473</f>
        <v>651</v>
      </c>
      <c r="F473" s="135" t="s">
        <v>112</v>
      </c>
      <c r="G473" s="136" t="s">
        <v>205</v>
      </c>
      <c r="H473" s="137">
        <f>C473/3*1.1</f>
        <v>2.387</v>
      </c>
      <c r="I473" s="138">
        <v>113.85</v>
      </c>
      <c r="J473" s="134">
        <f t="shared" ref="J473" si="101">H473*I473</f>
        <v>271.75995</v>
      </c>
      <c r="K473" s="139"/>
      <c r="L473" s="139"/>
      <c r="M473" s="139"/>
      <c r="N473" s="139"/>
      <c r="O473" s="139"/>
      <c r="P473" s="139"/>
      <c r="Q473" s="139"/>
      <c r="R473" s="139"/>
      <c r="S473" s="139"/>
      <c r="T473" s="139"/>
      <c r="U473" s="139"/>
      <c r="V473" s="139"/>
      <c r="W473" s="139"/>
      <c r="X473" s="139"/>
      <c r="Y473" s="139"/>
      <c r="Z473" s="139"/>
      <c r="AA473" s="139"/>
      <c r="AB473" s="139"/>
      <c r="AC473" s="139"/>
      <c r="AD473" s="139"/>
      <c r="AE473" s="139"/>
      <c r="AF473" s="139"/>
      <c r="AG473" s="139"/>
      <c r="AH473" s="139"/>
      <c r="AI473" s="139"/>
      <c r="AJ473" s="139"/>
      <c r="AK473" s="139"/>
      <c r="AL473" s="139"/>
      <c r="AM473" s="139"/>
      <c r="AN473" s="139"/>
      <c r="AO473" s="139"/>
      <c r="AP473" s="139"/>
      <c r="AQ473" s="139"/>
      <c r="AR473" s="139"/>
      <c r="AS473" s="139"/>
      <c r="AT473" s="139"/>
      <c r="AU473" s="139"/>
      <c r="AV473" s="139"/>
      <c r="AW473" s="139"/>
      <c r="AX473" s="139"/>
      <c r="AY473" s="139"/>
      <c r="AZ473" s="139"/>
      <c r="BA473" s="139"/>
      <c r="BB473" s="139"/>
      <c r="BC473" s="139"/>
      <c r="BD473" s="139"/>
      <c r="BE473" s="139"/>
      <c r="BF473" s="139"/>
      <c r="BG473" s="139"/>
      <c r="BH473" s="139"/>
      <c r="BI473" s="139"/>
      <c r="BJ473" s="139"/>
      <c r="BK473" s="139"/>
      <c r="BL473" s="139"/>
      <c r="BM473" s="139"/>
      <c r="BN473" s="139"/>
      <c r="BO473" s="139"/>
      <c r="BP473" s="139"/>
      <c r="BQ473" s="139"/>
      <c r="BR473" s="139"/>
      <c r="BS473" s="139"/>
      <c r="BT473" s="139"/>
      <c r="BU473" s="139"/>
      <c r="BV473" s="139"/>
      <c r="BW473" s="139"/>
      <c r="BX473" s="139"/>
      <c r="BY473" s="139"/>
      <c r="BZ473" s="139"/>
      <c r="CA473" s="139"/>
      <c r="CB473" s="139"/>
      <c r="CC473" s="139"/>
      <c r="CD473" s="139"/>
      <c r="CE473" s="139"/>
      <c r="CF473" s="139"/>
      <c r="CG473" s="139"/>
      <c r="CH473" s="139"/>
      <c r="CI473" s="139"/>
      <c r="CJ473" s="139"/>
      <c r="CK473" s="139"/>
      <c r="CL473" s="139"/>
      <c r="CM473" s="139"/>
      <c r="CN473" s="139"/>
      <c r="CO473" s="139"/>
      <c r="CP473" s="139"/>
      <c r="CQ473" s="139"/>
      <c r="CR473" s="139"/>
      <c r="CS473" s="139"/>
      <c r="CT473" s="139"/>
      <c r="CU473" s="139"/>
      <c r="CV473" s="139"/>
      <c r="CW473" s="139"/>
      <c r="CX473" s="139"/>
      <c r="CY473" s="139"/>
      <c r="CZ473" s="139"/>
      <c r="DA473" s="139"/>
      <c r="DB473" s="139"/>
      <c r="DC473" s="139"/>
      <c r="DD473" s="139"/>
      <c r="DE473" s="139"/>
      <c r="DF473" s="139"/>
      <c r="DG473" s="139"/>
      <c r="DH473" s="139"/>
      <c r="DI473" s="139"/>
      <c r="DJ473" s="139"/>
      <c r="DK473" s="139"/>
      <c r="DL473" s="139"/>
      <c r="DM473" s="139"/>
      <c r="DN473" s="139"/>
      <c r="DO473" s="139"/>
      <c r="DP473" s="139"/>
      <c r="DQ473" s="139"/>
      <c r="DR473" s="139"/>
      <c r="DS473" s="139"/>
      <c r="DT473" s="139"/>
      <c r="DU473" s="139"/>
      <c r="DV473" s="139"/>
      <c r="DW473" s="139"/>
      <c r="DX473" s="139"/>
      <c r="DY473" s="139"/>
      <c r="DZ473" s="139"/>
      <c r="EA473" s="139"/>
      <c r="EB473" s="139"/>
      <c r="EC473" s="139"/>
      <c r="ED473" s="139"/>
      <c r="EE473" s="139"/>
      <c r="EF473" s="139"/>
      <c r="EG473" s="139"/>
      <c r="EH473" s="139"/>
      <c r="EI473" s="139"/>
      <c r="EJ473" s="139"/>
      <c r="EK473" s="139"/>
      <c r="EL473" s="139"/>
      <c r="EM473" s="139"/>
      <c r="EN473" s="139"/>
      <c r="EO473" s="139"/>
      <c r="EP473" s="139"/>
      <c r="EQ473" s="139"/>
      <c r="ER473" s="139"/>
      <c r="ES473" s="139"/>
      <c r="ET473" s="139"/>
      <c r="EU473" s="139"/>
      <c r="EV473" s="139"/>
      <c r="EW473" s="139"/>
      <c r="EX473" s="139"/>
      <c r="EY473" s="139"/>
      <c r="EZ473" s="139"/>
      <c r="FA473" s="139"/>
      <c r="FB473" s="139"/>
      <c r="FC473" s="139"/>
      <c r="FD473" s="139"/>
      <c r="FE473" s="139"/>
      <c r="FF473" s="139"/>
      <c r="FG473" s="139"/>
      <c r="FH473" s="139"/>
      <c r="FI473" s="139"/>
      <c r="FJ473" s="139"/>
      <c r="FK473" s="139"/>
      <c r="FL473" s="139"/>
      <c r="FM473" s="139"/>
      <c r="FN473" s="139"/>
      <c r="FO473" s="139"/>
      <c r="FP473" s="139"/>
      <c r="FQ473" s="139"/>
      <c r="FR473" s="139"/>
      <c r="FS473" s="139"/>
      <c r="FT473" s="139"/>
      <c r="FU473" s="139"/>
      <c r="FV473" s="139"/>
      <c r="FW473" s="139"/>
      <c r="FX473" s="139"/>
      <c r="FY473" s="139"/>
      <c r="FZ473" s="139"/>
      <c r="GA473" s="139"/>
      <c r="GB473" s="139"/>
      <c r="GC473" s="139"/>
      <c r="GD473" s="139"/>
      <c r="GE473" s="139"/>
      <c r="GF473" s="139"/>
      <c r="GG473" s="139"/>
      <c r="GH473" s="139"/>
      <c r="GI473" s="139"/>
      <c r="GJ473" s="139"/>
      <c r="GK473" s="139"/>
      <c r="GL473" s="139"/>
      <c r="GM473" s="139"/>
      <c r="GN473" s="139"/>
      <c r="GO473" s="139"/>
      <c r="GP473" s="139"/>
      <c r="GQ473" s="139"/>
      <c r="GR473" s="139"/>
      <c r="GS473" s="139"/>
      <c r="GT473" s="139"/>
      <c r="GU473" s="139"/>
      <c r="GV473" s="139"/>
      <c r="GW473" s="139"/>
      <c r="GX473" s="139"/>
      <c r="GY473" s="139"/>
      <c r="GZ473" s="139"/>
      <c r="HA473" s="139"/>
      <c r="HB473" s="139"/>
      <c r="HC473" s="139"/>
      <c r="HD473" s="139"/>
      <c r="HE473" s="139"/>
      <c r="HF473" s="139"/>
      <c r="HG473" s="139"/>
      <c r="HH473" s="139"/>
      <c r="HI473" s="139"/>
      <c r="HJ473" s="139"/>
      <c r="HK473" s="139"/>
      <c r="HL473" s="139"/>
      <c r="HM473" s="139"/>
      <c r="HN473" s="139"/>
      <c r="HO473" s="139"/>
      <c r="HP473" s="139"/>
      <c r="HQ473" s="139"/>
      <c r="HR473" s="139"/>
      <c r="HS473" s="139"/>
      <c r="HT473" s="139"/>
      <c r="HU473" s="139"/>
      <c r="HV473" s="139"/>
      <c r="HW473" s="139"/>
      <c r="HX473" s="139"/>
      <c r="HY473" s="139"/>
      <c r="HZ473" s="139"/>
      <c r="IA473" s="139"/>
      <c r="IB473" s="139"/>
      <c r="IC473" s="139"/>
      <c r="ID473" s="139"/>
      <c r="IE473" s="139"/>
      <c r="IF473" s="139"/>
      <c r="IG473" s="139"/>
      <c r="IH473" s="139"/>
      <c r="II473" s="139"/>
      <c r="IJ473" s="139"/>
      <c r="IK473" s="139"/>
      <c r="IL473" s="139"/>
      <c r="IM473" s="139"/>
      <c r="IN473" s="139"/>
      <c r="IO473" s="139"/>
      <c r="IP473" s="139"/>
      <c r="IQ473" s="139"/>
      <c r="IR473" s="139"/>
      <c r="IS473" s="139"/>
      <c r="IT473" s="139"/>
      <c r="IU473" s="139"/>
      <c r="IV473" s="139"/>
      <c r="IW473" s="139"/>
      <c r="IX473" s="139"/>
      <c r="IY473" s="139"/>
      <c r="IZ473" s="139"/>
      <c r="JA473" s="139"/>
      <c r="JB473" s="139"/>
      <c r="JC473" s="139"/>
      <c r="JD473" s="139"/>
      <c r="JE473" s="139"/>
      <c r="JF473" s="139"/>
      <c r="JG473" s="139"/>
      <c r="JH473" s="139"/>
      <c r="JI473" s="139"/>
      <c r="JJ473" s="139"/>
      <c r="JK473" s="139"/>
      <c r="JL473" s="139"/>
      <c r="JM473" s="139"/>
      <c r="JN473" s="139"/>
      <c r="JO473" s="139"/>
      <c r="JP473" s="139"/>
      <c r="JQ473" s="139"/>
      <c r="JR473" s="139"/>
      <c r="JS473" s="139"/>
      <c r="JT473" s="139"/>
      <c r="JU473" s="139"/>
      <c r="JV473" s="139"/>
      <c r="JW473" s="139"/>
      <c r="JX473" s="139"/>
      <c r="JY473" s="139"/>
      <c r="JZ473" s="139"/>
      <c r="KA473" s="139"/>
      <c r="KB473" s="139"/>
      <c r="KC473" s="139"/>
      <c r="KD473" s="139"/>
      <c r="KE473" s="139"/>
      <c r="KF473" s="139"/>
      <c r="KG473" s="139"/>
      <c r="KH473" s="139"/>
      <c r="KI473" s="139"/>
      <c r="KJ473" s="139"/>
      <c r="KK473" s="139"/>
      <c r="KL473" s="139"/>
      <c r="KM473" s="139"/>
      <c r="KN473" s="139"/>
      <c r="KO473" s="139"/>
      <c r="KP473" s="139"/>
      <c r="KQ473" s="139"/>
      <c r="KR473" s="139"/>
      <c r="KS473" s="139"/>
      <c r="KT473" s="139"/>
      <c r="KU473" s="139"/>
      <c r="KV473" s="139"/>
      <c r="KW473" s="139"/>
      <c r="KX473" s="139"/>
      <c r="KY473" s="139"/>
      <c r="KZ473" s="139"/>
      <c r="LA473" s="139"/>
      <c r="LB473" s="139"/>
      <c r="LC473" s="139"/>
      <c r="LD473" s="139"/>
      <c r="LE473" s="139"/>
      <c r="LF473" s="139"/>
      <c r="LG473" s="139"/>
      <c r="LH473" s="139"/>
      <c r="LI473" s="139"/>
      <c r="LJ473" s="139"/>
      <c r="LK473" s="139"/>
      <c r="LL473" s="139"/>
      <c r="LM473" s="139"/>
      <c r="LN473" s="139"/>
      <c r="LO473" s="139"/>
      <c r="LP473" s="139"/>
      <c r="LQ473" s="139"/>
      <c r="LR473" s="139"/>
      <c r="LS473" s="139"/>
      <c r="LT473" s="139"/>
      <c r="LU473" s="139"/>
      <c r="LV473" s="139"/>
      <c r="LW473" s="139"/>
      <c r="LX473" s="139"/>
      <c r="LY473" s="139"/>
      <c r="LZ473" s="139"/>
      <c r="MA473" s="139"/>
      <c r="MB473" s="139"/>
      <c r="MC473" s="139"/>
      <c r="MD473" s="139"/>
      <c r="ME473" s="139"/>
      <c r="MF473" s="139"/>
      <c r="MG473" s="139"/>
      <c r="MH473" s="139"/>
      <c r="MI473" s="139"/>
      <c r="MJ473" s="139"/>
      <c r="MK473" s="139"/>
      <c r="ML473" s="139"/>
      <c r="MM473" s="139"/>
      <c r="MN473" s="139"/>
    </row>
    <row r="474" spans="1:352" s="140" customFormat="1" ht="24.75" customHeight="1" outlineLevel="1" x14ac:dyDescent="0.25">
      <c r="A474" s="141"/>
      <c r="B474" s="142"/>
      <c r="C474" s="142"/>
      <c r="D474" s="142"/>
      <c r="E474" s="143"/>
      <c r="F474" s="144" t="s">
        <v>113</v>
      </c>
      <c r="G474" s="145" t="s">
        <v>10</v>
      </c>
      <c r="H474" s="137">
        <f>C473*3.2/3</f>
        <v>6.944</v>
      </c>
      <c r="I474" s="138">
        <v>45.63</v>
      </c>
      <c r="J474" s="134">
        <f>H474*I474</f>
        <v>316.85472000000004</v>
      </c>
      <c r="K474" s="139"/>
      <c r="L474" s="139"/>
      <c r="M474" s="139"/>
      <c r="N474" s="139"/>
      <c r="O474" s="139"/>
      <c r="P474" s="139"/>
      <c r="Q474" s="139"/>
      <c r="R474" s="139"/>
      <c r="S474" s="139"/>
      <c r="T474" s="139"/>
      <c r="U474" s="139"/>
      <c r="V474" s="139"/>
      <c r="W474" s="139"/>
      <c r="X474" s="139"/>
      <c r="Y474" s="139"/>
      <c r="Z474" s="139"/>
      <c r="AA474" s="139"/>
      <c r="AB474" s="139"/>
      <c r="AC474" s="139"/>
      <c r="AD474" s="139"/>
      <c r="AE474" s="139"/>
      <c r="AF474" s="139"/>
      <c r="AG474" s="139"/>
      <c r="AH474" s="139"/>
      <c r="AI474" s="139"/>
      <c r="AJ474" s="139"/>
      <c r="AK474" s="139"/>
      <c r="AL474" s="139"/>
      <c r="AM474" s="139"/>
      <c r="AN474" s="139"/>
      <c r="AO474" s="139"/>
      <c r="AP474" s="139"/>
      <c r="AQ474" s="139"/>
      <c r="AR474" s="139"/>
      <c r="AS474" s="139"/>
      <c r="AT474" s="139"/>
      <c r="AU474" s="139"/>
      <c r="AV474" s="139"/>
      <c r="AW474" s="139"/>
      <c r="AX474" s="139"/>
      <c r="AY474" s="139"/>
      <c r="AZ474" s="139"/>
      <c r="BA474" s="139"/>
      <c r="BB474" s="139"/>
      <c r="BC474" s="139"/>
      <c r="BD474" s="139"/>
      <c r="BE474" s="139"/>
      <c r="BF474" s="139"/>
      <c r="BG474" s="139"/>
      <c r="BH474" s="139"/>
      <c r="BI474" s="139"/>
      <c r="BJ474" s="139"/>
      <c r="BK474" s="139"/>
      <c r="BL474" s="139"/>
      <c r="BM474" s="139"/>
      <c r="BN474" s="139"/>
      <c r="BO474" s="139"/>
      <c r="BP474" s="139"/>
      <c r="BQ474" s="139"/>
      <c r="BR474" s="139"/>
      <c r="BS474" s="139"/>
      <c r="BT474" s="139"/>
      <c r="BU474" s="139"/>
      <c r="BV474" s="139"/>
      <c r="BW474" s="139"/>
      <c r="BX474" s="139"/>
      <c r="BY474" s="139"/>
      <c r="BZ474" s="139"/>
      <c r="CA474" s="139"/>
      <c r="CB474" s="139"/>
      <c r="CC474" s="139"/>
      <c r="CD474" s="139"/>
      <c r="CE474" s="139"/>
      <c r="CF474" s="139"/>
      <c r="CG474" s="139"/>
      <c r="CH474" s="139"/>
      <c r="CI474" s="139"/>
      <c r="CJ474" s="139"/>
      <c r="CK474" s="139"/>
      <c r="CL474" s="139"/>
      <c r="CM474" s="139"/>
      <c r="CN474" s="139"/>
      <c r="CO474" s="139"/>
      <c r="CP474" s="139"/>
      <c r="CQ474" s="139"/>
      <c r="CR474" s="139"/>
      <c r="CS474" s="139"/>
      <c r="CT474" s="139"/>
      <c r="CU474" s="139"/>
      <c r="CV474" s="139"/>
      <c r="CW474" s="139"/>
      <c r="CX474" s="139"/>
      <c r="CY474" s="139"/>
      <c r="CZ474" s="139"/>
      <c r="DA474" s="139"/>
      <c r="DB474" s="139"/>
      <c r="DC474" s="139"/>
      <c r="DD474" s="139"/>
      <c r="DE474" s="139"/>
      <c r="DF474" s="139"/>
      <c r="DG474" s="139"/>
      <c r="DH474" s="139"/>
      <c r="DI474" s="139"/>
      <c r="DJ474" s="139"/>
      <c r="DK474" s="139"/>
      <c r="DL474" s="139"/>
      <c r="DM474" s="139"/>
      <c r="DN474" s="139"/>
      <c r="DO474" s="139"/>
      <c r="DP474" s="139"/>
      <c r="DQ474" s="139"/>
      <c r="DR474" s="139"/>
      <c r="DS474" s="139"/>
      <c r="DT474" s="139"/>
      <c r="DU474" s="139"/>
      <c r="DV474" s="139"/>
      <c r="DW474" s="139"/>
      <c r="DX474" s="139"/>
      <c r="DY474" s="139"/>
      <c r="DZ474" s="139"/>
      <c r="EA474" s="139"/>
      <c r="EB474" s="139"/>
      <c r="EC474" s="139"/>
      <c r="ED474" s="139"/>
      <c r="EE474" s="139"/>
      <c r="EF474" s="139"/>
      <c r="EG474" s="139"/>
      <c r="EH474" s="139"/>
      <c r="EI474" s="139"/>
      <c r="EJ474" s="139"/>
      <c r="EK474" s="139"/>
      <c r="EL474" s="139"/>
      <c r="EM474" s="139"/>
      <c r="EN474" s="139"/>
      <c r="EO474" s="139"/>
      <c r="EP474" s="139"/>
      <c r="EQ474" s="139"/>
      <c r="ER474" s="139"/>
      <c r="ES474" s="139"/>
      <c r="ET474" s="139"/>
      <c r="EU474" s="139"/>
      <c r="EV474" s="139"/>
      <c r="EW474" s="139"/>
      <c r="EX474" s="139"/>
      <c r="EY474" s="139"/>
      <c r="EZ474" s="139"/>
      <c r="FA474" s="139"/>
      <c r="FB474" s="139"/>
      <c r="FC474" s="139"/>
      <c r="FD474" s="139"/>
      <c r="FE474" s="139"/>
      <c r="FF474" s="139"/>
      <c r="FG474" s="139"/>
      <c r="FH474" s="139"/>
      <c r="FI474" s="139"/>
      <c r="FJ474" s="139"/>
      <c r="FK474" s="139"/>
      <c r="FL474" s="139"/>
      <c r="FM474" s="139"/>
      <c r="FN474" s="139"/>
      <c r="FO474" s="139"/>
      <c r="FP474" s="139"/>
      <c r="FQ474" s="139"/>
      <c r="FR474" s="139"/>
      <c r="FS474" s="139"/>
      <c r="FT474" s="139"/>
      <c r="FU474" s="139"/>
      <c r="FV474" s="139"/>
      <c r="FW474" s="139"/>
      <c r="FX474" s="139"/>
      <c r="FY474" s="139"/>
      <c r="FZ474" s="139"/>
      <c r="GA474" s="139"/>
      <c r="GB474" s="139"/>
      <c r="GC474" s="139"/>
      <c r="GD474" s="139"/>
      <c r="GE474" s="139"/>
      <c r="GF474" s="139"/>
      <c r="GG474" s="139"/>
      <c r="GH474" s="139"/>
      <c r="GI474" s="139"/>
      <c r="GJ474" s="139"/>
      <c r="GK474" s="139"/>
      <c r="GL474" s="139"/>
      <c r="GM474" s="139"/>
      <c r="GN474" s="139"/>
      <c r="GO474" s="139"/>
      <c r="GP474" s="139"/>
      <c r="GQ474" s="139"/>
      <c r="GR474" s="139"/>
      <c r="GS474" s="139"/>
      <c r="GT474" s="139"/>
      <c r="GU474" s="139"/>
      <c r="GV474" s="139"/>
      <c r="GW474" s="139"/>
      <c r="GX474" s="139"/>
      <c r="GY474" s="139"/>
      <c r="GZ474" s="139"/>
      <c r="HA474" s="139"/>
      <c r="HB474" s="139"/>
      <c r="HC474" s="139"/>
      <c r="HD474" s="139"/>
      <c r="HE474" s="139"/>
      <c r="HF474" s="139"/>
      <c r="HG474" s="139"/>
      <c r="HH474" s="139"/>
      <c r="HI474" s="139"/>
      <c r="HJ474" s="139"/>
      <c r="HK474" s="139"/>
      <c r="HL474" s="139"/>
      <c r="HM474" s="139"/>
      <c r="HN474" s="139"/>
      <c r="HO474" s="139"/>
      <c r="HP474" s="139"/>
      <c r="HQ474" s="139"/>
      <c r="HR474" s="139"/>
      <c r="HS474" s="139"/>
      <c r="HT474" s="139"/>
      <c r="HU474" s="139"/>
      <c r="HV474" s="139"/>
      <c r="HW474" s="139"/>
      <c r="HX474" s="139"/>
      <c r="HY474" s="139"/>
      <c r="HZ474" s="139"/>
      <c r="IA474" s="139"/>
      <c r="IB474" s="139"/>
      <c r="IC474" s="139"/>
      <c r="ID474" s="139"/>
      <c r="IE474" s="139"/>
      <c r="IF474" s="139"/>
      <c r="IG474" s="139"/>
      <c r="IH474" s="139"/>
      <c r="II474" s="139"/>
      <c r="IJ474" s="139"/>
      <c r="IK474" s="139"/>
      <c r="IL474" s="139"/>
      <c r="IM474" s="139"/>
      <c r="IN474" s="139"/>
      <c r="IO474" s="139"/>
      <c r="IP474" s="139"/>
      <c r="IQ474" s="139"/>
      <c r="IR474" s="139"/>
      <c r="IS474" s="139"/>
      <c r="IT474" s="139"/>
      <c r="IU474" s="139"/>
      <c r="IV474" s="139"/>
      <c r="IW474" s="139"/>
      <c r="IX474" s="139"/>
      <c r="IY474" s="139"/>
      <c r="IZ474" s="139"/>
      <c r="JA474" s="139"/>
      <c r="JB474" s="139"/>
      <c r="JC474" s="139"/>
      <c r="JD474" s="139"/>
      <c r="JE474" s="139"/>
      <c r="JF474" s="139"/>
      <c r="JG474" s="139"/>
      <c r="JH474" s="139"/>
      <c r="JI474" s="139"/>
      <c r="JJ474" s="139"/>
      <c r="JK474" s="139"/>
      <c r="JL474" s="139"/>
      <c r="JM474" s="139"/>
      <c r="JN474" s="139"/>
      <c r="JO474" s="139"/>
      <c r="JP474" s="139"/>
      <c r="JQ474" s="139"/>
      <c r="JR474" s="139"/>
      <c r="JS474" s="139"/>
      <c r="JT474" s="139"/>
      <c r="JU474" s="139"/>
      <c r="JV474" s="139"/>
      <c r="JW474" s="139"/>
      <c r="JX474" s="139"/>
      <c r="JY474" s="139"/>
      <c r="JZ474" s="139"/>
      <c r="KA474" s="139"/>
      <c r="KB474" s="139"/>
      <c r="KC474" s="139"/>
      <c r="KD474" s="139"/>
      <c r="KE474" s="139"/>
      <c r="KF474" s="139"/>
      <c r="KG474" s="139"/>
      <c r="KH474" s="139"/>
      <c r="KI474" s="139"/>
      <c r="KJ474" s="139"/>
      <c r="KK474" s="139"/>
      <c r="KL474" s="139"/>
      <c r="KM474" s="139"/>
      <c r="KN474" s="139"/>
      <c r="KO474" s="139"/>
      <c r="KP474" s="139"/>
      <c r="KQ474" s="139"/>
      <c r="KR474" s="139"/>
      <c r="KS474" s="139"/>
      <c r="KT474" s="139"/>
      <c r="KU474" s="139"/>
      <c r="KV474" s="139"/>
      <c r="KW474" s="139"/>
      <c r="KX474" s="139"/>
      <c r="KY474" s="139"/>
      <c r="KZ474" s="139"/>
      <c r="LA474" s="139"/>
      <c r="LB474" s="139"/>
      <c r="LC474" s="139"/>
      <c r="LD474" s="139"/>
      <c r="LE474" s="139"/>
      <c r="LF474" s="139"/>
      <c r="LG474" s="139"/>
      <c r="LH474" s="139"/>
      <c r="LI474" s="139"/>
      <c r="LJ474" s="139"/>
      <c r="LK474" s="139"/>
      <c r="LL474" s="139"/>
      <c r="LM474" s="139"/>
      <c r="LN474" s="139"/>
      <c r="LO474" s="139"/>
      <c r="LP474" s="139"/>
      <c r="LQ474" s="139"/>
      <c r="LR474" s="139"/>
      <c r="LS474" s="139"/>
      <c r="LT474" s="139"/>
      <c r="LU474" s="139"/>
      <c r="LV474" s="139"/>
      <c r="LW474" s="139"/>
      <c r="LX474" s="139"/>
      <c r="LY474" s="139"/>
      <c r="LZ474" s="139"/>
      <c r="MA474" s="139"/>
      <c r="MB474" s="139"/>
      <c r="MC474" s="139"/>
      <c r="MD474" s="139"/>
      <c r="ME474" s="139"/>
      <c r="MF474" s="139"/>
      <c r="MG474" s="139"/>
      <c r="MH474" s="139"/>
      <c r="MI474" s="139"/>
      <c r="MJ474" s="139"/>
      <c r="MK474" s="139"/>
      <c r="ML474" s="139"/>
      <c r="MM474" s="139"/>
      <c r="MN474" s="139"/>
    </row>
    <row r="475" spans="1:352" s="140" customFormat="1" ht="15" customHeight="1" outlineLevel="1" x14ac:dyDescent="0.25">
      <c r="A475" s="131"/>
      <c r="B475" s="132"/>
      <c r="C475" s="133"/>
      <c r="D475" s="133"/>
      <c r="E475" s="134"/>
      <c r="F475" s="144" t="s">
        <v>114</v>
      </c>
      <c r="G475" s="145" t="s">
        <v>10</v>
      </c>
      <c r="H475" s="137">
        <f>C473*2.9/3</f>
        <v>6.2929999999999993</v>
      </c>
      <c r="I475" s="138">
        <v>62.6</v>
      </c>
      <c r="J475" s="134">
        <f>H475*I475</f>
        <v>393.94179999999994</v>
      </c>
      <c r="K475" s="139"/>
      <c r="L475" s="139"/>
      <c r="M475" s="139"/>
      <c r="N475" s="139"/>
      <c r="O475" s="139"/>
      <c r="P475" s="139"/>
      <c r="Q475" s="139"/>
      <c r="R475" s="139"/>
      <c r="S475" s="139"/>
      <c r="T475" s="139"/>
      <c r="U475" s="139"/>
      <c r="V475" s="139"/>
      <c r="W475" s="139"/>
      <c r="X475" s="139"/>
      <c r="Y475" s="139"/>
      <c r="Z475" s="139"/>
      <c r="AA475" s="139"/>
      <c r="AB475" s="139"/>
      <c r="AC475" s="139"/>
      <c r="AD475" s="139"/>
      <c r="AE475" s="139"/>
      <c r="AF475" s="139"/>
      <c r="AG475" s="139"/>
      <c r="AH475" s="139"/>
      <c r="AI475" s="139"/>
      <c r="AJ475" s="139"/>
      <c r="AK475" s="139"/>
      <c r="AL475" s="139"/>
      <c r="AM475" s="139"/>
      <c r="AN475" s="139"/>
      <c r="AO475" s="139"/>
      <c r="AP475" s="139"/>
      <c r="AQ475" s="139"/>
      <c r="AR475" s="139"/>
      <c r="AS475" s="139"/>
      <c r="AT475" s="139"/>
      <c r="AU475" s="139"/>
      <c r="AV475" s="139"/>
      <c r="AW475" s="139"/>
      <c r="AX475" s="139"/>
      <c r="AY475" s="139"/>
      <c r="AZ475" s="139"/>
      <c r="BA475" s="139"/>
      <c r="BB475" s="139"/>
      <c r="BC475" s="139"/>
      <c r="BD475" s="139"/>
      <c r="BE475" s="139"/>
      <c r="BF475" s="139"/>
      <c r="BG475" s="139"/>
      <c r="BH475" s="139"/>
      <c r="BI475" s="139"/>
      <c r="BJ475" s="139"/>
      <c r="BK475" s="139"/>
      <c r="BL475" s="139"/>
      <c r="BM475" s="139"/>
      <c r="BN475" s="139"/>
      <c r="BO475" s="139"/>
      <c r="BP475" s="139"/>
      <c r="BQ475" s="139"/>
      <c r="BR475" s="139"/>
      <c r="BS475" s="139"/>
      <c r="BT475" s="139"/>
      <c r="BU475" s="139"/>
      <c r="BV475" s="139"/>
      <c r="BW475" s="139"/>
      <c r="BX475" s="139"/>
      <c r="BY475" s="139"/>
      <c r="BZ475" s="139"/>
      <c r="CA475" s="139"/>
      <c r="CB475" s="139"/>
      <c r="CC475" s="139"/>
      <c r="CD475" s="139"/>
      <c r="CE475" s="139"/>
      <c r="CF475" s="139"/>
      <c r="CG475" s="139"/>
      <c r="CH475" s="139"/>
      <c r="CI475" s="139"/>
      <c r="CJ475" s="139"/>
      <c r="CK475" s="139"/>
      <c r="CL475" s="139"/>
      <c r="CM475" s="139"/>
      <c r="CN475" s="139"/>
      <c r="CO475" s="139"/>
      <c r="CP475" s="139"/>
      <c r="CQ475" s="139"/>
      <c r="CR475" s="139"/>
      <c r="CS475" s="139"/>
      <c r="CT475" s="139"/>
      <c r="CU475" s="139"/>
      <c r="CV475" s="139"/>
      <c r="CW475" s="139"/>
      <c r="CX475" s="139"/>
      <c r="CY475" s="139"/>
      <c r="CZ475" s="139"/>
      <c r="DA475" s="139"/>
      <c r="DB475" s="139"/>
      <c r="DC475" s="139"/>
      <c r="DD475" s="139"/>
      <c r="DE475" s="139"/>
      <c r="DF475" s="139"/>
      <c r="DG475" s="139"/>
      <c r="DH475" s="139"/>
      <c r="DI475" s="139"/>
      <c r="DJ475" s="139"/>
      <c r="DK475" s="139"/>
      <c r="DL475" s="139"/>
      <c r="DM475" s="139"/>
      <c r="DN475" s="139"/>
      <c r="DO475" s="139"/>
      <c r="DP475" s="139"/>
      <c r="DQ475" s="139"/>
      <c r="DR475" s="139"/>
      <c r="DS475" s="139"/>
      <c r="DT475" s="139"/>
      <c r="DU475" s="139"/>
      <c r="DV475" s="139"/>
      <c r="DW475" s="139"/>
      <c r="DX475" s="139"/>
      <c r="DY475" s="139"/>
      <c r="DZ475" s="139"/>
      <c r="EA475" s="139"/>
      <c r="EB475" s="139"/>
      <c r="EC475" s="139"/>
      <c r="ED475" s="139"/>
      <c r="EE475" s="139"/>
      <c r="EF475" s="139"/>
      <c r="EG475" s="139"/>
      <c r="EH475" s="139"/>
      <c r="EI475" s="139"/>
      <c r="EJ475" s="139"/>
      <c r="EK475" s="139"/>
      <c r="EL475" s="139"/>
      <c r="EM475" s="139"/>
      <c r="EN475" s="139"/>
      <c r="EO475" s="139"/>
      <c r="EP475" s="139"/>
      <c r="EQ475" s="139"/>
      <c r="ER475" s="139"/>
      <c r="ES475" s="139"/>
      <c r="ET475" s="139"/>
      <c r="EU475" s="139"/>
      <c r="EV475" s="139"/>
      <c r="EW475" s="139"/>
      <c r="EX475" s="139"/>
      <c r="EY475" s="139"/>
      <c r="EZ475" s="139"/>
      <c r="FA475" s="139"/>
      <c r="FB475" s="139"/>
      <c r="FC475" s="139"/>
      <c r="FD475" s="139"/>
      <c r="FE475" s="139"/>
      <c r="FF475" s="139"/>
      <c r="FG475" s="139"/>
      <c r="FH475" s="139"/>
      <c r="FI475" s="139"/>
      <c r="FJ475" s="139"/>
      <c r="FK475" s="139"/>
      <c r="FL475" s="139"/>
      <c r="FM475" s="139"/>
      <c r="FN475" s="139"/>
      <c r="FO475" s="139"/>
      <c r="FP475" s="139"/>
      <c r="FQ475" s="139"/>
      <c r="FR475" s="139"/>
      <c r="FS475" s="139"/>
      <c r="FT475" s="139"/>
      <c r="FU475" s="139"/>
      <c r="FV475" s="139"/>
      <c r="FW475" s="139"/>
      <c r="FX475" s="139"/>
      <c r="FY475" s="139"/>
      <c r="FZ475" s="139"/>
      <c r="GA475" s="139"/>
      <c r="GB475" s="139"/>
      <c r="GC475" s="139"/>
      <c r="GD475" s="139"/>
      <c r="GE475" s="139"/>
      <c r="GF475" s="139"/>
      <c r="GG475" s="139"/>
      <c r="GH475" s="139"/>
      <c r="GI475" s="139"/>
      <c r="GJ475" s="139"/>
      <c r="GK475" s="139"/>
      <c r="GL475" s="139"/>
      <c r="GM475" s="139"/>
      <c r="GN475" s="139"/>
      <c r="GO475" s="139"/>
      <c r="GP475" s="139"/>
      <c r="GQ475" s="139"/>
      <c r="GR475" s="139"/>
      <c r="GS475" s="139"/>
      <c r="GT475" s="139"/>
      <c r="GU475" s="139"/>
      <c r="GV475" s="139"/>
      <c r="GW475" s="139"/>
      <c r="GX475" s="139"/>
      <c r="GY475" s="139"/>
      <c r="GZ475" s="139"/>
      <c r="HA475" s="139"/>
      <c r="HB475" s="139"/>
      <c r="HC475" s="139"/>
      <c r="HD475" s="139"/>
      <c r="HE475" s="139"/>
      <c r="HF475" s="139"/>
      <c r="HG475" s="139"/>
      <c r="HH475" s="139"/>
      <c r="HI475" s="139"/>
      <c r="HJ475" s="139"/>
      <c r="HK475" s="139"/>
      <c r="HL475" s="139"/>
      <c r="HM475" s="139"/>
      <c r="HN475" s="139"/>
      <c r="HO475" s="139"/>
      <c r="HP475" s="139"/>
      <c r="HQ475" s="139"/>
      <c r="HR475" s="139"/>
      <c r="HS475" s="139"/>
      <c r="HT475" s="139"/>
      <c r="HU475" s="139"/>
      <c r="HV475" s="139"/>
      <c r="HW475" s="139"/>
      <c r="HX475" s="139"/>
      <c r="HY475" s="139"/>
      <c r="HZ475" s="139"/>
      <c r="IA475" s="139"/>
      <c r="IB475" s="139"/>
      <c r="IC475" s="139"/>
      <c r="ID475" s="139"/>
      <c r="IE475" s="139"/>
      <c r="IF475" s="139"/>
      <c r="IG475" s="139"/>
      <c r="IH475" s="139"/>
      <c r="II475" s="139"/>
      <c r="IJ475" s="139"/>
      <c r="IK475" s="139"/>
      <c r="IL475" s="139"/>
      <c r="IM475" s="139"/>
      <c r="IN475" s="139"/>
      <c r="IO475" s="139"/>
      <c r="IP475" s="139"/>
      <c r="IQ475" s="139"/>
      <c r="IR475" s="139"/>
      <c r="IS475" s="139"/>
      <c r="IT475" s="139"/>
      <c r="IU475" s="139"/>
      <c r="IV475" s="139"/>
      <c r="IW475" s="139"/>
      <c r="IX475" s="139"/>
      <c r="IY475" s="139"/>
      <c r="IZ475" s="139"/>
      <c r="JA475" s="139"/>
      <c r="JB475" s="139"/>
      <c r="JC475" s="139"/>
      <c r="JD475" s="139"/>
      <c r="JE475" s="139"/>
      <c r="JF475" s="139"/>
      <c r="JG475" s="139"/>
      <c r="JH475" s="139"/>
      <c r="JI475" s="139"/>
      <c r="JJ475" s="139"/>
      <c r="JK475" s="139"/>
      <c r="JL475" s="139"/>
      <c r="JM475" s="139"/>
      <c r="JN475" s="139"/>
      <c r="JO475" s="139"/>
      <c r="JP475" s="139"/>
      <c r="JQ475" s="139"/>
      <c r="JR475" s="139"/>
      <c r="JS475" s="139"/>
      <c r="JT475" s="139"/>
      <c r="JU475" s="139"/>
      <c r="JV475" s="139"/>
      <c r="JW475" s="139"/>
      <c r="JX475" s="139"/>
      <c r="JY475" s="139"/>
      <c r="JZ475" s="139"/>
      <c r="KA475" s="139"/>
      <c r="KB475" s="139"/>
      <c r="KC475" s="139"/>
      <c r="KD475" s="139"/>
      <c r="KE475" s="139"/>
      <c r="KF475" s="139"/>
      <c r="KG475" s="139"/>
      <c r="KH475" s="139"/>
      <c r="KI475" s="139"/>
      <c r="KJ475" s="139"/>
      <c r="KK475" s="139"/>
      <c r="KL475" s="139"/>
      <c r="KM475" s="139"/>
      <c r="KN475" s="139"/>
      <c r="KO475" s="139"/>
      <c r="KP475" s="139"/>
      <c r="KQ475" s="139"/>
      <c r="KR475" s="139"/>
      <c r="KS475" s="139"/>
      <c r="KT475" s="139"/>
      <c r="KU475" s="139"/>
      <c r="KV475" s="139"/>
      <c r="KW475" s="139"/>
      <c r="KX475" s="139"/>
      <c r="KY475" s="139"/>
      <c r="KZ475" s="139"/>
      <c r="LA475" s="139"/>
      <c r="LB475" s="139"/>
      <c r="LC475" s="139"/>
      <c r="LD475" s="139"/>
      <c r="LE475" s="139"/>
      <c r="LF475" s="139"/>
      <c r="LG475" s="139"/>
      <c r="LH475" s="139"/>
      <c r="LI475" s="139"/>
      <c r="LJ475" s="139"/>
      <c r="LK475" s="139"/>
      <c r="LL475" s="139"/>
      <c r="LM475" s="139"/>
      <c r="LN475" s="139"/>
      <c r="LO475" s="139"/>
      <c r="LP475" s="139"/>
      <c r="LQ475" s="139"/>
      <c r="LR475" s="139"/>
      <c r="LS475" s="139"/>
      <c r="LT475" s="139"/>
      <c r="LU475" s="139"/>
      <c r="LV475" s="139"/>
      <c r="LW475" s="139"/>
      <c r="LX475" s="139"/>
      <c r="LY475" s="139"/>
      <c r="LZ475" s="139"/>
      <c r="MA475" s="139"/>
      <c r="MB475" s="139"/>
      <c r="MC475" s="139"/>
      <c r="MD475" s="139"/>
      <c r="ME475" s="139"/>
      <c r="MF475" s="139"/>
      <c r="MG475" s="139"/>
      <c r="MH475" s="139"/>
      <c r="MI475" s="139"/>
      <c r="MJ475" s="139"/>
      <c r="MK475" s="139"/>
      <c r="ML475" s="139"/>
      <c r="MM475" s="139"/>
      <c r="MN475" s="139"/>
    </row>
    <row r="476" spans="1:352" s="140" customFormat="1" ht="15" customHeight="1" outlineLevel="1" x14ac:dyDescent="0.25">
      <c r="A476" s="131"/>
      <c r="B476" s="132"/>
      <c r="C476" s="133"/>
      <c r="D476" s="133"/>
      <c r="E476" s="134"/>
      <c r="F476" s="144" t="s">
        <v>115</v>
      </c>
      <c r="G476" s="145" t="s">
        <v>39</v>
      </c>
      <c r="H476" s="137">
        <f>C473*0.8</f>
        <v>5.2080000000000002</v>
      </c>
      <c r="I476" s="138">
        <v>5.0999999999999996</v>
      </c>
      <c r="J476" s="134">
        <f t="shared" ref="J476:J488" si="102">H476*I476</f>
        <v>26.5608</v>
      </c>
      <c r="K476" s="139"/>
      <c r="L476" s="139"/>
      <c r="M476" s="139"/>
      <c r="N476" s="139"/>
      <c r="O476" s="139"/>
      <c r="P476" s="139"/>
      <c r="Q476" s="139"/>
      <c r="R476" s="139"/>
      <c r="S476" s="139"/>
      <c r="T476" s="139"/>
      <c r="U476" s="139"/>
      <c r="V476" s="139"/>
      <c r="W476" s="139"/>
      <c r="X476" s="139"/>
      <c r="Y476" s="139"/>
      <c r="Z476" s="139"/>
      <c r="AA476" s="139"/>
      <c r="AB476" s="139"/>
      <c r="AC476" s="139"/>
      <c r="AD476" s="139"/>
      <c r="AE476" s="139"/>
      <c r="AF476" s="139"/>
      <c r="AG476" s="139"/>
      <c r="AH476" s="139"/>
      <c r="AI476" s="139"/>
      <c r="AJ476" s="139"/>
      <c r="AK476" s="139"/>
      <c r="AL476" s="139"/>
      <c r="AM476" s="139"/>
      <c r="AN476" s="139"/>
      <c r="AO476" s="139"/>
      <c r="AP476" s="139"/>
      <c r="AQ476" s="139"/>
      <c r="AR476" s="139"/>
      <c r="AS476" s="139"/>
      <c r="AT476" s="139"/>
      <c r="AU476" s="139"/>
      <c r="AV476" s="139"/>
      <c r="AW476" s="139"/>
      <c r="AX476" s="139"/>
      <c r="AY476" s="139"/>
      <c r="AZ476" s="139"/>
      <c r="BA476" s="139"/>
      <c r="BB476" s="139"/>
      <c r="BC476" s="139"/>
      <c r="BD476" s="139"/>
      <c r="BE476" s="139"/>
      <c r="BF476" s="139"/>
      <c r="BG476" s="139"/>
      <c r="BH476" s="139"/>
      <c r="BI476" s="139"/>
      <c r="BJ476" s="139"/>
      <c r="BK476" s="139"/>
      <c r="BL476" s="139"/>
      <c r="BM476" s="139"/>
      <c r="BN476" s="139"/>
      <c r="BO476" s="139"/>
      <c r="BP476" s="139"/>
      <c r="BQ476" s="139"/>
      <c r="BR476" s="139"/>
      <c r="BS476" s="139"/>
      <c r="BT476" s="139"/>
      <c r="BU476" s="139"/>
      <c r="BV476" s="139"/>
      <c r="BW476" s="139"/>
      <c r="BX476" s="139"/>
      <c r="BY476" s="139"/>
      <c r="BZ476" s="139"/>
      <c r="CA476" s="139"/>
      <c r="CB476" s="139"/>
      <c r="CC476" s="139"/>
      <c r="CD476" s="139"/>
      <c r="CE476" s="139"/>
      <c r="CF476" s="139"/>
      <c r="CG476" s="139"/>
      <c r="CH476" s="139"/>
      <c r="CI476" s="139"/>
      <c r="CJ476" s="139"/>
      <c r="CK476" s="139"/>
      <c r="CL476" s="139"/>
      <c r="CM476" s="139"/>
      <c r="CN476" s="139"/>
      <c r="CO476" s="139"/>
      <c r="CP476" s="139"/>
      <c r="CQ476" s="139"/>
      <c r="CR476" s="139"/>
      <c r="CS476" s="139"/>
      <c r="CT476" s="139"/>
      <c r="CU476" s="139"/>
      <c r="CV476" s="139"/>
      <c r="CW476" s="139"/>
      <c r="CX476" s="139"/>
      <c r="CY476" s="139"/>
      <c r="CZ476" s="139"/>
      <c r="DA476" s="139"/>
      <c r="DB476" s="139"/>
      <c r="DC476" s="139"/>
      <c r="DD476" s="139"/>
      <c r="DE476" s="139"/>
      <c r="DF476" s="139"/>
      <c r="DG476" s="139"/>
      <c r="DH476" s="139"/>
      <c r="DI476" s="139"/>
      <c r="DJ476" s="139"/>
      <c r="DK476" s="139"/>
      <c r="DL476" s="139"/>
      <c r="DM476" s="139"/>
      <c r="DN476" s="139"/>
      <c r="DO476" s="139"/>
      <c r="DP476" s="139"/>
      <c r="DQ476" s="139"/>
      <c r="DR476" s="139"/>
      <c r="DS476" s="139"/>
      <c r="DT476" s="139"/>
      <c r="DU476" s="139"/>
      <c r="DV476" s="139"/>
      <c r="DW476" s="139"/>
      <c r="DX476" s="139"/>
      <c r="DY476" s="139"/>
      <c r="DZ476" s="139"/>
      <c r="EA476" s="139"/>
      <c r="EB476" s="139"/>
      <c r="EC476" s="139"/>
      <c r="ED476" s="139"/>
      <c r="EE476" s="139"/>
      <c r="EF476" s="139"/>
      <c r="EG476" s="139"/>
      <c r="EH476" s="139"/>
      <c r="EI476" s="139"/>
      <c r="EJ476" s="139"/>
      <c r="EK476" s="139"/>
      <c r="EL476" s="139"/>
      <c r="EM476" s="139"/>
      <c r="EN476" s="139"/>
      <c r="EO476" s="139"/>
      <c r="EP476" s="139"/>
      <c r="EQ476" s="139"/>
      <c r="ER476" s="139"/>
      <c r="ES476" s="139"/>
      <c r="ET476" s="139"/>
      <c r="EU476" s="139"/>
      <c r="EV476" s="139"/>
      <c r="EW476" s="139"/>
      <c r="EX476" s="139"/>
      <c r="EY476" s="139"/>
      <c r="EZ476" s="139"/>
      <c r="FA476" s="139"/>
      <c r="FB476" s="139"/>
      <c r="FC476" s="139"/>
      <c r="FD476" s="139"/>
      <c r="FE476" s="139"/>
      <c r="FF476" s="139"/>
      <c r="FG476" s="139"/>
      <c r="FH476" s="139"/>
      <c r="FI476" s="139"/>
      <c r="FJ476" s="139"/>
      <c r="FK476" s="139"/>
      <c r="FL476" s="139"/>
      <c r="FM476" s="139"/>
      <c r="FN476" s="139"/>
      <c r="FO476" s="139"/>
      <c r="FP476" s="139"/>
      <c r="FQ476" s="139"/>
      <c r="FR476" s="139"/>
      <c r="FS476" s="139"/>
      <c r="FT476" s="139"/>
      <c r="FU476" s="139"/>
      <c r="FV476" s="139"/>
      <c r="FW476" s="139"/>
      <c r="FX476" s="139"/>
      <c r="FY476" s="139"/>
      <c r="FZ476" s="139"/>
      <c r="GA476" s="139"/>
      <c r="GB476" s="139"/>
      <c r="GC476" s="139"/>
      <c r="GD476" s="139"/>
      <c r="GE476" s="139"/>
      <c r="GF476" s="139"/>
      <c r="GG476" s="139"/>
      <c r="GH476" s="139"/>
      <c r="GI476" s="139"/>
      <c r="GJ476" s="139"/>
      <c r="GK476" s="139"/>
      <c r="GL476" s="139"/>
      <c r="GM476" s="139"/>
      <c r="GN476" s="139"/>
      <c r="GO476" s="139"/>
      <c r="GP476" s="139"/>
      <c r="GQ476" s="139"/>
      <c r="GR476" s="139"/>
      <c r="GS476" s="139"/>
      <c r="GT476" s="139"/>
      <c r="GU476" s="139"/>
      <c r="GV476" s="139"/>
      <c r="GW476" s="139"/>
      <c r="GX476" s="139"/>
      <c r="GY476" s="139"/>
      <c r="GZ476" s="139"/>
      <c r="HA476" s="139"/>
      <c r="HB476" s="139"/>
      <c r="HC476" s="139"/>
      <c r="HD476" s="139"/>
      <c r="HE476" s="139"/>
      <c r="HF476" s="139"/>
      <c r="HG476" s="139"/>
      <c r="HH476" s="139"/>
      <c r="HI476" s="139"/>
      <c r="HJ476" s="139"/>
      <c r="HK476" s="139"/>
      <c r="HL476" s="139"/>
      <c r="HM476" s="139"/>
      <c r="HN476" s="139"/>
      <c r="HO476" s="139"/>
      <c r="HP476" s="139"/>
      <c r="HQ476" s="139"/>
      <c r="HR476" s="139"/>
      <c r="HS476" s="139"/>
      <c r="HT476" s="139"/>
      <c r="HU476" s="139"/>
      <c r="HV476" s="139"/>
      <c r="HW476" s="139"/>
      <c r="HX476" s="139"/>
      <c r="HY476" s="139"/>
      <c r="HZ476" s="139"/>
      <c r="IA476" s="139"/>
      <c r="IB476" s="139"/>
      <c r="IC476" s="139"/>
      <c r="ID476" s="139"/>
      <c r="IE476" s="139"/>
      <c r="IF476" s="139"/>
      <c r="IG476" s="139"/>
      <c r="IH476" s="139"/>
      <c r="II476" s="139"/>
      <c r="IJ476" s="139"/>
      <c r="IK476" s="139"/>
      <c r="IL476" s="139"/>
      <c r="IM476" s="139"/>
      <c r="IN476" s="139"/>
      <c r="IO476" s="139"/>
      <c r="IP476" s="139"/>
      <c r="IQ476" s="139"/>
      <c r="IR476" s="139"/>
      <c r="IS476" s="139"/>
      <c r="IT476" s="139"/>
      <c r="IU476" s="139"/>
      <c r="IV476" s="139"/>
      <c r="IW476" s="139"/>
      <c r="IX476" s="139"/>
      <c r="IY476" s="139"/>
      <c r="IZ476" s="139"/>
      <c r="JA476" s="139"/>
      <c r="JB476" s="139"/>
      <c r="JC476" s="139"/>
      <c r="JD476" s="139"/>
      <c r="JE476" s="139"/>
      <c r="JF476" s="139"/>
      <c r="JG476" s="139"/>
      <c r="JH476" s="139"/>
      <c r="JI476" s="139"/>
      <c r="JJ476" s="139"/>
      <c r="JK476" s="139"/>
      <c r="JL476" s="139"/>
      <c r="JM476" s="139"/>
      <c r="JN476" s="139"/>
      <c r="JO476" s="139"/>
      <c r="JP476" s="139"/>
      <c r="JQ476" s="139"/>
      <c r="JR476" s="139"/>
      <c r="JS476" s="139"/>
      <c r="JT476" s="139"/>
      <c r="JU476" s="139"/>
      <c r="JV476" s="139"/>
      <c r="JW476" s="139"/>
      <c r="JX476" s="139"/>
      <c r="JY476" s="139"/>
      <c r="JZ476" s="139"/>
      <c r="KA476" s="139"/>
      <c r="KB476" s="139"/>
      <c r="KC476" s="139"/>
      <c r="KD476" s="139"/>
      <c r="KE476" s="139"/>
      <c r="KF476" s="139"/>
      <c r="KG476" s="139"/>
      <c r="KH476" s="139"/>
      <c r="KI476" s="139"/>
      <c r="KJ476" s="139"/>
      <c r="KK476" s="139"/>
      <c r="KL476" s="139"/>
      <c r="KM476" s="139"/>
      <c r="KN476" s="139"/>
      <c r="KO476" s="139"/>
      <c r="KP476" s="139"/>
      <c r="KQ476" s="139"/>
      <c r="KR476" s="139"/>
      <c r="KS476" s="139"/>
      <c r="KT476" s="139"/>
      <c r="KU476" s="139"/>
      <c r="KV476" s="139"/>
      <c r="KW476" s="139"/>
      <c r="KX476" s="139"/>
      <c r="KY476" s="139"/>
      <c r="KZ476" s="139"/>
      <c r="LA476" s="139"/>
      <c r="LB476" s="139"/>
      <c r="LC476" s="139"/>
      <c r="LD476" s="139"/>
      <c r="LE476" s="139"/>
      <c r="LF476" s="139"/>
      <c r="LG476" s="139"/>
      <c r="LH476" s="139"/>
      <c r="LI476" s="139"/>
      <c r="LJ476" s="139"/>
      <c r="LK476" s="139"/>
      <c r="LL476" s="139"/>
      <c r="LM476" s="139"/>
      <c r="LN476" s="139"/>
      <c r="LO476" s="139"/>
      <c r="LP476" s="139"/>
      <c r="LQ476" s="139"/>
      <c r="LR476" s="139"/>
      <c r="LS476" s="139"/>
      <c r="LT476" s="139"/>
      <c r="LU476" s="139"/>
      <c r="LV476" s="139"/>
      <c r="LW476" s="139"/>
      <c r="LX476" s="139"/>
      <c r="LY476" s="139"/>
      <c r="LZ476" s="139"/>
      <c r="MA476" s="139"/>
      <c r="MB476" s="139"/>
      <c r="MC476" s="139"/>
      <c r="MD476" s="139"/>
      <c r="ME476" s="139"/>
      <c r="MF476" s="139"/>
      <c r="MG476" s="139"/>
      <c r="MH476" s="139"/>
      <c r="MI476" s="139"/>
      <c r="MJ476" s="139"/>
      <c r="MK476" s="139"/>
      <c r="ML476" s="139"/>
      <c r="MM476" s="139"/>
      <c r="MN476" s="139"/>
    </row>
    <row r="477" spans="1:352" s="140" customFormat="1" ht="15" customHeight="1" outlineLevel="1" x14ac:dyDescent="0.25">
      <c r="A477" s="131"/>
      <c r="B477" s="132"/>
      <c r="C477" s="133"/>
      <c r="D477" s="133"/>
      <c r="E477" s="134"/>
      <c r="F477" s="144" t="s">
        <v>116</v>
      </c>
      <c r="G477" s="145" t="s">
        <v>39</v>
      </c>
      <c r="H477" s="137">
        <f>C473*0.8</f>
        <v>5.2080000000000002</v>
      </c>
      <c r="I477" s="138">
        <v>2.04</v>
      </c>
      <c r="J477" s="134">
        <f t="shared" si="102"/>
        <v>10.624320000000001</v>
      </c>
      <c r="K477" s="139"/>
      <c r="L477" s="139"/>
      <c r="M477" s="139"/>
      <c r="N477" s="139"/>
      <c r="O477" s="139"/>
      <c r="P477" s="139"/>
      <c r="Q477" s="139"/>
      <c r="R477" s="139"/>
      <c r="S477" s="139"/>
      <c r="T477" s="139"/>
      <c r="U477" s="139"/>
      <c r="V477" s="139"/>
      <c r="W477" s="139"/>
      <c r="X477" s="139"/>
      <c r="Y477" s="139"/>
      <c r="Z477" s="139"/>
      <c r="AA477" s="139"/>
      <c r="AB477" s="139"/>
      <c r="AC477" s="139"/>
      <c r="AD477" s="139"/>
      <c r="AE477" s="139"/>
      <c r="AF477" s="139"/>
      <c r="AG477" s="139"/>
      <c r="AH477" s="139"/>
      <c r="AI477" s="139"/>
      <c r="AJ477" s="139"/>
      <c r="AK477" s="139"/>
      <c r="AL477" s="139"/>
      <c r="AM477" s="139"/>
      <c r="AN477" s="139"/>
      <c r="AO477" s="139"/>
      <c r="AP477" s="139"/>
      <c r="AQ477" s="139"/>
      <c r="AR477" s="139"/>
      <c r="AS477" s="139"/>
      <c r="AT477" s="139"/>
      <c r="AU477" s="139"/>
      <c r="AV477" s="139"/>
      <c r="AW477" s="139"/>
      <c r="AX477" s="139"/>
      <c r="AY477" s="139"/>
      <c r="AZ477" s="139"/>
      <c r="BA477" s="139"/>
      <c r="BB477" s="139"/>
      <c r="BC477" s="139"/>
      <c r="BD477" s="139"/>
      <c r="BE477" s="139"/>
      <c r="BF477" s="139"/>
      <c r="BG477" s="139"/>
      <c r="BH477" s="139"/>
      <c r="BI477" s="139"/>
      <c r="BJ477" s="139"/>
      <c r="BK477" s="139"/>
      <c r="BL477" s="139"/>
      <c r="BM477" s="139"/>
      <c r="BN477" s="139"/>
      <c r="BO477" s="139"/>
      <c r="BP477" s="139"/>
      <c r="BQ477" s="139"/>
      <c r="BR477" s="139"/>
      <c r="BS477" s="139"/>
      <c r="BT477" s="139"/>
      <c r="BU477" s="139"/>
      <c r="BV477" s="139"/>
      <c r="BW477" s="139"/>
      <c r="BX477" s="139"/>
      <c r="BY477" s="139"/>
      <c r="BZ477" s="139"/>
      <c r="CA477" s="139"/>
      <c r="CB477" s="139"/>
      <c r="CC477" s="139"/>
      <c r="CD477" s="139"/>
      <c r="CE477" s="139"/>
      <c r="CF477" s="139"/>
      <c r="CG477" s="139"/>
      <c r="CH477" s="139"/>
      <c r="CI477" s="139"/>
      <c r="CJ477" s="139"/>
      <c r="CK477" s="139"/>
      <c r="CL477" s="139"/>
      <c r="CM477" s="139"/>
      <c r="CN477" s="139"/>
      <c r="CO477" s="139"/>
      <c r="CP477" s="139"/>
      <c r="CQ477" s="139"/>
      <c r="CR477" s="139"/>
      <c r="CS477" s="139"/>
      <c r="CT477" s="139"/>
      <c r="CU477" s="139"/>
      <c r="CV477" s="139"/>
      <c r="CW477" s="139"/>
      <c r="CX477" s="139"/>
      <c r="CY477" s="139"/>
      <c r="CZ477" s="139"/>
      <c r="DA477" s="139"/>
      <c r="DB477" s="139"/>
      <c r="DC477" s="139"/>
      <c r="DD477" s="139"/>
      <c r="DE477" s="139"/>
      <c r="DF477" s="139"/>
      <c r="DG477" s="139"/>
      <c r="DH477" s="139"/>
      <c r="DI477" s="139"/>
      <c r="DJ477" s="139"/>
      <c r="DK477" s="139"/>
      <c r="DL477" s="139"/>
      <c r="DM477" s="139"/>
      <c r="DN477" s="139"/>
      <c r="DO477" s="139"/>
      <c r="DP477" s="139"/>
      <c r="DQ477" s="139"/>
      <c r="DR477" s="139"/>
      <c r="DS477" s="139"/>
      <c r="DT477" s="139"/>
      <c r="DU477" s="139"/>
      <c r="DV477" s="139"/>
      <c r="DW477" s="139"/>
      <c r="DX477" s="139"/>
      <c r="DY477" s="139"/>
      <c r="DZ477" s="139"/>
      <c r="EA477" s="139"/>
      <c r="EB477" s="139"/>
      <c r="EC477" s="139"/>
      <c r="ED477" s="139"/>
      <c r="EE477" s="139"/>
      <c r="EF477" s="139"/>
      <c r="EG477" s="139"/>
      <c r="EH477" s="139"/>
      <c r="EI477" s="139"/>
      <c r="EJ477" s="139"/>
      <c r="EK477" s="139"/>
      <c r="EL477" s="139"/>
      <c r="EM477" s="139"/>
      <c r="EN477" s="139"/>
      <c r="EO477" s="139"/>
      <c r="EP477" s="139"/>
      <c r="EQ477" s="139"/>
      <c r="ER477" s="139"/>
      <c r="ES477" s="139"/>
      <c r="ET477" s="139"/>
      <c r="EU477" s="139"/>
      <c r="EV477" s="139"/>
      <c r="EW477" s="139"/>
      <c r="EX477" s="139"/>
      <c r="EY477" s="139"/>
      <c r="EZ477" s="139"/>
      <c r="FA477" s="139"/>
      <c r="FB477" s="139"/>
      <c r="FC477" s="139"/>
      <c r="FD477" s="139"/>
      <c r="FE477" s="139"/>
      <c r="FF477" s="139"/>
      <c r="FG477" s="139"/>
      <c r="FH477" s="139"/>
      <c r="FI477" s="139"/>
      <c r="FJ477" s="139"/>
      <c r="FK477" s="139"/>
      <c r="FL477" s="139"/>
      <c r="FM477" s="139"/>
      <c r="FN477" s="139"/>
      <c r="FO477" s="139"/>
      <c r="FP477" s="139"/>
      <c r="FQ477" s="139"/>
      <c r="FR477" s="139"/>
      <c r="FS477" s="139"/>
      <c r="FT477" s="139"/>
      <c r="FU477" s="139"/>
      <c r="FV477" s="139"/>
      <c r="FW477" s="139"/>
      <c r="FX477" s="139"/>
      <c r="FY477" s="139"/>
      <c r="FZ477" s="139"/>
      <c r="GA477" s="139"/>
      <c r="GB477" s="139"/>
      <c r="GC477" s="139"/>
      <c r="GD477" s="139"/>
      <c r="GE477" s="139"/>
      <c r="GF477" s="139"/>
      <c r="GG477" s="139"/>
      <c r="GH477" s="139"/>
      <c r="GI477" s="139"/>
      <c r="GJ477" s="139"/>
      <c r="GK477" s="139"/>
      <c r="GL477" s="139"/>
      <c r="GM477" s="139"/>
      <c r="GN477" s="139"/>
      <c r="GO477" s="139"/>
      <c r="GP477" s="139"/>
      <c r="GQ477" s="139"/>
      <c r="GR477" s="139"/>
      <c r="GS477" s="139"/>
      <c r="GT477" s="139"/>
      <c r="GU477" s="139"/>
      <c r="GV477" s="139"/>
      <c r="GW477" s="139"/>
      <c r="GX477" s="139"/>
      <c r="GY477" s="139"/>
      <c r="GZ477" s="139"/>
      <c r="HA477" s="139"/>
      <c r="HB477" s="139"/>
      <c r="HC477" s="139"/>
      <c r="HD477" s="139"/>
      <c r="HE477" s="139"/>
      <c r="HF477" s="139"/>
      <c r="HG477" s="139"/>
      <c r="HH477" s="139"/>
      <c r="HI477" s="139"/>
      <c r="HJ477" s="139"/>
      <c r="HK477" s="139"/>
      <c r="HL477" s="139"/>
      <c r="HM477" s="139"/>
      <c r="HN477" s="139"/>
      <c r="HO477" s="139"/>
      <c r="HP477" s="139"/>
      <c r="HQ477" s="139"/>
      <c r="HR477" s="139"/>
      <c r="HS477" s="139"/>
      <c r="HT477" s="139"/>
      <c r="HU477" s="139"/>
      <c r="HV477" s="139"/>
      <c r="HW477" s="139"/>
      <c r="HX477" s="139"/>
      <c r="HY477" s="139"/>
      <c r="HZ477" s="139"/>
      <c r="IA477" s="139"/>
      <c r="IB477" s="139"/>
      <c r="IC477" s="139"/>
      <c r="ID477" s="139"/>
      <c r="IE477" s="139"/>
      <c r="IF477" s="139"/>
      <c r="IG477" s="139"/>
      <c r="IH477" s="139"/>
      <c r="II477" s="139"/>
      <c r="IJ477" s="139"/>
      <c r="IK477" s="139"/>
      <c r="IL477" s="139"/>
      <c r="IM477" s="139"/>
      <c r="IN477" s="139"/>
      <c r="IO477" s="139"/>
      <c r="IP477" s="139"/>
      <c r="IQ477" s="139"/>
      <c r="IR477" s="139"/>
      <c r="IS477" s="139"/>
      <c r="IT477" s="139"/>
      <c r="IU477" s="139"/>
      <c r="IV477" s="139"/>
      <c r="IW477" s="139"/>
      <c r="IX477" s="139"/>
      <c r="IY477" s="139"/>
      <c r="IZ477" s="139"/>
      <c r="JA477" s="139"/>
      <c r="JB477" s="139"/>
      <c r="JC477" s="139"/>
      <c r="JD477" s="139"/>
      <c r="JE477" s="139"/>
      <c r="JF477" s="139"/>
      <c r="JG477" s="139"/>
      <c r="JH477" s="139"/>
      <c r="JI477" s="139"/>
      <c r="JJ477" s="139"/>
      <c r="JK477" s="139"/>
      <c r="JL477" s="139"/>
      <c r="JM477" s="139"/>
      <c r="JN477" s="139"/>
      <c r="JO477" s="139"/>
      <c r="JP477" s="139"/>
      <c r="JQ477" s="139"/>
      <c r="JR477" s="139"/>
      <c r="JS477" s="139"/>
      <c r="JT477" s="139"/>
      <c r="JU477" s="139"/>
      <c r="JV477" s="139"/>
      <c r="JW477" s="139"/>
      <c r="JX477" s="139"/>
      <c r="JY477" s="139"/>
      <c r="JZ477" s="139"/>
      <c r="KA477" s="139"/>
      <c r="KB477" s="139"/>
      <c r="KC477" s="139"/>
      <c r="KD477" s="139"/>
      <c r="KE477" s="139"/>
      <c r="KF477" s="139"/>
      <c r="KG477" s="139"/>
      <c r="KH477" s="139"/>
      <c r="KI477" s="139"/>
      <c r="KJ477" s="139"/>
      <c r="KK477" s="139"/>
      <c r="KL477" s="139"/>
      <c r="KM477" s="139"/>
      <c r="KN477" s="139"/>
      <c r="KO477" s="139"/>
      <c r="KP477" s="139"/>
      <c r="KQ477" s="139"/>
      <c r="KR477" s="139"/>
      <c r="KS477" s="139"/>
      <c r="KT477" s="139"/>
      <c r="KU477" s="139"/>
      <c r="KV477" s="139"/>
      <c r="KW477" s="139"/>
      <c r="KX477" s="139"/>
      <c r="KY477" s="139"/>
      <c r="KZ477" s="139"/>
      <c r="LA477" s="139"/>
      <c r="LB477" s="139"/>
      <c r="LC477" s="139"/>
      <c r="LD477" s="139"/>
      <c r="LE477" s="139"/>
      <c r="LF477" s="139"/>
      <c r="LG477" s="139"/>
      <c r="LH477" s="139"/>
      <c r="LI477" s="139"/>
      <c r="LJ477" s="139"/>
      <c r="LK477" s="139"/>
      <c r="LL477" s="139"/>
      <c r="LM477" s="139"/>
      <c r="LN477" s="139"/>
      <c r="LO477" s="139"/>
      <c r="LP477" s="139"/>
      <c r="LQ477" s="139"/>
      <c r="LR477" s="139"/>
      <c r="LS477" s="139"/>
      <c r="LT477" s="139"/>
      <c r="LU477" s="139"/>
      <c r="LV477" s="139"/>
      <c r="LW477" s="139"/>
      <c r="LX477" s="139"/>
      <c r="LY477" s="139"/>
      <c r="LZ477" s="139"/>
      <c r="MA477" s="139"/>
      <c r="MB477" s="139"/>
      <c r="MC477" s="139"/>
      <c r="MD477" s="139"/>
      <c r="ME477" s="139"/>
      <c r="MF477" s="139"/>
      <c r="MG477" s="139"/>
      <c r="MH477" s="139"/>
      <c r="MI477" s="139"/>
      <c r="MJ477" s="139"/>
      <c r="MK477" s="139"/>
      <c r="ML477" s="139"/>
      <c r="MM477" s="139"/>
      <c r="MN477" s="139"/>
    </row>
    <row r="478" spans="1:352" s="140" customFormat="1" ht="15" customHeight="1" outlineLevel="1" x14ac:dyDescent="0.25">
      <c r="A478" s="131"/>
      <c r="B478" s="132"/>
      <c r="C478" s="133"/>
      <c r="D478" s="133"/>
      <c r="E478" s="134"/>
      <c r="F478" s="144" t="s">
        <v>117</v>
      </c>
      <c r="G478" s="145" t="s">
        <v>39</v>
      </c>
      <c r="H478" s="137">
        <f>C473*0.8</f>
        <v>5.2080000000000002</v>
      </c>
      <c r="I478" s="138">
        <v>2.0699999999999998</v>
      </c>
      <c r="J478" s="134">
        <f t="shared" si="102"/>
        <v>10.780559999999999</v>
      </c>
      <c r="K478" s="139"/>
      <c r="L478" s="139"/>
      <c r="M478" s="139"/>
      <c r="N478" s="139"/>
      <c r="O478" s="139"/>
      <c r="P478" s="139"/>
      <c r="Q478" s="139"/>
      <c r="R478" s="139"/>
      <c r="S478" s="139"/>
      <c r="T478" s="139"/>
      <c r="U478" s="139"/>
      <c r="V478" s="139"/>
      <c r="W478" s="139"/>
      <c r="X478" s="139"/>
      <c r="Y478" s="139"/>
      <c r="Z478" s="139"/>
      <c r="AA478" s="139"/>
      <c r="AB478" s="139"/>
      <c r="AC478" s="139"/>
      <c r="AD478" s="139"/>
      <c r="AE478" s="139"/>
      <c r="AF478" s="139"/>
      <c r="AG478" s="139"/>
      <c r="AH478" s="139"/>
      <c r="AI478" s="139"/>
      <c r="AJ478" s="139"/>
      <c r="AK478" s="139"/>
      <c r="AL478" s="139"/>
      <c r="AM478" s="139"/>
      <c r="AN478" s="139"/>
      <c r="AO478" s="139"/>
      <c r="AP478" s="139"/>
      <c r="AQ478" s="139"/>
      <c r="AR478" s="139"/>
      <c r="AS478" s="139"/>
      <c r="AT478" s="139"/>
      <c r="AU478" s="139"/>
      <c r="AV478" s="139"/>
      <c r="AW478" s="139"/>
      <c r="AX478" s="139"/>
      <c r="AY478" s="139"/>
      <c r="AZ478" s="139"/>
      <c r="BA478" s="139"/>
      <c r="BB478" s="139"/>
      <c r="BC478" s="139"/>
      <c r="BD478" s="139"/>
      <c r="BE478" s="139"/>
      <c r="BF478" s="139"/>
      <c r="BG478" s="139"/>
      <c r="BH478" s="139"/>
      <c r="BI478" s="139"/>
      <c r="BJ478" s="139"/>
      <c r="BK478" s="139"/>
      <c r="BL478" s="139"/>
      <c r="BM478" s="139"/>
      <c r="BN478" s="139"/>
      <c r="BO478" s="139"/>
      <c r="BP478" s="139"/>
      <c r="BQ478" s="139"/>
      <c r="BR478" s="139"/>
      <c r="BS478" s="139"/>
      <c r="BT478" s="139"/>
      <c r="BU478" s="139"/>
      <c r="BV478" s="139"/>
      <c r="BW478" s="139"/>
      <c r="BX478" s="139"/>
      <c r="BY478" s="139"/>
      <c r="BZ478" s="139"/>
      <c r="CA478" s="139"/>
      <c r="CB478" s="139"/>
      <c r="CC478" s="139"/>
      <c r="CD478" s="139"/>
      <c r="CE478" s="139"/>
      <c r="CF478" s="139"/>
      <c r="CG478" s="139"/>
      <c r="CH478" s="139"/>
      <c r="CI478" s="139"/>
      <c r="CJ478" s="139"/>
      <c r="CK478" s="139"/>
      <c r="CL478" s="139"/>
      <c r="CM478" s="139"/>
      <c r="CN478" s="139"/>
      <c r="CO478" s="139"/>
      <c r="CP478" s="139"/>
      <c r="CQ478" s="139"/>
      <c r="CR478" s="139"/>
      <c r="CS478" s="139"/>
      <c r="CT478" s="139"/>
      <c r="CU478" s="139"/>
      <c r="CV478" s="139"/>
      <c r="CW478" s="139"/>
      <c r="CX478" s="139"/>
      <c r="CY478" s="139"/>
      <c r="CZ478" s="139"/>
      <c r="DA478" s="139"/>
      <c r="DB478" s="139"/>
      <c r="DC478" s="139"/>
      <c r="DD478" s="139"/>
      <c r="DE478" s="139"/>
      <c r="DF478" s="139"/>
      <c r="DG478" s="139"/>
      <c r="DH478" s="139"/>
      <c r="DI478" s="139"/>
      <c r="DJ478" s="139"/>
      <c r="DK478" s="139"/>
      <c r="DL478" s="139"/>
      <c r="DM478" s="139"/>
      <c r="DN478" s="139"/>
      <c r="DO478" s="139"/>
      <c r="DP478" s="139"/>
      <c r="DQ478" s="139"/>
      <c r="DR478" s="139"/>
      <c r="DS478" s="139"/>
      <c r="DT478" s="139"/>
      <c r="DU478" s="139"/>
      <c r="DV478" s="139"/>
      <c r="DW478" s="139"/>
      <c r="DX478" s="139"/>
      <c r="DY478" s="139"/>
      <c r="DZ478" s="139"/>
      <c r="EA478" s="139"/>
      <c r="EB478" s="139"/>
      <c r="EC478" s="139"/>
      <c r="ED478" s="139"/>
      <c r="EE478" s="139"/>
      <c r="EF478" s="139"/>
      <c r="EG478" s="139"/>
      <c r="EH478" s="139"/>
      <c r="EI478" s="139"/>
      <c r="EJ478" s="139"/>
      <c r="EK478" s="139"/>
      <c r="EL478" s="139"/>
      <c r="EM478" s="139"/>
      <c r="EN478" s="139"/>
      <c r="EO478" s="139"/>
      <c r="EP478" s="139"/>
      <c r="EQ478" s="139"/>
      <c r="ER478" s="139"/>
      <c r="ES478" s="139"/>
      <c r="ET478" s="139"/>
      <c r="EU478" s="139"/>
      <c r="EV478" s="139"/>
      <c r="EW478" s="139"/>
      <c r="EX478" s="139"/>
      <c r="EY478" s="139"/>
      <c r="EZ478" s="139"/>
      <c r="FA478" s="139"/>
      <c r="FB478" s="139"/>
      <c r="FC478" s="139"/>
      <c r="FD478" s="139"/>
      <c r="FE478" s="139"/>
      <c r="FF478" s="139"/>
      <c r="FG478" s="139"/>
      <c r="FH478" s="139"/>
      <c r="FI478" s="139"/>
      <c r="FJ478" s="139"/>
      <c r="FK478" s="139"/>
      <c r="FL478" s="139"/>
      <c r="FM478" s="139"/>
      <c r="FN478" s="139"/>
      <c r="FO478" s="139"/>
      <c r="FP478" s="139"/>
      <c r="FQ478" s="139"/>
      <c r="FR478" s="139"/>
      <c r="FS478" s="139"/>
      <c r="FT478" s="139"/>
      <c r="FU478" s="139"/>
      <c r="FV478" s="139"/>
      <c r="FW478" s="139"/>
      <c r="FX478" s="139"/>
      <c r="FY478" s="139"/>
      <c r="FZ478" s="139"/>
      <c r="GA478" s="139"/>
      <c r="GB478" s="139"/>
      <c r="GC478" s="139"/>
      <c r="GD478" s="139"/>
      <c r="GE478" s="139"/>
      <c r="GF478" s="139"/>
      <c r="GG478" s="139"/>
      <c r="GH478" s="139"/>
      <c r="GI478" s="139"/>
      <c r="GJ478" s="139"/>
      <c r="GK478" s="139"/>
      <c r="GL478" s="139"/>
      <c r="GM478" s="139"/>
      <c r="GN478" s="139"/>
      <c r="GO478" s="139"/>
      <c r="GP478" s="139"/>
      <c r="GQ478" s="139"/>
      <c r="GR478" s="139"/>
      <c r="GS478" s="139"/>
      <c r="GT478" s="139"/>
      <c r="GU478" s="139"/>
      <c r="GV478" s="139"/>
      <c r="GW478" s="139"/>
      <c r="GX478" s="139"/>
      <c r="GY478" s="139"/>
      <c r="GZ478" s="139"/>
      <c r="HA478" s="139"/>
      <c r="HB478" s="139"/>
      <c r="HC478" s="139"/>
      <c r="HD478" s="139"/>
      <c r="HE478" s="139"/>
      <c r="HF478" s="139"/>
      <c r="HG478" s="139"/>
      <c r="HH478" s="139"/>
      <c r="HI478" s="139"/>
      <c r="HJ478" s="139"/>
      <c r="HK478" s="139"/>
      <c r="HL478" s="139"/>
      <c r="HM478" s="139"/>
      <c r="HN478" s="139"/>
      <c r="HO478" s="139"/>
      <c r="HP478" s="139"/>
      <c r="HQ478" s="139"/>
      <c r="HR478" s="139"/>
      <c r="HS478" s="139"/>
      <c r="HT478" s="139"/>
      <c r="HU478" s="139"/>
      <c r="HV478" s="139"/>
      <c r="HW478" s="139"/>
      <c r="HX478" s="139"/>
      <c r="HY478" s="139"/>
      <c r="HZ478" s="139"/>
      <c r="IA478" s="139"/>
      <c r="IB478" s="139"/>
      <c r="IC478" s="139"/>
      <c r="ID478" s="139"/>
      <c r="IE478" s="139"/>
      <c r="IF478" s="139"/>
      <c r="IG478" s="139"/>
      <c r="IH478" s="139"/>
      <c r="II478" s="139"/>
      <c r="IJ478" s="139"/>
      <c r="IK478" s="139"/>
      <c r="IL478" s="139"/>
      <c r="IM478" s="139"/>
      <c r="IN478" s="139"/>
      <c r="IO478" s="139"/>
      <c r="IP478" s="139"/>
      <c r="IQ478" s="139"/>
      <c r="IR478" s="139"/>
      <c r="IS478" s="139"/>
      <c r="IT478" s="139"/>
      <c r="IU478" s="139"/>
      <c r="IV478" s="139"/>
      <c r="IW478" s="139"/>
      <c r="IX478" s="139"/>
      <c r="IY478" s="139"/>
      <c r="IZ478" s="139"/>
      <c r="JA478" s="139"/>
      <c r="JB478" s="139"/>
      <c r="JC478" s="139"/>
      <c r="JD478" s="139"/>
      <c r="JE478" s="139"/>
      <c r="JF478" s="139"/>
      <c r="JG478" s="139"/>
      <c r="JH478" s="139"/>
      <c r="JI478" s="139"/>
      <c r="JJ478" s="139"/>
      <c r="JK478" s="139"/>
      <c r="JL478" s="139"/>
      <c r="JM478" s="139"/>
      <c r="JN478" s="139"/>
      <c r="JO478" s="139"/>
      <c r="JP478" s="139"/>
      <c r="JQ478" s="139"/>
      <c r="JR478" s="139"/>
      <c r="JS478" s="139"/>
      <c r="JT478" s="139"/>
      <c r="JU478" s="139"/>
      <c r="JV478" s="139"/>
      <c r="JW478" s="139"/>
      <c r="JX478" s="139"/>
      <c r="JY478" s="139"/>
      <c r="JZ478" s="139"/>
      <c r="KA478" s="139"/>
      <c r="KB478" s="139"/>
      <c r="KC478" s="139"/>
      <c r="KD478" s="139"/>
      <c r="KE478" s="139"/>
      <c r="KF478" s="139"/>
      <c r="KG478" s="139"/>
      <c r="KH478" s="139"/>
      <c r="KI478" s="139"/>
      <c r="KJ478" s="139"/>
      <c r="KK478" s="139"/>
      <c r="KL478" s="139"/>
      <c r="KM478" s="139"/>
      <c r="KN478" s="139"/>
      <c r="KO478" s="139"/>
      <c r="KP478" s="139"/>
      <c r="KQ478" s="139"/>
      <c r="KR478" s="139"/>
      <c r="KS478" s="139"/>
      <c r="KT478" s="139"/>
      <c r="KU478" s="139"/>
      <c r="KV478" s="139"/>
      <c r="KW478" s="139"/>
      <c r="KX478" s="139"/>
      <c r="KY478" s="139"/>
      <c r="KZ478" s="139"/>
      <c r="LA478" s="139"/>
      <c r="LB478" s="139"/>
      <c r="LC478" s="139"/>
      <c r="LD478" s="139"/>
      <c r="LE478" s="139"/>
      <c r="LF478" s="139"/>
      <c r="LG478" s="139"/>
      <c r="LH478" s="139"/>
      <c r="LI478" s="139"/>
      <c r="LJ478" s="139"/>
      <c r="LK478" s="139"/>
      <c r="LL478" s="139"/>
      <c r="LM478" s="139"/>
      <c r="LN478" s="139"/>
      <c r="LO478" s="139"/>
      <c r="LP478" s="139"/>
      <c r="LQ478" s="139"/>
      <c r="LR478" s="139"/>
      <c r="LS478" s="139"/>
      <c r="LT478" s="139"/>
      <c r="LU478" s="139"/>
      <c r="LV478" s="139"/>
      <c r="LW478" s="139"/>
      <c r="LX478" s="139"/>
      <c r="LY478" s="139"/>
      <c r="LZ478" s="139"/>
      <c r="MA478" s="139"/>
      <c r="MB478" s="139"/>
      <c r="MC478" s="139"/>
      <c r="MD478" s="139"/>
      <c r="ME478" s="139"/>
      <c r="MF478" s="139"/>
      <c r="MG478" s="139"/>
      <c r="MH478" s="139"/>
      <c r="MI478" s="139"/>
      <c r="MJ478" s="139"/>
      <c r="MK478" s="139"/>
      <c r="ML478" s="139"/>
      <c r="MM478" s="139"/>
      <c r="MN478" s="139"/>
    </row>
    <row r="479" spans="1:352" s="140" customFormat="1" ht="15" customHeight="1" outlineLevel="1" x14ac:dyDescent="0.25">
      <c r="A479" s="131"/>
      <c r="B479" s="132"/>
      <c r="C479" s="133"/>
      <c r="D479" s="133"/>
      <c r="E479" s="134"/>
      <c r="F479" s="144" t="s">
        <v>118</v>
      </c>
      <c r="G479" s="145" t="s">
        <v>39</v>
      </c>
      <c r="H479" s="137">
        <f>C473*0.8</f>
        <v>5.2080000000000002</v>
      </c>
      <c r="I479" s="138">
        <v>2.64</v>
      </c>
      <c r="J479" s="134">
        <f t="shared" si="102"/>
        <v>13.749120000000001</v>
      </c>
      <c r="K479" s="139"/>
      <c r="L479" s="139"/>
      <c r="M479" s="139"/>
      <c r="N479" s="139"/>
      <c r="O479" s="139"/>
      <c r="P479" s="139"/>
      <c r="Q479" s="139"/>
      <c r="R479" s="139"/>
      <c r="S479" s="139"/>
      <c r="T479" s="139"/>
      <c r="U479" s="139"/>
      <c r="V479" s="139"/>
      <c r="W479" s="139"/>
      <c r="X479" s="139"/>
      <c r="Y479" s="139"/>
      <c r="Z479" s="139"/>
      <c r="AA479" s="139"/>
      <c r="AB479" s="139"/>
      <c r="AC479" s="139"/>
      <c r="AD479" s="139"/>
      <c r="AE479" s="139"/>
      <c r="AF479" s="139"/>
      <c r="AG479" s="139"/>
      <c r="AH479" s="139"/>
      <c r="AI479" s="139"/>
      <c r="AJ479" s="139"/>
      <c r="AK479" s="139"/>
      <c r="AL479" s="139"/>
      <c r="AM479" s="139"/>
      <c r="AN479" s="139"/>
      <c r="AO479" s="139"/>
      <c r="AP479" s="139"/>
      <c r="AQ479" s="139"/>
      <c r="AR479" s="139"/>
      <c r="AS479" s="139"/>
      <c r="AT479" s="139"/>
      <c r="AU479" s="139"/>
      <c r="AV479" s="139"/>
      <c r="AW479" s="139"/>
      <c r="AX479" s="139"/>
      <c r="AY479" s="139"/>
      <c r="AZ479" s="139"/>
      <c r="BA479" s="139"/>
      <c r="BB479" s="139"/>
      <c r="BC479" s="139"/>
      <c r="BD479" s="139"/>
      <c r="BE479" s="139"/>
      <c r="BF479" s="139"/>
      <c r="BG479" s="139"/>
      <c r="BH479" s="139"/>
      <c r="BI479" s="139"/>
      <c r="BJ479" s="139"/>
      <c r="BK479" s="139"/>
      <c r="BL479" s="139"/>
      <c r="BM479" s="139"/>
      <c r="BN479" s="139"/>
      <c r="BO479" s="139"/>
      <c r="BP479" s="139"/>
      <c r="BQ479" s="139"/>
      <c r="BR479" s="139"/>
      <c r="BS479" s="139"/>
      <c r="BT479" s="139"/>
      <c r="BU479" s="139"/>
      <c r="BV479" s="139"/>
      <c r="BW479" s="139"/>
      <c r="BX479" s="139"/>
      <c r="BY479" s="139"/>
      <c r="BZ479" s="139"/>
      <c r="CA479" s="139"/>
      <c r="CB479" s="139"/>
      <c r="CC479" s="139"/>
      <c r="CD479" s="139"/>
      <c r="CE479" s="139"/>
      <c r="CF479" s="139"/>
      <c r="CG479" s="139"/>
      <c r="CH479" s="139"/>
      <c r="CI479" s="139"/>
      <c r="CJ479" s="139"/>
      <c r="CK479" s="139"/>
      <c r="CL479" s="139"/>
      <c r="CM479" s="139"/>
      <c r="CN479" s="139"/>
      <c r="CO479" s="139"/>
      <c r="CP479" s="139"/>
      <c r="CQ479" s="139"/>
      <c r="CR479" s="139"/>
      <c r="CS479" s="139"/>
      <c r="CT479" s="139"/>
      <c r="CU479" s="139"/>
      <c r="CV479" s="139"/>
      <c r="CW479" s="139"/>
      <c r="CX479" s="139"/>
      <c r="CY479" s="139"/>
      <c r="CZ479" s="139"/>
      <c r="DA479" s="139"/>
      <c r="DB479" s="139"/>
      <c r="DC479" s="139"/>
      <c r="DD479" s="139"/>
      <c r="DE479" s="139"/>
      <c r="DF479" s="139"/>
      <c r="DG479" s="139"/>
      <c r="DH479" s="139"/>
      <c r="DI479" s="139"/>
      <c r="DJ479" s="139"/>
      <c r="DK479" s="139"/>
      <c r="DL479" s="139"/>
      <c r="DM479" s="139"/>
      <c r="DN479" s="139"/>
      <c r="DO479" s="139"/>
      <c r="DP479" s="139"/>
      <c r="DQ479" s="139"/>
      <c r="DR479" s="139"/>
      <c r="DS479" s="139"/>
      <c r="DT479" s="139"/>
      <c r="DU479" s="139"/>
      <c r="DV479" s="139"/>
      <c r="DW479" s="139"/>
      <c r="DX479" s="139"/>
      <c r="DY479" s="139"/>
      <c r="DZ479" s="139"/>
      <c r="EA479" s="139"/>
      <c r="EB479" s="139"/>
      <c r="EC479" s="139"/>
      <c r="ED479" s="139"/>
      <c r="EE479" s="139"/>
      <c r="EF479" s="139"/>
      <c r="EG479" s="139"/>
      <c r="EH479" s="139"/>
      <c r="EI479" s="139"/>
      <c r="EJ479" s="139"/>
      <c r="EK479" s="139"/>
      <c r="EL479" s="139"/>
      <c r="EM479" s="139"/>
      <c r="EN479" s="139"/>
      <c r="EO479" s="139"/>
      <c r="EP479" s="139"/>
      <c r="EQ479" s="139"/>
      <c r="ER479" s="139"/>
      <c r="ES479" s="139"/>
      <c r="ET479" s="139"/>
      <c r="EU479" s="139"/>
      <c r="EV479" s="139"/>
      <c r="EW479" s="139"/>
      <c r="EX479" s="139"/>
      <c r="EY479" s="139"/>
      <c r="EZ479" s="139"/>
      <c r="FA479" s="139"/>
      <c r="FB479" s="139"/>
      <c r="FC479" s="139"/>
      <c r="FD479" s="139"/>
      <c r="FE479" s="139"/>
      <c r="FF479" s="139"/>
      <c r="FG479" s="139"/>
      <c r="FH479" s="139"/>
      <c r="FI479" s="139"/>
      <c r="FJ479" s="139"/>
      <c r="FK479" s="139"/>
      <c r="FL479" s="139"/>
      <c r="FM479" s="139"/>
      <c r="FN479" s="139"/>
      <c r="FO479" s="139"/>
      <c r="FP479" s="139"/>
      <c r="FQ479" s="139"/>
      <c r="FR479" s="139"/>
      <c r="FS479" s="139"/>
      <c r="FT479" s="139"/>
      <c r="FU479" s="139"/>
      <c r="FV479" s="139"/>
      <c r="FW479" s="139"/>
      <c r="FX479" s="139"/>
      <c r="FY479" s="139"/>
      <c r="FZ479" s="139"/>
      <c r="GA479" s="139"/>
      <c r="GB479" s="139"/>
      <c r="GC479" s="139"/>
      <c r="GD479" s="139"/>
      <c r="GE479" s="139"/>
      <c r="GF479" s="139"/>
      <c r="GG479" s="139"/>
      <c r="GH479" s="139"/>
      <c r="GI479" s="139"/>
      <c r="GJ479" s="139"/>
      <c r="GK479" s="139"/>
      <c r="GL479" s="139"/>
      <c r="GM479" s="139"/>
      <c r="GN479" s="139"/>
      <c r="GO479" s="139"/>
      <c r="GP479" s="139"/>
      <c r="GQ479" s="139"/>
      <c r="GR479" s="139"/>
      <c r="GS479" s="139"/>
      <c r="GT479" s="139"/>
      <c r="GU479" s="139"/>
      <c r="GV479" s="139"/>
      <c r="GW479" s="139"/>
      <c r="GX479" s="139"/>
      <c r="GY479" s="139"/>
      <c r="GZ479" s="139"/>
      <c r="HA479" s="139"/>
      <c r="HB479" s="139"/>
      <c r="HC479" s="139"/>
      <c r="HD479" s="139"/>
      <c r="HE479" s="139"/>
      <c r="HF479" s="139"/>
      <c r="HG479" s="139"/>
      <c r="HH479" s="139"/>
      <c r="HI479" s="139"/>
      <c r="HJ479" s="139"/>
      <c r="HK479" s="139"/>
      <c r="HL479" s="139"/>
      <c r="HM479" s="139"/>
      <c r="HN479" s="139"/>
      <c r="HO479" s="139"/>
      <c r="HP479" s="139"/>
      <c r="HQ479" s="139"/>
      <c r="HR479" s="139"/>
      <c r="HS479" s="139"/>
      <c r="HT479" s="139"/>
      <c r="HU479" s="139"/>
      <c r="HV479" s="139"/>
      <c r="HW479" s="139"/>
      <c r="HX479" s="139"/>
      <c r="HY479" s="139"/>
      <c r="HZ479" s="139"/>
      <c r="IA479" s="139"/>
      <c r="IB479" s="139"/>
      <c r="IC479" s="139"/>
      <c r="ID479" s="139"/>
      <c r="IE479" s="139"/>
      <c r="IF479" s="139"/>
      <c r="IG479" s="139"/>
      <c r="IH479" s="139"/>
      <c r="II479" s="139"/>
      <c r="IJ479" s="139"/>
      <c r="IK479" s="139"/>
      <c r="IL479" s="139"/>
      <c r="IM479" s="139"/>
      <c r="IN479" s="139"/>
      <c r="IO479" s="139"/>
      <c r="IP479" s="139"/>
      <c r="IQ479" s="139"/>
      <c r="IR479" s="139"/>
      <c r="IS479" s="139"/>
      <c r="IT479" s="139"/>
      <c r="IU479" s="139"/>
      <c r="IV479" s="139"/>
      <c r="IW479" s="139"/>
      <c r="IX479" s="139"/>
      <c r="IY479" s="139"/>
      <c r="IZ479" s="139"/>
      <c r="JA479" s="139"/>
      <c r="JB479" s="139"/>
      <c r="JC479" s="139"/>
      <c r="JD479" s="139"/>
      <c r="JE479" s="139"/>
      <c r="JF479" s="139"/>
      <c r="JG479" s="139"/>
      <c r="JH479" s="139"/>
      <c r="JI479" s="139"/>
      <c r="JJ479" s="139"/>
      <c r="JK479" s="139"/>
      <c r="JL479" s="139"/>
      <c r="JM479" s="139"/>
      <c r="JN479" s="139"/>
      <c r="JO479" s="139"/>
      <c r="JP479" s="139"/>
      <c r="JQ479" s="139"/>
      <c r="JR479" s="139"/>
      <c r="JS479" s="139"/>
      <c r="JT479" s="139"/>
      <c r="JU479" s="139"/>
      <c r="JV479" s="139"/>
      <c r="JW479" s="139"/>
      <c r="JX479" s="139"/>
      <c r="JY479" s="139"/>
      <c r="JZ479" s="139"/>
      <c r="KA479" s="139"/>
      <c r="KB479" s="139"/>
      <c r="KC479" s="139"/>
      <c r="KD479" s="139"/>
      <c r="KE479" s="139"/>
      <c r="KF479" s="139"/>
      <c r="KG479" s="139"/>
      <c r="KH479" s="139"/>
      <c r="KI479" s="139"/>
      <c r="KJ479" s="139"/>
      <c r="KK479" s="139"/>
      <c r="KL479" s="139"/>
      <c r="KM479" s="139"/>
      <c r="KN479" s="139"/>
      <c r="KO479" s="139"/>
      <c r="KP479" s="139"/>
      <c r="KQ479" s="139"/>
      <c r="KR479" s="139"/>
      <c r="KS479" s="139"/>
      <c r="KT479" s="139"/>
      <c r="KU479" s="139"/>
      <c r="KV479" s="139"/>
      <c r="KW479" s="139"/>
      <c r="KX479" s="139"/>
      <c r="KY479" s="139"/>
      <c r="KZ479" s="139"/>
      <c r="LA479" s="139"/>
      <c r="LB479" s="139"/>
      <c r="LC479" s="139"/>
      <c r="LD479" s="139"/>
      <c r="LE479" s="139"/>
      <c r="LF479" s="139"/>
      <c r="LG479" s="139"/>
      <c r="LH479" s="139"/>
      <c r="LI479" s="139"/>
      <c r="LJ479" s="139"/>
      <c r="LK479" s="139"/>
      <c r="LL479" s="139"/>
      <c r="LM479" s="139"/>
      <c r="LN479" s="139"/>
      <c r="LO479" s="139"/>
      <c r="LP479" s="139"/>
      <c r="LQ479" s="139"/>
      <c r="LR479" s="139"/>
      <c r="LS479" s="139"/>
      <c r="LT479" s="139"/>
      <c r="LU479" s="139"/>
      <c r="LV479" s="139"/>
      <c r="LW479" s="139"/>
      <c r="LX479" s="139"/>
      <c r="LY479" s="139"/>
      <c r="LZ479" s="139"/>
      <c r="MA479" s="139"/>
      <c r="MB479" s="139"/>
      <c r="MC479" s="139"/>
      <c r="MD479" s="139"/>
      <c r="ME479" s="139"/>
      <c r="MF479" s="139"/>
      <c r="MG479" s="139"/>
      <c r="MH479" s="139"/>
      <c r="MI479" s="139"/>
      <c r="MJ479" s="139"/>
      <c r="MK479" s="139"/>
      <c r="ML479" s="139"/>
      <c r="MM479" s="139"/>
      <c r="MN479" s="139"/>
    </row>
    <row r="480" spans="1:352" s="140" customFormat="1" ht="15" customHeight="1" outlineLevel="1" x14ac:dyDescent="0.25">
      <c r="A480" s="131"/>
      <c r="B480" s="132"/>
      <c r="C480" s="133"/>
      <c r="D480" s="133"/>
      <c r="E480" s="134"/>
      <c r="F480" s="144" t="s">
        <v>119</v>
      </c>
      <c r="G480" s="145" t="s">
        <v>39</v>
      </c>
      <c r="H480" s="137">
        <f>C473*0.2</f>
        <v>1.302</v>
      </c>
      <c r="I480" s="138">
        <v>3.72</v>
      </c>
      <c r="J480" s="134">
        <f t="shared" si="102"/>
        <v>4.8434400000000002</v>
      </c>
      <c r="K480" s="139"/>
      <c r="L480" s="139"/>
      <c r="M480" s="139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  <c r="Y480" s="139"/>
      <c r="Z480" s="139"/>
      <c r="AA480" s="139"/>
      <c r="AB480" s="139"/>
      <c r="AC480" s="139"/>
      <c r="AD480" s="139"/>
      <c r="AE480" s="139"/>
      <c r="AF480" s="139"/>
      <c r="AG480" s="139"/>
      <c r="AH480" s="139"/>
      <c r="AI480" s="139"/>
      <c r="AJ480" s="139"/>
      <c r="AK480" s="139"/>
      <c r="AL480" s="139"/>
      <c r="AM480" s="139"/>
      <c r="AN480" s="139"/>
      <c r="AO480" s="139"/>
      <c r="AP480" s="139"/>
      <c r="AQ480" s="139"/>
      <c r="AR480" s="139"/>
      <c r="AS480" s="139"/>
      <c r="AT480" s="139"/>
      <c r="AU480" s="139"/>
      <c r="AV480" s="139"/>
      <c r="AW480" s="139"/>
      <c r="AX480" s="139"/>
      <c r="AY480" s="139"/>
      <c r="AZ480" s="139"/>
      <c r="BA480" s="139"/>
      <c r="BB480" s="139"/>
      <c r="BC480" s="139"/>
      <c r="BD480" s="139"/>
      <c r="BE480" s="139"/>
      <c r="BF480" s="139"/>
      <c r="BG480" s="139"/>
      <c r="BH480" s="139"/>
      <c r="BI480" s="139"/>
      <c r="BJ480" s="139"/>
      <c r="BK480" s="139"/>
      <c r="BL480" s="139"/>
      <c r="BM480" s="139"/>
      <c r="BN480" s="139"/>
      <c r="BO480" s="139"/>
      <c r="BP480" s="139"/>
      <c r="BQ480" s="139"/>
      <c r="BR480" s="139"/>
      <c r="BS480" s="139"/>
      <c r="BT480" s="139"/>
      <c r="BU480" s="139"/>
      <c r="BV480" s="139"/>
      <c r="BW480" s="139"/>
      <c r="BX480" s="139"/>
      <c r="BY480" s="139"/>
      <c r="BZ480" s="139"/>
      <c r="CA480" s="139"/>
      <c r="CB480" s="139"/>
      <c r="CC480" s="139"/>
      <c r="CD480" s="139"/>
      <c r="CE480" s="139"/>
      <c r="CF480" s="139"/>
      <c r="CG480" s="139"/>
      <c r="CH480" s="139"/>
      <c r="CI480" s="139"/>
      <c r="CJ480" s="139"/>
      <c r="CK480" s="139"/>
      <c r="CL480" s="139"/>
      <c r="CM480" s="139"/>
      <c r="CN480" s="139"/>
      <c r="CO480" s="139"/>
      <c r="CP480" s="139"/>
      <c r="CQ480" s="139"/>
      <c r="CR480" s="139"/>
      <c r="CS480" s="139"/>
      <c r="CT480" s="139"/>
      <c r="CU480" s="139"/>
      <c r="CV480" s="139"/>
      <c r="CW480" s="139"/>
      <c r="CX480" s="139"/>
      <c r="CY480" s="139"/>
      <c r="CZ480" s="139"/>
      <c r="DA480" s="139"/>
      <c r="DB480" s="139"/>
      <c r="DC480" s="139"/>
      <c r="DD480" s="139"/>
      <c r="DE480" s="139"/>
      <c r="DF480" s="139"/>
      <c r="DG480" s="139"/>
      <c r="DH480" s="139"/>
      <c r="DI480" s="139"/>
      <c r="DJ480" s="139"/>
      <c r="DK480" s="139"/>
      <c r="DL480" s="139"/>
      <c r="DM480" s="139"/>
      <c r="DN480" s="139"/>
      <c r="DO480" s="139"/>
      <c r="DP480" s="139"/>
      <c r="DQ480" s="139"/>
      <c r="DR480" s="139"/>
      <c r="DS480" s="139"/>
      <c r="DT480" s="139"/>
      <c r="DU480" s="139"/>
      <c r="DV480" s="139"/>
      <c r="DW480" s="139"/>
      <c r="DX480" s="139"/>
      <c r="DY480" s="139"/>
      <c r="DZ480" s="139"/>
      <c r="EA480" s="139"/>
      <c r="EB480" s="139"/>
      <c r="EC480" s="139"/>
      <c r="ED480" s="139"/>
      <c r="EE480" s="139"/>
      <c r="EF480" s="139"/>
      <c r="EG480" s="139"/>
      <c r="EH480" s="139"/>
      <c r="EI480" s="139"/>
      <c r="EJ480" s="139"/>
      <c r="EK480" s="139"/>
      <c r="EL480" s="139"/>
      <c r="EM480" s="139"/>
      <c r="EN480" s="139"/>
      <c r="EO480" s="139"/>
      <c r="EP480" s="139"/>
      <c r="EQ480" s="139"/>
      <c r="ER480" s="139"/>
      <c r="ES480" s="139"/>
      <c r="ET480" s="139"/>
      <c r="EU480" s="139"/>
      <c r="EV480" s="139"/>
      <c r="EW480" s="139"/>
      <c r="EX480" s="139"/>
      <c r="EY480" s="139"/>
      <c r="EZ480" s="139"/>
      <c r="FA480" s="139"/>
      <c r="FB480" s="139"/>
      <c r="FC480" s="139"/>
      <c r="FD480" s="139"/>
      <c r="FE480" s="139"/>
      <c r="FF480" s="139"/>
      <c r="FG480" s="139"/>
      <c r="FH480" s="139"/>
      <c r="FI480" s="139"/>
      <c r="FJ480" s="139"/>
      <c r="FK480" s="139"/>
      <c r="FL480" s="139"/>
      <c r="FM480" s="139"/>
      <c r="FN480" s="139"/>
      <c r="FO480" s="139"/>
      <c r="FP480" s="139"/>
      <c r="FQ480" s="139"/>
      <c r="FR480" s="139"/>
      <c r="FS480" s="139"/>
      <c r="FT480" s="139"/>
      <c r="FU480" s="139"/>
      <c r="FV480" s="139"/>
      <c r="FW480" s="139"/>
      <c r="FX480" s="139"/>
      <c r="FY480" s="139"/>
      <c r="FZ480" s="139"/>
      <c r="GA480" s="139"/>
      <c r="GB480" s="139"/>
      <c r="GC480" s="139"/>
      <c r="GD480" s="139"/>
      <c r="GE480" s="139"/>
      <c r="GF480" s="139"/>
      <c r="GG480" s="139"/>
      <c r="GH480" s="139"/>
      <c r="GI480" s="139"/>
      <c r="GJ480" s="139"/>
      <c r="GK480" s="139"/>
      <c r="GL480" s="139"/>
      <c r="GM480" s="139"/>
      <c r="GN480" s="139"/>
      <c r="GO480" s="139"/>
      <c r="GP480" s="139"/>
      <c r="GQ480" s="139"/>
      <c r="GR480" s="139"/>
      <c r="GS480" s="139"/>
      <c r="GT480" s="139"/>
      <c r="GU480" s="139"/>
      <c r="GV480" s="139"/>
      <c r="GW480" s="139"/>
      <c r="GX480" s="139"/>
      <c r="GY480" s="139"/>
      <c r="GZ480" s="139"/>
      <c r="HA480" s="139"/>
      <c r="HB480" s="139"/>
      <c r="HC480" s="139"/>
      <c r="HD480" s="139"/>
      <c r="HE480" s="139"/>
      <c r="HF480" s="139"/>
      <c r="HG480" s="139"/>
      <c r="HH480" s="139"/>
      <c r="HI480" s="139"/>
      <c r="HJ480" s="139"/>
      <c r="HK480" s="139"/>
      <c r="HL480" s="139"/>
      <c r="HM480" s="139"/>
      <c r="HN480" s="139"/>
      <c r="HO480" s="139"/>
      <c r="HP480" s="139"/>
      <c r="HQ480" s="139"/>
      <c r="HR480" s="139"/>
      <c r="HS480" s="139"/>
      <c r="HT480" s="139"/>
      <c r="HU480" s="139"/>
      <c r="HV480" s="139"/>
      <c r="HW480" s="139"/>
      <c r="HX480" s="139"/>
      <c r="HY480" s="139"/>
      <c r="HZ480" s="139"/>
      <c r="IA480" s="139"/>
      <c r="IB480" s="139"/>
      <c r="IC480" s="139"/>
      <c r="ID480" s="139"/>
      <c r="IE480" s="139"/>
      <c r="IF480" s="139"/>
      <c r="IG480" s="139"/>
      <c r="IH480" s="139"/>
      <c r="II480" s="139"/>
      <c r="IJ480" s="139"/>
      <c r="IK480" s="139"/>
      <c r="IL480" s="139"/>
      <c r="IM480" s="139"/>
      <c r="IN480" s="139"/>
      <c r="IO480" s="139"/>
      <c r="IP480" s="139"/>
      <c r="IQ480" s="139"/>
      <c r="IR480" s="139"/>
      <c r="IS480" s="139"/>
      <c r="IT480" s="139"/>
      <c r="IU480" s="139"/>
      <c r="IV480" s="139"/>
      <c r="IW480" s="139"/>
      <c r="IX480" s="139"/>
      <c r="IY480" s="139"/>
      <c r="IZ480" s="139"/>
      <c r="JA480" s="139"/>
      <c r="JB480" s="139"/>
      <c r="JC480" s="139"/>
      <c r="JD480" s="139"/>
      <c r="JE480" s="139"/>
      <c r="JF480" s="139"/>
      <c r="JG480" s="139"/>
      <c r="JH480" s="139"/>
      <c r="JI480" s="139"/>
      <c r="JJ480" s="139"/>
      <c r="JK480" s="139"/>
      <c r="JL480" s="139"/>
      <c r="JM480" s="139"/>
      <c r="JN480" s="139"/>
      <c r="JO480" s="139"/>
      <c r="JP480" s="139"/>
      <c r="JQ480" s="139"/>
      <c r="JR480" s="139"/>
      <c r="JS480" s="139"/>
      <c r="JT480" s="139"/>
      <c r="JU480" s="139"/>
      <c r="JV480" s="139"/>
      <c r="JW480" s="139"/>
      <c r="JX480" s="139"/>
      <c r="JY480" s="139"/>
      <c r="JZ480" s="139"/>
      <c r="KA480" s="139"/>
      <c r="KB480" s="139"/>
      <c r="KC480" s="139"/>
      <c r="KD480" s="139"/>
      <c r="KE480" s="139"/>
      <c r="KF480" s="139"/>
      <c r="KG480" s="139"/>
      <c r="KH480" s="139"/>
      <c r="KI480" s="139"/>
      <c r="KJ480" s="139"/>
      <c r="KK480" s="139"/>
      <c r="KL480" s="139"/>
      <c r="KM480" s="139"/>
      <c r="KN480" s="139"/>
      <c r="KO480" s="139"/>
      <c r="KP480" s="139"/>
      <c r="KQ480" s="139"/>
      <c r="KR480" s="139"/>
      <c r="KS480" s="139"/>
      <c r="KT480" s="139"/>
      <c r="KU480" s="139"/>
      <c r="KV480" s="139"/>
      <c r="KW480" s="139"/>
      <c r="KX480" s="139"/>
      <c r="KY480" s="139"/>
      <c r="KZ480" s="139"/>
      <c r="LA480" s="139"/>
      <c r="LB480" s="139"/>
      <c r="LC480" s="139"/>
      <c r="LD480" s="139"/>
      <c r="LE480" s="139"/>
      <c r="LF480" s="139"/>
      <c r="LG480" s="139"/>
      <c r="LH480" s="139"/>
      <c r="LI480" s="139"/>
      <c r="LJ480" s="139"/>
      <c r="LK480" s="139"/>
      <c r="LL480" s="139"/>
      <c r="LM480" s="139"/>
      <c r="LN480" s="139"/>
      <c r="LO480" s="139"/>
      <c r="LP480" s="139"/>
      <c r="LQ480" s="139"/>
      <c r="LR480" s="139"/>
      <c r="LS480" s="139"/>
      <c r="LT480" s="139"/>
      <c r="LU480" s="139"/>
      <c r="LV480" s="139"/>
      <c r="LW480" s="139"/>
      <c r="LX480" s="139"/>
      <c r="LY480" s="139"/>
      <c r="LZ480" s="139"/>
      <c r="MA480" s="139"/>
      <c r="MB480" s="139"/>
      <c r="MC480" s="139"/>
      <c r="MD480" s="139"/>
      <c r="ME480" s="139"/>
      <c r="MF480" s="139"/>
      <c r="MG480" s="139"/>
      <c r="MH480" s="139"/>
      <c r="MI480" s="139"/>
      <c r="MJ480" s="139"/>
      <c r="MK480" s="139"/>
      <c r="ML480" s="139"/>
      <c r="MM480" s="139"/>
      <c r="MN480" s="139"/>
    </row>
    <row r="481" spans="1:352" s="140" customFormat="1" ht="15" customHeight="1" outlineLevel="1" x14ac:dyDescent="0.25">
      <c r="A481" s="131"/>
      <c r="B481" s="132"/>
      <c r="C481" s="133"/>
      <c r="D481" s="133"/>
      <c r="E481" s="134"/>
      <c r="F481" s="144" t="s">
        <v>120</v>
      </c>
      <c r="G481" s="145" t="s">
        <v>39</v>
      </c>
      <c r="H481" s="137">
        <f>C473*0.8</f>
        <v>5.2080000000000002</v>
      </c>
      <c r="I481" s="138">
        <v>4.68</v>
      </c>
      <c r="J481" s="134">
        <f t="shared" si="102"/>
        <v>24.373439999999999</v>
      </c>
      <c r="K481" s="139"/>
      <c r="L481" s="139"/>
      <c r="M481" s="139"/>
      <c r="N481" s="139"/>
      <c r="O481" s="139"/>
      <c r="P481" s="139"/>
      <c r="Q481" s="139"/>
      <c r="R481" s="139"/>
      <c r="S481" s="139"/>
      <c r="T481" s="139"/>
      <c r="U481" s="139"/>
      <c r="V481" s="139"/>
      <c r="W481" s="139"/>
      <c r="X481" s="139"/>
      <c r="Y481" s="139"/>
      <c r="Z481" s="139"/>
      <c r="AA481" s="139"/>
      <c r="AB481" s="139"/>
      <c r="AC481" s="139"/>
      <c r="AD481" s="139"/>
      <c r="AE481" s="139"/>
      <c r="AF481" s="139"/>
      <c r="AG481" s="139"/>
      <c r="AH481" s="139"/>
      <c r="AI481" s="139"/>
      <c r="AJ481" s="139"/>
      <c r="AK481" s="139"/>
      <c r="AL481" s="139"/>
      <c r="AM481" s="139"/>
      <c r="AN481" s="139"/>
      <c r="AO481" s="139"/>
      <c r="AP481" s="139"/>
      <c r="AQ481" s="139"/>
      <c r="AR481" s="139"/>
      <c r="AS481" s="139"/>
      <c r="AT481" s="139"/>
      <c r="AU481" s="139"/>
      <c r="AV481" s="139"/>
      <c r="AW481" s="139"/>
      <c r="AX481" s="139"/>
      <c r="AY481" s="139"/>
      <c r="AZ481" s="139"/>
      <c r="BA481" s="139"/>
      <c r="BB481" s="139"/>
      <c r="BC481" s="139"/>
      <c r="BD481" s="139"/>
      <c r="BE481" s="139"/>
      <c r="BF481" s="139"/>
      <c r="BG481" s="139"/>
      <c r="BH481" s="139"/>
      <c r="BI481" s="139"/>
      <c r="BJ481" s="139"/>
      <c r="BK481" s="139"/>
      <c r="BL481" s="139"/>
      <c r="BM481" s="139"/>
      <c r="BN481" s="139"/>
      <c r="BO481" s="139"/>
      <c r="BP481" s="139"/>
      <c r="BQ481" s="139"/>
      <c r="BR481" s="139"/>
      <c r="BS481" s="139"/>
      <c r="BT481" s="139"/>
      <c r="BU481" s="139"/>
      <c r="BV481" s="139"/>
      <c r="BW481" s="139"/>
      <c r="BX481" s="139"/>
      <c r="BY481" s="139"/>
      <c r="BZ481" s="139"/>
      <c r="CA481" s="139"/>
      <c r="CB481" s="139"/>
      <c r="CC481" s="139"/>
      <c r="CD481" s="139"/>
      <c r="CE481" s="139"/>
      <c r="CF481" s="139"/>
      <c r="CG481" s="139"/>
      <c r="CH481" s="139"/>
      <c r="CI481" s="139"/>
      <c r="CJ481" s="139"/>
      <c r="CK481" s="139"/>
      <c r="CL481" s="139"/>
      <c r="CM481" s="139"/>
      <c r="CN481" s="139"/>
      <c r="CO481" s="139"/>
      <c r="CP481" s="139"/>
      <c r="CQ481" s="139"/>
      <c r="CR481" s="139"/>
      <c r="CS481" s="139"/>
      <c r="CT481" s="139"/>
      <c r="CU481" s="139"/>
      <c r="CV481" s="139"/>
      <c r="CW481" s="139"/>
      <c r="CX481" s="139"/>
      <c r="CY481" s="139"/>
      <c r="CZ481" s="139"/>
      <c r="DA481" s="139"/>
      <c r="DB481" s="139"/>
      <c r="DC481" s="139"/>
      <c r="DD481" s="139"/>
      <c r="DE481" s="139"/>
      <c r="DF481" s="139"/>
      <c r="DG481" s="139"/>
      <c r="DH481" s="139"/>
      <c r="DI481" s="139"/>
      <c r="DJ481" s="139"/>
      <c r="DK481" s="139"/>
      <c r="DL481" s="139"/>
      <c r="DM481" s="139"/>
      <c r="DN481" s="139"/>
      <c r="DO481" s="139"/>
      <c r="DP481" s="139"/>
      <c r="DQ481" s="139"/>
      <c r="DR481" s="139"/>
      <c r="DS481" s="139"/>
      <c r="DT481" s="139"/>
      <c r="DU481" s="139"/>
      <c r="DV481" s="139"/>
      <c r="DW481" s="139"/>
      <c r="DX481" s="139"/>
      <c r="DY481" s="139"/>
      <c r="DZ481" s="139"/>
      <c r="EA481" s="139"/>
      <c r="EB481" s="139"/>
      <c r="EC481" s="139"/>
      <c r="ED481" s="139"/>
      <c r="EE481" s="139"/>
      <c r="EF481" s="139"/>
      <c r="EG481" s="139"/>
      <c r="EH481" s="139"/>
      <c r="EI481" s="139"/>
      <c r="EJ481" s="139"/>
      <c r="EK481" s="139"/>
      <c r="EL481" s="139"/>
      <c r="EM481" s="139"/>
      <c r="EN481" s="139"/>
      <c r="EO481" s="139"/>
      <c r="EP481" s="139"/>
      <c r="EQ481" s="139"/>
      <c r="ER481" s="139"/>
      <c r="ES481" s="139"/>
      <c r="ET481" s="139"/>
      <c r="EU481" s="139"/>
      <c r="EV481" s="139"/>
      <c r="EW481" s="139"/>
      <c r="EX481" s="139"/>
      <c r="EY481" s="139"/>
      <c r="EZ481" s="139"/>
      <c r="FA481" s="139"/>
      <c r="FB481" s="139"/>
      <c r="FC481" s="139"/>
      <c r="FD481" s="139"/>
      <c r="FE481" s="139"/>
      <c r="FF481" s="139"/>
      <c r="FG481" s="139"/>
      <c r="FH481" s="139"/>
      <c r="FI481" s="139"/>
      <c r="FJ481" s="139"/>
      <c r="FK481" s="139"/>
      <c r="FL481" s="139"/>
      <c r="FM481" s="139"/>
      <c r="FN481" s="139"/>
      <c r="FO481" s="139"/>
      <c r="FP481" s="139"/>
      <c r="FQ481" s="139"/>
      <c r="FR481" s="139"/>
      <c r="FS481" s="139"/>
      <c r="FT481" s="139"/>
      <c r="FU481" s="139"/>
      <c r="FV481" s="139"/>
      <c r="FW481" s="139"/>
      <c r="FX481" s="139"/>
      <c r="FY481" s="139"/>
      <c r="FZ481" s="139"/>
      <c r="GA481" s="139"/>
      <c r="GB481" s="139"/>
      <c r="GC481" s="139"/>
      <c r="GD481" s="139"/>
      <c r="GE481" s="139"/>
      <c r="GF481" s="139"/>
      <c r="GG481" s="139"/>
      <c r="GH481" s="139"/>
      <c r="GI481" s="139"/>
      <c r="GJ481" s="139"/>
      <c r="GK481" s="139"/>
      <c r="GL481" s="139"/>
      <c r="GM481" s="139"/>
      <c r="GN481" s="139"/>
      <c r="GO481" s="139"/>
      <c r="GP481" s="139"/>
      <c r="GQ481" s="139"/>
      <c r="GR481" s="139"/>
      <c r="GS481" s="139"/>
      <c r="GT481" s="139"/>
      <c r="GU481" s="139"/>
      <c r="GV481" s="139"/>
      <c r="GW481" s="139"/>
      <c r="GX481" s="139"/>
      <c r="GY481" s="139"/>
      <c r="GZ481" s="139"/>
      <c r="HA481" s="139"/>
      <c r="HB481" s="139"/>
      <c r="HC481" s="139"/>
      <c r="HD481" s="139"/>
      <c r="HE481" s="139"/>
      <c r="HF481" s="139"/>
      <c r="HG481" s="139"/>
      <c r="HH481" s="139"/>
      <c r="HI481" s="139"/>
      <c r="HJ481" s="139"/>
      <c r="HK481" s="139"/>
      <c r="HL481" s="139"/>
      <c r="HM481" s="139"/>
      <c r="HN481" s="139"/>
      <c r="HO481" s="139"/>
      <c r="HP481" s="139"/>
      <c r="HQ481" s="139"/>
      <c r="HR481" s="139"/>
      <c r="HS481" s="139"/>
      <c r="HT481" s="139"/>
      <c r="HU481" s="139"/>
      <c r="HV481" s="139"/>
      <c r="HW481" s="139"/>
      <c r="HX481" s="139"/>
      <c r="HY481" s="139"/>
      <c r="HZ481" s="139"/>
      <c r="IA481" s="139"/>
      <c r="IB481" s="139"/>
      <c r="IC481" s="139"/>
      <c r="ID481" s="139"/>
      <c r="IE481" s="139"/>
      <c r="IF481" s="139"/>
      <c r="IG481" s="139"/>
      <c r="IH481" s="139"/>
      <c r="II481" s="139"/>
      <c r="IJ481" s="139"/>
      <c r="IK481" s="139"/>
      <c r="IL481" s="139"/>
      <c r="IM481" s="139"/>
      <c r="IN481" s="139"/>
      <c r="IO481" s="139"/>
      <c r="IP481" s="139"/>
      <c r="IQ481" s="139"/>
      <c r="IR481" s="139"/>
      <c r="IS481" s="139"/>
      <c r="IT481" s="139"/>
      <c r="IU481" s="139"/>
      <c r="IV481" s="139"/>
      <c r="IW481" s="139"/>
      <c r="IX481" s="139"/>
      <c r="IY481" s="139"/>
      <c r="IZ481" s="139"/>
      <c r="JA481" s="139"/>
      <c r="JB481" s="139"/>
      <c r="JC481" s="139"/>
      <c r="JD481" s="139"/>
      <c r="JE481" s="139"/>
      <c r="JF481" s="139"/>
      <c r="JG481" s="139"/>
      <c r="JH481" s="139"/>
      <c r="JI481" s="139"/>
      <c r="JJ481" s="139"/>
      <c r="JK481" s="139"/>
      <c r="JL481" s="139"/>
      <c r="JM481" s="139"/>
      <c r="JN481" s="139"/>
      <c r="JO481" s="139"/>
      <c r="JP481" s="139"/>
      <c r="JQ481" s="139"/>
      <c r="JR481" s="139"/>
      <c r="JS481" s="139"/>
      <c r="JT481" s="139"/>
      <c r="JU481" s="139"/>
      <c r="JV481" s="139"/>
      <c r="JW481" s="139"/>
      <c r="JX481" s="139"/>
      <c r="JY481" s="139"/>
      <c r="JZ481" s="139"/>
      <c r="KA481" s="139"/>
      <c r="KB481" s="139"/>
      <c r="KC481" s="139"/>
      <c r="KD481" s="139"/>
      <c r="KE481" s="139"/>
      <c r="KF481" s="139"/>
      <c r="KG481" s="139"/>
      <c r="KH481" s="139"/>
      <c r="KI481" s="139"/>
      <c r="KJ481" s="139"/>
      <c r="KK481" s="139"/>
      <c r="KL481" s="139"/>
      <c r="KM481" s="139"/>
      <c r="KN481" s="139"/>
      <c r="KO481" s="139"/>
      <c r="KP481" s="139"/>
      <c r="KQ481" s="139"/>
      <c r="KR481" s="139"/>
      <c r="KS481" s="139"/>
      <c r="KT481" s="139"/>
      <c r="KU481" s="139"/>
      <c r="KV481" s="139"/>
      <c r="KW481" s="139"/>
      <c r="KX481" s="139"/>
      <c r="KY481" s="139"/>
      <c r="KZ481" s="139"/>
      <c r="LA481" s="139"/>
      <c r="LB481" s="139"/>
      <c r="LC481" s="139"/>
      <c r="LD481" s="139"/>
      <c r="LE481" s="139"/>
      <c r="LF481" s="139"/>
      <c r="LG481" s="139"/>
      <c r="LH481" s="139"/>
      <c r="LI481" s="139"/>
      <c r="LJ481" s="139"/>
      <c r="LK481" s="139"/>
      <c r="LL481" s="139"/>
      <c r="LM481" s="139"/>
      <c r="LN481" s="139"/>
      <c r="LO481" s="139"/>
      <c r="LP481" s="139"/>
      <c r="LQ481" s="139"/>
      <c r="LR481" s="139"/>
      <c r="LS481" s="139"/>
      <c r="LT481" s="139"/>
      <c r="LU481" s="139"/>
      <c r="LV481" s="139"/>
      <c r="LW481" s="139"/>
      <c r="LX481" s="139"/>
      <c r="LY481" s="139"/>
      <c r="LZ481" s="139"/>
      <c r="MA481" s="139"/>
      <c r="MB481" s="139"/>
      <c r="MC481" s="139"/>
      <c r="MD481" s="139"/>
      <c r="ME481" s="139"/>
      <c r="MF481" s="139"/>
      <c r="MG481" s="139"/>
      <c r="MH481" s="139"/>
      <c r="MI481" s="139"/>
      <c r="MJ481" s="139"/>
      <c r="MK481" s="139"/>
      <c r="ML481" s="139"/>
      <c r="MM481" s="139"/>
      <c r="MN481" s="139"/>
    </row>
    <row r="482" spans="1:352" s="140" customFormat="1" ht="15" customHeight="1" outlineLevel="1" x14ac:dyDescent="0.25">
      <c r="A482" s="131"/>
      <c r="B482" s="132"/>
      <c r="C482" s="133"/>
      <c r="D482" s="133"/>
      <c r="E482" s="134"/>
      <c r="F482" s="144" t="s">
        <v>121</v>
      </c>
      <c r="G482" s="145" t="s">
        <v>39</v>
      </c>
      <c r="H482" s="137">
        <f>C473*7</f>
        <v>45.57</v>
      </c>
      <c r="I482" s="138">
        <v>0.12</v>
      </c>
      <c r="J482" s="134">
        <f t="shared" si="102"/>
        <v>5.4683999999999999</v>
      </c>
      <c r="K482" s="139"/>
      <c r="L482" s="139"/>
      <c r="M482" s="139"/>
      <c r="N482" s="139"/>
      <c r="O482" s="139"/>
      <c r="P482" s="139"/>
      <c r="Q482" s="139"/>
      <c r="R482" s="139"/>
      <c r="S482" s="139"/>
      <c r="T482" s="139"/>
      <c r="U482" s="139"/>
      <c r="V482" s="139"/>
      <c r="W482" s="139"/>
      <c r="X482" s="139"/>
      <c r="Y482" s="139"/>
      <c r="Z482" s="139"/>
      <c r="AA482" s="139"/>
      <c r="AB482" s="139"/>
      <c r="AC482" s="139"/>
      <c r="AD482" s="139"/>
      <c r="AE482" s="139"/>
      <c r="AF482" s="139"/>
      <c r="AG482" s="139"/>
      <c r="AH482" s="139"/>
      <c r="AI482" s="139"/>
      <c r="AJ482" s="139"/>
      <c r="AK482" s="139"/>
      <c r="AL482" s="139"/>
      <c r="AM482" s="139"/>
      <c r="AN482" s="139"/>
      <c r="AO482" s="139"/>
      <c r="AP482" s="139"/>
      <c r="AQ482" s="139"/>
      <c r="AR482" s="139"/>
      <c r="AS482" s="139"/>
      <c r="AT482" s="139"/>
      <c r="AU482" s="139"/>
      <c r="AV482" s="139"/>
      <c r="AW482" s="139"/>
      <c r="AX482" s="139"/>
      <c r="AY482" s="139"/>
      <c r="AZ482" s="139"/>
      <c r="BA482" s="139"/>
      <c r="BB482" s="139"/>
      <c r="BC482" s="139"/>
      <c r="BD482" s="139"/>
      <c r="BE482" s="139"/>
      <c r="BF482" s="139"/>
      <c r="BG482" s="139"/>
      <c r="BH482" s="139"/>
      <c r="BI482" s="139"/>
      <c r="BJ482" s="139"/>
      <c r="BK482" s="139"/>
      <c r="BL482" s="139"/>
      <c r="BM482" s="139"/>
      <c r="BN482" s="139"/>
      <c r="BO482" s="139"/>
      <c r="BP482" s="139"/>
      <c r="BQ482" s="139"/>
      <c r="BR482" s="139"/>
      <c r="BS482" s="139"/>
      <c r="BT482" s="139"/>
      <c r="BU482" s="139"/>
      <c r="BV482" s="139"/>
      <c r="BW482" s="139"/>
      <c r="BX482" s="139"/>
      <c r="BY482" s="139"/>
      <c r="BZ482" s="139"/>
      <c r="CA482" s="139"/>
      <c r="CB482" s="139"/>
      <c r="CC482" s="139"/>
      <c r="CD482" s="139"/>
      <c r="CE482" s="139"/>
      <c r="CF482" s="139"/>
      <c r="CG482" s="139"/>
      <c r="CH482" s="139"/>
      <c r="CI482" s="139"/>
      <c r="CJ482" s="139"/>
      <c r="CK482" s="139"/>
      <c r="CL482" s="139"/>
      <c r="CM482" s="139"/>
      <c r="CN482" s="139"/>
      <c r="CO482" s="139"/>
      <c r="CP482" s="139"/>
      <c r="CQ482" s="139"/>
      <c r="CR482" s="139"/>
      <c r="CS482" s="139"/>
      <c r="CT482" s="139"/>
      <c r="CU482" s="139"/>
      <c r="CV482" s="139"/>
      <c r="CW482" s="139"/>
      <c r="CX482" s="139"/>
      <c r="CY482" s="139"/>
      <c r="CZ482" s="139"/>
      <c r="DA482" s="139"/>
      <c r="DB482" s="139"/>
      <c r="DC482" s="139"/>
      <c r="DD482" s="139"/>
      <c r="DE482" s="139"/>
      <c r="DF482" s="139"/>
      <c r="DG482" s="139"/>
      <c r="DH482" s="139"/>
      <c r="DI482" s="139"/>
      <c r="DJ482" s="139"/>
      <c r="DK482" s="139"/>
      <c r="DL482" s="139"/>
      <c r="DM482" s="139"/>
      <c r="DN482" s="139"/>
      <c r="DO482" s="139"/>
      <c r="DP482" s="139"/>
      <c r="DQ482" s="139"/>
      <c r="DR482" s="139"/>
      <c r="DS482" s="139"/>
      <c r="DT482" s="139"/>
      <c r="DU482" s="139"/>
      <c r="DV482" s="139"/>
      <c r="DW482" s="139"/>
      <c r="DX482" s="139"/>
      <c r="DY482" s="139"/>
      <c r="DZ482" s="139"/>
      <c r="EA482" s="139"/>
      <c r="EB482" s="139"/>
      <c r="EC482" s="139"/>
      <c r="ED482" s="139"/>
      <c r="EE482" s="139"/>
      <c r="EF482" s="139"/>
      <c r="EG482" s="139"/>
      <c r="EH482" s="139"/>
      <c r="EI482" s="139"/>
      <c r="EJ482" s="139"/>
      <c r="EK482" s="139"/>
      <c r="EL482" s="139"/>
      <c r="EM482" s="139"/>
      <c r="EN482" s="139"/>
      <c r="EO482" s="139"/>
      <c r="EP482" s="139"/>
      <c r="EQ482" s="139"/>
      <c r="ER482" s="139"/>
      <c r="ES482" s="139"/>
      <c r="ET482" s="139"/>
      <c r="EU482" s="139"/>
      <c r="EV482" s="139"/>
      <c r="EW482" s="139"/>
      <c r="EX482" s="139"/>
      <c r="EY482" s="139"/>
      <c r="EZ482" s="139"/>
      <c r="FA482" s="139"/>
      <c r="FB482" s="139"/>
      <c r="FC482" s="139"/>
      <c r="FD482" s="139"/>
      <c r="FE482" s="139"/>
      <c r="FF482" s="139"/>
      <c r="FG482" s="139"/>
      <c r="FH482" s="139"/>
      <c r="FI482" s="139"/>
      <c r="FJ482" s="139"/>
      <c r="FK482" s="139"/>
      <c r="FL482" s="139"/>
      <c r="FM482" s="139"/>
      <c r="FN482" s="139"/>
      <c r="FO482" s="139"/>
      <c r="FP482" s="139"/>
      <c r="FQ482" s="139"/>
      <c r="FR482" s="139"/>
      <c r="FS482" s="139"/>
      <c r="FT482" s="139"/>
      <c r="FU482" s="139"/>
      <c r="FV482" s="139"/>
      <c r="FW482" s="139"/>
      <c r="FX482" s="139"/>
      <c r="FY482" s="139"/>
      <c r="FZ482" s="139"/>
      <c r="GA482" s="139"/>
      <c r="GB482" s="139"/>
      <c r="GC482" s="139"/>
      <c r="GD482" s="139"/>
      <c r="GE482" s="139"/>
      <c r="GF482" s="139"/>
      <c r="GG482" s="139"/>
      <c r="GH482" s="139"/>
      <c r="GI482" s="139"/>
      <c r="GJ482" s="139"/>
      <c r="GK482" s="139"/>
      <c r="GL482" s="139"/>
      <c r="GM482" s="139"/>
      <c r="GN482" s="139"/>
      <c r="GO482" s="139"/>
      <c r="GP482" s="139"/>
      <c r="GQ482" s="139"/>
      <c r="GR482" s="139"/>
      <c r="GS482" s="139"/>
      <c r="GT482" s="139"/>
      <c r="GU482" s="139"/>
      <c r="GV482" s="139"/>
      <c r="GW482" s="139"/>
      <c r="GX482" s="139"/>
      <c r="GY482" s="139"/>
      <c r="GZ482" s="139"/>
      <c r="HA482" s="139"/>
      <c r="HB482" s="139"/>
      <c r="HC482" s="139"/>
      <c r="HD482" s="139"/>
      <c r="HE482" s="139"/>
      <c r="HF482" s="139"/>
      <c r="HG482" s="139"/>
      <c r="HH482" s="139"/>
      <c r="HI482" s="139"/>
      <c r="HJ482" s="139"/>
      <c r="HK482" s="139"/>
      <c r="HL482" s="139"/>
      <c r="HM482" s="139"/>
      <c r="HN482" s="139"/>
      <c r="HO482" s="139"/>
      <c r="HP482" s="139"/>
      <c r="HQ482" s="139"/>
      <c r="HR482" s="139"/>
      <c r="HS482" s="139"/>
      <c r="HT482" s="139"/>
      <c r="HU482" s="139"/>
      <c r="HV482" s="139"/>
      <c r="HW482" s="139"/>
      <c r="HX482" s="139"/>
      <c r="HY482" s="139"/>
      <c r="HZ482" s="139"/>
      <c r="IA482" s="139"/>
      <c r="IB482" s="139"/>
      <c r="IC482" s="139"/>
      <c r="ID482" s="139"/>
      <c r="IE482" s="139"/>
      <c r="IF482" s="139"/>
      <c r="IG482" s="139"/>
      <c r="IH482" s="139"/>
      <c r="II482" s="139"/>
      <c r="IJ482" s="139"/>
      <c r="IK482" s="139"/>
      <c r="IL482" s="139"/>
      <c r="IM482" s="139"/>
      <c r="IN482" s="139"/>
      <c r="IO482" s="139"/>
      <c r="IP482" s="139"/>
      <c r="IQ482" s="139"/>
      <c r="IR482" s="139"/>
      <c r="IS482" s="139"/>
      <c r="IT482" s="139"/>
      <c r="IU482" s="139"/>
      <c r="IV482" s="139"/>
      <c r="IW482" s="139"/>
      <c r="IX482" s="139"/>
      <c r="IY482" s="139"/>
      <c r="IZ482" s="139"/>
      <c r="JA482" s="139"/>
      <c r="JB482" s="139"/>
      <c r="JC482" s="139"/>
      <c r="JD482" s="139"/>
      <c r="JE482" s="139"/>
      <c r="JF482" s="139"/>
      <c r="JG482" s="139"/>
      <c r="JH482" s="139"/>
      <c r="JI482" s="139"/>
      <c r="JJ482" s="139"/>
      <c r="JK482" s="139"/>
      <c r="JL482" s="139"/>
      <c r="JM482" s="139"/>
      <c r="JN482" s="139"/>
      <c r="JO482" s="139"/>
      <c r="JP482" s="139"/>
      <c r="JQ482" s="139"/>
      <c r="JR482" s="139"/>
      <c r="JS482" s="139"/>
      <c r="JT482" s="139"/>
      <c r="JU482" s="139"/>
      <c r="JV482" s="139"/>
      <c r="JW482" s="139"/>
      <c r="JX482" s="139"/>
      <c r="JY482" s="139"/>
      <c r="JZ482" s="139"/>
      <c r="KA482" s="139"/>
      <c r="KB482" s="139"/>
      <c r="KC482" s="139"/>
      <c r="KD482" s="139"/>
      <c r="KE482" s="139"/>
      <c r="KF482" s="139"/>
      <c r="KG482" s="139"/>
      <c r="KH482" s="139"/>
      <c r="KI482" s="139"/>
      <c r="KJ482" s="139"/>
      <c r="KK482" s="139"/>
      <c r="KL482" s="139"/>
      <c r="KM482" s="139"/>
      <c r="KN482" s="139"/>
      <c r="KO482" s="139"/>
      <c r="KP482" s="139"/>
      <c r="KQ482" s="139"/>
      <c r="KR482" s="139"/>
      <c r="KS482" s="139"/>
      <c r="KT482" s="139"/>
      <c r="KU482" s="139"/>
      <c r="KV482" s="139"/>
      <c r="KW482" s="139"/>
      <c r="KX482" s="139"/>
      <c r="KY482" s="139"/>
      <c r="KZ482" s="139"/>
      <c r="LA482" s="139"/>
      <c r="LB482" s="139"/>
      <c r="LC482" s="139"/>
      <c r="LD482" s="139"/>
      <c r="LE482" s="139"/>
      <c r="LF482" s="139"/>
      <c r="LG482" s="139"/>
      <c r="LH482" s="139"/>
      <c r="LI482" s="139"/>
      <c r="LJ482" s="139"/>
      <c r="LK482" s="139"/>
      <c r="LL482" s="139"/>
      <c r="LM482" s="139"/>
      <c r="LN482" s="139"/>
      <c r="LO482" s="139"/>
      <c r="LP482" s="139"/>
      <c r="LQ482" s="139"/>
      <c r="LR482" s="139"/>
      <c r="LS482" s="139"/>
      <c r="LT482" s="139"/>
      <c r="LU482" s="139"/>
      <c r="LV482" s="139"/>
      <c r="LW482" s="139"/>
      <c r="LX482" s="139"/>
      <c r="LY482" s="139"/>
      <c r="LZ482" s="139"/>
      <c r="MA482" s="139"/>
      <c r="MB482" s="139"/>
      <c r="MC482" s="139"/>
      <c r="MD482" s="139"/>
      <c r="ME482" s="139"/>
      <c r="MF482" s="139"/>
      <c r="MG482" s="139"/>
      <c r="MH482" s="139"/>
      <c r="MI482" s="139"/>
      <c r="MJ482" s="139"/>
      <c r="MK482" s="139"/>
      <c r="ML482" s="139"/>
      <c r="MM482" s="139"/>
      <c r="MN482" s="139"/>
    </row>
    <row r="483" spans="1:352" s="140" customFormat="1" ht="15" customHeight="1" outlineLevel="1" x14ac:dyDescent="0.25">
      <c r="A483" s="131"/>
      <c r="B483" s="132"/>
      <c r="C483" s="133"/>
      <c r="D483" s="133"/>
      <c r="E483" s="134"/>
      <c r="F483" s="144" t="s">
        <v>122</v>
      </c>
      <c r="G483" s="145" t="s">
        <v>39</v>
      </c>
      <c r="H483" s="137">
        <f>C473*0.8</f>
        <v>5.2080000000000002</v>
      </c>
      <c r="I483" s="138">
        <v>1.77</v>
      </c>
      <c r="J483" s="134">
        <f t="shared" si="102"/>
        <v>9.218160000000001</v>
      </c>
      <c r="K483" s="139"/>
      <c r="L483" s="139"/>
      <c r="M483" s="139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  <c r="Y483" s="139"/>
      <c r="Z483" s="139"/>
      <c r="AA483" s="139"/>
      <c r="AB483" s="139"/>
      <c r="AC483" s="139"/>
      <c r="AD483" s="139"/>
      <c r="AE483" s="139"/>
      <c r="AF483" s="139"/>
      <c r="AG483" s="139"/>
      <c r="AH483" s="139"/>
      <c r="AI483" s="139"/>
      <c r="AJ483" s="139"/>
      <c r="AK483" s="139"/>
      <c r="AL483" s="139"/>
      <c r="AM483" s="139"/>
      <c r="AN483" s="139"/>
      <c r="AO483" s="139"/>
      <c r="AP483" s="139"/>
      <c r="AQ483" s="139"/>
      <c r="AR483" s="139"/>
      <c r="AS483" s="139"/>
      <c r="AT483" s="139"/>
      <c r="AU483" s="139"/>
      <c r="AV483" s="139"/>
      <c r="AW483" s="139"/>
      <c r="AX483" s="139"/>
      <c r="AY483" s="139"/>
      <c r="AZ483" s="139"/>
      <c r="BA483" s="139"/>
      <c r="BB483" s="139"/>
      <c r="BC483" s="139"/>
      <c r="BD483" s="139"/>
      <c r="BE483" s="139"/>
      <c r="BF483" s="139"/>
      <c r="BG483" s="139"/>
      <c r="BH483" s="139"/>
      <c r="BI483" s="139"/>
      <c r="BJ483" s="139"/>
      <c r="BK483" s="139"/>
      <c r="BL483" s="139"/>
      <c r="BM483" s="139"/>
      <c r="BN483" s="139"/>
      <c r="BO483" s="139"/>
      <c r="BP483" s="139"/>
      <c r="BQ483" s="139"/>
      <c r="BR483" s="139"/>
      <c r="BS483" s="139"/>
      <c r="BT483" s="139"/>
      <c r="BU483" s="139"/>
      <c r="BV483" s="139"/>
      <c r="BW483" s="139"/>
      <c r="BX483" s="139"/>
      <c r="BY483" s="139"/>
      <c r="BZ483" s="139"/>
      <c r="CA483" s="139"/>
      <c r="CB483" s="139"/>
      <c r="CC483" s="139"/>
      <c r="CD483" s="139"/>
      <c r="CE483" s="139"/>
      <c r="CF483" s="139"/>
      <c r="CG483" s="139"/>
      <c r="CH483" s="139"/>
      <c r="CI483" s="139"/>
      <c r="CJ483" s="139"/>
      <c r="CK483" s="139"/>
      <c r="CL483" s="139"/>
      <c r="CM483" s="139"/>
      <c r="CN483" s="139"/>
      <c r="CO483" s="139"/>
      <c r="CP483" s="139"/>
      <c r="CQ483" s="139"/>
      <c r="CR483" s="139"/>
      <c r="CS483" s="139"/>
      <c r="CT483" s="139"/>
      <c r="CU483" s="139"/>
      <c r="CV483" s="139"/>
      <c r="CW483" s="139"/>
      <c r="CX483" s="139"/>
      <c r="CY483" s="139"/>
      <c r="CZ483" s="139"/>
      <c r="DA483" s="139"/>
      <c r="DB483" s="139"/>
      <c r="DC483" s="139"/>
      <c r="DD483" s="139"/>
      <c r="DE483" s="139"/>
      <c r="DF483" s="139"/>
      <c r="DG483" s="139"/>
      <c r="DH483" s="139"/>
      <c r="DI483" s="139"/>
      <c r="DJ483" s="139"/>
      <c r="DK483" s="139"/>
      <c r="DL483" s="139"/>
      <c r="DM483" s="139"/>
      <c r="DN483" s="139"/>
      <c r="DO483" s="139"/>
      <c r="DP483" s="139"/>
      <c r="DQ483" s="139"/>
      <c r="DR483" s="139"/>
      <c r="DS483" s="139"/>
      <c r="DT483" s="139"/>
      <c r="DU483" s="139"/>
      <c r="DV483" s="139"/>
      <c r="DW483" s="139"/>
      <c r="DX483" s="139"/>
      <c r="DY483" s="139"/>
      <c r="DZ483" s="139"/>
      <c r="EA483" s="139"/>
      <c r="EB483" s="139"/>
      <c r="EC483" s="139"/>
      <c r="ED483" s="139"/>
      <c r="EE483" s="139"/>
      <c r="EF483" s="139"/>
      <c r="EG483" s="139"/>
      <c r="EH483" s="139"/>
      <c r="EI483" s="139"/>
      <c r="EJ483" s="139"/>
      <c r="EK483" s="139"/>
      <c r="EL483" s="139"/>
      <c r="EM483" s="139"/>
      <c r="EN483" s="139"/>
      <c r="EO483" s="139"/>
      <c r="EP483" s="139"/>
      <c r="EQ483" s="139"/>
      <c r="ER483" s="139"/>
      <c r="ES483" s="139"/>
      <c r="ET483" s="139"/>
      <c r="EU483" s="139"/>
      <c r="EV483" s="139"/>
      <c r="EW483" s="139"/>
      <c r="EX483" s="139"/>
      <c r="EY483" s="139"/>
      <c r="EZ483" s="139"/>
      <c r="FA483" s="139"/>
      <c r="FB483" s="139"/>
      <c r="FC483" s="139"/>
      <c r="FD483" s="139"/>
      <c r="FE483" s="139"/>
      <c r="FF483" s="139"/>
      <c r="FG483" s="139"/>
      <c r="FH483" s="139"/>
      <c r="FI483" s="139"/>
      <c r="FJ483" s="139"/>
      <c r="FK483" s="139"/>
      <c r="FL483" s="139"/>
      <c r="FM483" s="139"/>
      <c r="FN483" s="139"/>
      <c r="FO483" s="139"/>
      <c r="FP483" s="139"/>
      <c r="FQ483" s="139"/>
      <c r="FR483" s="139"/>
      <c r="FS483" s="139"/>
      <c r="FT483" s="139"/>
      <c r="FU483" s="139"/>
      <c r="FV483" s="139"/>
      <c r="FW483" s="139"/>
      <c r="FX483" s="139"/>
      <c r="FY483" s="139"/>
      <c r="FZ483" s="139"/>
      <c r="GA483" s="139"/>
      <c r="GB483" s="139"/>
      <c r="GC483" s="139"/>
      <c r="GD483" s="139"/>
      <c r="GE483" s="139"/>
      <c r="GF483" s="139"/>
      <c r="GG483" s="139"/>
      <c r="GH483" s="139"/>
      <c r="GI483" s="139"/>
      <c r="GJ483" s="139"/>
      <c r="GK483" s="139"/>
      <c r="GL483" s="139"/>
      <c r="GM483" s="139"/>
      <c r="GN483" s="139"/>
      <c r="GO483" s="139"/>
      <c r="GP483" s="139"/>
      <c r="GQ483" s="139"/>
      <c r="GR483" s="139"/>
      <c r="GS483" s="139"/>
      <c r="GT483" s="139"/>
      <c r="GU483" s="139"/>
      <c r="GV483" s="139"/>
      <c r="GW483" s="139"/>
      <c r="GX483" s="139"/>
      <c r="GY483" s="139"/>
      <c r="GZ483" s="139"/>
      <c r="HA483" s="139"/>
      <c r="HB483" s="139"/>
      <c r="HC483" s="139"/>
      <c r="HD483" s="139"/>
      <c r="HE483" s="139"/>
      <c r="HF483" s="139"/>
      <c r="HG483" s="139"/>
      <c r="HH483" s="139"/>
      <c r="HI483" s="139"/>
      <c r="HJ483" s="139"/>
      <c r="HK483" s="139"/>
      <c r="HL483" s="139"/>
      <c r="HM483" s="139"/>
      <c r="HN483" s="139"/>
      <c r="HO483" s="139"/>
      <c r="HP483" s="139"/>
      <c r="HQ483" s="139"/>
      <c r="HR483" s="139"/>
      <c r="HS483" s="139"/>
      <c r="HT483" s="139"/>
      <c r="HU483" s="139"/>
      <c r="HV483" s="139"/>
      <c r="HW483" s="139"/>
      <c r="HX483" s="139"/>
      <c r="HY483" s="139"/>
      <c r="HZ483" s="139"/>
      <c r="IA483" s="139"/>
      <c r="IB483" s="139"/>
      <c r="IC483" s="139"/>
      <c r="ID483" s="139"/>
      <c r="IE483" s="139"/>
      <c r="IF483" s="139"/>
      <c r="IG483" s="139"/>
      <c r="IH483" s="139"/>
      <c r="II483" s="139"/>
      <c r="IJ483" s="139"/>
      <c r="IK483" s="139"/>
      <c r="IL483" s="139"/>
      <c r="IM483" s="139"/>
      <c r="IN483" s="139"/>
      <c r="IO483" s="139"/>
      <c r="IP483" s="139"/>
      <c r="IQ483" s="139"/>
      <c r="IR483" s="139"/>
      <c r="IS483" s="139"/>
      <c r="IT483" s="139"/>
      <c r="IU483" s="139"/>
      <c r="IV483" s="139"/>
      <c r="IW483" s="139"/>
      <c r="IX483" s="139"/>
      <c r="IY483" s="139"/>
      <c r="IZ483" s="139"/>
      <c r="JA483" s="139"/>
      <c r="JB483" s="139"/>
      <c r="JC483" s="139"/>
      <c r="JD483" s="139"/>
      <c r="JE483" s="139"/>
      <c r="JF483" s="139"/>
      <c r="JG483" s="139"/>
      <c r="JH483" s="139"/>
      <c r="JI483" s="139"/>
      <c r="JJ483" s="139"/>
      <c r="JK483" s="139"/>
      <c r="JL483" s="139"/>
      <c r="JM483" s="139"/>
      <c r="JN483" s="139"/>
      <c r="JO483" s="139"/>
      <c r="JP483" s="139"/>
      <c r="JQ483" s="139"/>
      <c r="JR483" s="139"/>
      <c r="JS483" s="139"/>
      <c r="JT483" s="139"/>
      <c r="JU483" s="139"/>
      <c r="JV483" s="139"/>
      <c r="JW483" s="139"/>
      <c r="JX483" s="139"/>
      <c r="JY483" s="139"/>
      <c r="JZ483" s="139"/>
      <c r="KA483" s="139"/>
      <c r="KB483" s="139"/>
      <c r="KC483" s="139"/>
      <c r="KD483" s="139"/>
      <c r="KE483" s="139"/>
      <c r="KF483" s="139"/>
      <c r="KG483" s="139"/>
      <c r="KH483" s="139"/>
      <c r="KI483" s="139"/>
      <c r="KJ483" s="139"/>
      <c r="KK483" s="139"/>
      <c r="KL483" s="139"/>
      <c r="KM483" s="139"/>
      <c r="KN483" s="139"/>
      <c r="KO483" s="139"/>
      <c r="KP483" s="139"/>
      <c r="KQ483" s="139"/>
      <c r="KR483" s="139"/>
      <c r="KS483" s="139"/>
      <c r="KT483" s="139"/>
      <c r="KU483" s="139"/>
      <c r="KV483" s="139"/>
      <c r="KW483" s="139"/>
      <c r="KX483" s="139"/>
      <c r="KY483" s="139"/>
      <c r="KZ483" s="139"/>
      <c r="LA483" s="139"/>
      <c r="LB483" s="139"/>
      <c r="LC483" s="139"/>
      <c r="LD483" s="139"/>
      <c r="LE483" s="139"/>
      <c r="LF483" s="139"/>
      <c r="LG483" s="139"/>
      <c r="LH483" s="139"/>
      <c r="LI483" s="139"/>
      <c r="LJ483" s="139"/>
      <c r="LK483" s="139"/>
      <c r="LL483" s="139"/>
      <c r="LM483" s="139"/>
      <c r="LN483" s="139"/>
      <c r="LO483" s="139"/>
      <c r="LP483" s="139"/>
      <c r="LQ483" s="139"/>
      <c r="LR483" s="139"/>
      <c r="LS483" s="139"/>
      <c r="LT483" s="139"/>
      <c r="LU483" s="139"/>
      <c r="LV483" s="139"/>
      <c r="LW483" s="139"/>
      <c r="LX483" s="139"/>
      <c r="LY483" s="139"/>
      <c r="LZ483" s="139"/>
      <c r="MA483" s="139"/>
      <c r="MB483" s="139"/>
      <c r="MC483" s="139"/>
      <c r="MD483" s="139"/>
      <c r="ME483" s="139"/>
      <c r="MF483" s="139"/>
      <c r="MG483" s="139"/>
      <c r="MH483" s="139"/>
      <c r="MI483" s="139"/>
      <c r="MJ483" s="139"/>
      <c r="MK483" s="139"/>
      <c r="ML483" s="139"/>
      <c r="MM483" s="139"/>
      <c r="MN483" s="139"/>
    </row>
    <row r="484" spans="1:352" s="151" customFormat="1" x14ac:dyDescent="0.25">
      <c r="A484" s="146"/>
      <c r="B484" s="147"/>
      <c r="C484" s="148"/>
      <c r="D484" s="138"/>
      <c r="E484" s="149"/>
      <c r="F484" s="150" t="s">
        <v>123</v>
      </c>
      <c r="G484" s="147" t="s">
        <v>10</v>
      </c>
      <c r="H484" s="148">
        <f>C473*40</f>
        <v>260.39999999999998</v>
      </c>
      <c r="I484" s="138">
        <v>0.2</v>
      </c>
      <c r="J484" s="149">
        <f t="shared" si="102"/>
        <v>52.08</v>
      </c>
    </row>
    <row r="485" spans="1:352" s="140" customFormat="1" ht="15" customHeight="1" outlineLevel="1" x14ac:dyDescent="0.25">
      <c r="A485" s="131"/>
      <c r="B485" s="132"/>
      <c r="C485" s="133"/>
      <c r="D485" s="133"/>
      <c r="E485" s="134"/>
      <c r="F485" s="144" t="s">
        <v>124</v>
      </c>
      <c r="G485" s="145" t="s">
        <v>39</v>
      </c>
      <c r="H485" s="137">
        <f>C473*7</f>
        <v>45.57</v>
      </c>
      <c r="I485" s="138">
        <v>0.36</v>
      </c>
      <c r="J485" s="134">
        <f t="shared" si="102"/>
        <v>16.405200000000001</v>
      </c>
      <c r="K485" s="139"/>
      <c r="L485" s="139"/>
      <c r="M485" s="139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  <c r="Y485" s="139"/>
      <c r="Z485" s="139"/>
      <c r="AA485" s="139"/>
      <c r="AB485" s="139"/>
      <c r="AC485" s="139"/>
      <c r="AD485" s="139"/>
      <c r="AE485" s="139"/>
      <c r="AF485" s="139"/>
      <c r="AG485" s="139"/>
      <c r="AH485" s="139"/>
      <c r="AI485" s="139"/>
      <c r="AJ485" s="139"/>
      <c r="AK485" s="139"/>
      <c r="AL485" s="139"/>
      <c r="AM485" s="139"/>
      <c r="AN485" s="139"/>
      <c r="AO485" s="139"/>
      <c r="AP485" s="139"/>
      <c r="AQ485" s="139"/>
      <c r="AR485" s="139"/>
      <c r="AS485" s="139"/>
      <c r="AT485" s="139"/>
      <c r="AU485" s="139"/>
      <c r="AV485" s="139"/>
      <c r="AW485" s="139"/>
      <c r="AX485" s="139"/>
      <c r="AY485" s="139"/>
      <c r="AZ485" s="139"/>
      <c r="BA485" s="139"/>
      <c r="BB485" s="139"/>
      <c r="BC485" s="139"/>
      <c r="BD485" s="139"/>
      <c r="BE485" s="139"/>
      <c r="BF485" s="139"/>
      <c r="BG485" s="139"/>
      <c r="BH485" s="139"/>
      <c r="BI485" s="139"/>
      <c r="BJ485" s="139"/>
      <c r="BK485" s="139"/>
      <c r="BL485" s="139"/>
      <c r="BM485" s="139"/>
      <c r="BN485" s="139"/>
      <c r="BO485" s="139"/>
      <c r="BP485" s="139"/>
      <c r="BQ485" s="139"/>
      <c r="BR485" s="139"/>
      <c r="BS485" s="139"/>
      <c r="BT485" s="139"/>
      <c r="BU485" s="139"/>
      <c r="BV485" s="139"/>
      <c r="BW485" s="139"/>
      <c r="BX485" s="139"/>
      <c r="BY485" s="139"/>
      <c r="BZ485" s="139"/>
      <c r="CA485" s="139"/>
      <c r="CB485" s="139"/>
      <c r="CC485" s="139"/>
      <c r="CD485" s="139"/>
      <c r="CE485" s="139"/>
      <c r="CF485" s="139"/>
      <c r="CG485" s="139"/>
      <c r="CH485" s="139"/>
      <c r="CI485" s="139"/>
      <c r="CJ485" s="139"/>
      <c r="CK485" s="139"/>
      <c r="CL485" s="139"/>
      <c r="CM485" s="139"/>
      <c r="CN485" s="139"/>
      <c r="CO485" s="139"/>
      <c r="CP485" s="139"/>
      <c r="CQ485" s="139"/>
      <c r="CR485" s="139"/>
      <c r="CS485" s="139"/>
      <c r="CT485" s="139"/>
      <c r="CU485" s="139"/>
      <c r="CV485" s="139"/>
      <c r="CW485" s="139"/>
      <c r="CX485" s="139"/>
      <c r="CY485" s="139"/>
      <c r="CZ485" s="139"/>
      <c r="DA485" s="139"/>
      <c r="DB485" s="139"/>
      <c r="DC485" s="139"/>
      <c r="DD485" s="139"/>
      <c r="DE485" s="139"/>
      <c r="DF485" s="139"/>
      <c r="DG485" s="139"/>
      <c r="DH485" s="139"/>
      <c r="DI485" s="139"/>
      <c r="DJ485" s="139"/>
      <c r="DK485" s="139"/>
      <c r="DL485" s="139"/>
      <c r="DM485" s="139"/>
      <c r="DN485" s="139"/>
      <c r="DO485" s="139"/>
      <c r="DP485" s="139"/>
      <c r="DQ485" s="139"/>
      <c r="DR485" s="139"/>
      <c r="DS485" s="139"/>
      <c r="DT485" s="139"/>
      <c r="DU485" s="139"/>
      <c r="DV485" s="139"/>
      <c r="DW485" s="139"/>
      <c r="DX485" s="139"/>
      <c r="DY485" s="139"/>
      <c r="DZ485" s="139"/>
      <c r="EA485" s="139"/>
      <c r="EB485" s="139"/>
      <c r="EC485" s="139"/>
      <c r="ED485" s="139"/>
      <c r="EE485" s="139"/>
      <c r="EF485" s="139"/>
      <c r="EG485" s="139"/>
      <c r="EH485" s="139"/>
      <c r="EI485" s="139"/>
      <c r="EJ485" s="139"/>
      <c r="EK485" s="139"/>
      <c r="EL485" s="139"/>
      <c r="EM485" s="139"/>
      <c r="EN485" s="139"/>
      <c r="EO485" s="139"/>
      <c r="EP485" s="139"/>
      <c r="EQ485" s="139"/>
      <c r="ER485" s="139"/>
      <c r="ES485" s="139"/>
      <c r="ET485" s="139"/>
      <c r="EU485" s="139"/>
      <c r="EV485" s="139"/>
      <c r="EW485" s="139"/>
      <c r="EX485" s="139"/>
      <c r="EY485" s="139"/>
      <c r="EZ485" s="139"/>
      <c r="FA485" s="139"/>
      <c r="FB485" s="139"/>
      <c r="FC485" s="139"/>
      <c r="FD485" s="139"/>
      <c r="FE485" s="139"/>
      <c r="FF485" s="139"/>
      <c r="FG485" s="139"/>
      <c r="FH485" s="139"/>
      <c r="FI485" s="139"/>
      <c r="FJ485" s="139"/>
      <c r="FK485" s="139"/>
      <c r="FL485" s="139"/>
      <c r="FM485" s="139"/>
      <c r="FN485" s="139"/>
      <c r="FO485" s="139"/>
      <c r="FP485" s="139"/>
      <c r="FQ485" s="139"/>
      <c r="FR485" s="139"/>
      <c r="FS485" s="139"/>
      <c r="FT485" s="139"/>
      <c r="FU485" s="139"/>
      <c r="FV485" s="139"/>
      <c r="FW485" s="139"/>
      <c r="FX485" s="139"/>
      <c r="FY485" s="139"/>
      <c r="FZ485" s="139"/>
      <c r="GA485" s="139"/>
      <c r="GB485" s="139"/>
      <c r="GC485" s="139"/>
      <c r="GD485" s="139"/>
      <c r="GE485" s="139"/>
      <c r="GF485" s="139"/>
      <c r="GG485" s="139"/>
      <c r="GH485" s="139"/>
      <c r="GI485" s="139"/>
      <c r="GJ485" s="139"/>
      <c r="GK485" s="139"/>
      <c r="GL485" s="139"/>
      <c r="GM485" s="139"/>
      <c r="GN485" s="139"/>
      <c r="GO485" s="139"/>
      <c r="GP485" s="139"/>
      <c r="GQ485" s="139"/>
      <c r="GR485" s="139"/>
      <c r="GS485" s="139"/>
      <c r="GT485" s="139"/>
      <c r="GU485" s="139"/>
      <c r="GV485" s="139"/>
      <c r="GW485" s="139"/>
      <c r="GX485" s="139"/>
      <c r="GY485" s="139"/>
      <c r="GZ485" s="139"/>
      <c r="HA485" s="139"/>
      <c r="HB485" s="139"/>
      <c r="HC485" s="139"/>
      <c r="HD485" s="139"/>
      <c r="HE485" s="139"/>
      <c r="HF485" s="139"/>
      <c r="HG485" s="139"/>
      <c r="HH485" s="139"/>
      <c r="HI485" s="139"/>
      <c r="HJ485" s="139"/>
      <c r="HK485" s="139"/>
      <c r="HL485" s="139"/>
      <c r="HM485" s="139"/>
      <c r="HN485" s="139"/>
      <c r="HO485" s="139"/>
      <c r="HP485" s="139"/>
      <c r="HQ485" s="139"/>
      <c r="HR485" s="139"/>
      <c r="HS485" s="139"/>
      <c r="HT485" s="139"/>
      <c r="HU485" s="139"/>
      <c r="HV485" s="139"/>
      <c r="HW485" s="139"/>
      <c r="HX485" s="139"/>
      <c r="HY485" s="139"/>
      <c r="HZ485" s="139"/>
      <c r="IA485" s="139"/>
      <c r="IB485" s="139"/>
      <c r="IC485" s="139"/>
      <c r="ID485" s="139"/>
      <c r="IE485" s="139"/>
      <c r="IF485" s="139"/>
      <c r="IG485" s="139"/>
      <c r="IH485" s="139"/>
      <c r="II485" s="139"/>
      <c r="IJ485" s="139"/>
      <c r="IK485" s="139"/>
      <c r="IL485" s="139"/>
      <c r="IM485" s="139"/>
      <c r="IN485" s="139"/>
      <c r="IO485" s="139"/>
      <c r="IP485" s="139"/>
      <c r="IQ485" s="139"/>
      <c r="IR485" s="139"/>
      <c r="IS485" s="139"/>
      <c r="IT485" s="139"/>
      <c r="IU485" s="139"/>
      <c r="IV485" s="139"/>
      <c r="IW485" s="139"/>
      <c r="IX485" s="139"/>
      <c r="IY485" s="139"/>
      <c r="IZ485" s="139"/>
      <c r="JA485" s="139"/>
      <c r="JB485" s="139"/>
      <c r="JC485" s="139"/>
      <c r="JD485" s="139"/>
      <c r="JE485" s="139"/>
      <c r="JF485" s="139"/>
      <c r="JG485" s="139"/>
      <c r="JH485" s="139"/>
      <c r="JI485" s="139"/>
      <c r="JJ485" s="139"/>
      <c r="JK485" s="139"/>
      <c r="JL485" s="139"/>
      <c r="JM485" s="139"/>
      <c r="JN485" s="139"/>
      <c r="JO485" s="139"/>
      <c r="JP485" s="139"/>
      <c r="JQ485" s="139"/>
      <c r="JR485" s="139"/>
      <c r="JS485" s="139"/>
      <c r="JT485" s="139"/>
      <c r="JU485" s="139"/>
      <c r="JV485" s="139"/>
      <c r="JW485" s="139"/>
      <c r="JX485" s="139"/>
      <c r="JY485" s="139"/>
      <c r="JZ485" s="139"/>
      <c r="KA485" s="139"/>
      <c r="KB485" s="139"/>
      <c r="KC485" s="139"/>
      <c r="KD485" s="139"/>
      <c r="KE485" s="139"/>
      <c r="KF485" s="139"/>
      <c r="KG485" s="139"/>
      <c r="KH485" s="139"/>
      <c r="KI485" s="139"/>
      <c r="KJ485" s="139"/>
      <c r="KK485" s="139"/>
      <c r="KL485" s="139"/>
      <c r="KM485" s="139"/>
      <c r="KN485" s="139"/>
      <c r="KO485" s="139"/>
      <c r="KP485" s="139"/>
      <c r="KQ485" s="139"/>
      <c r="KR485" s="139"/>
      <c r="KS485" s="139"/>
      <c r="KT485" s="139"/>
      <c r="KU485" s="139"/>
      <c r="KV485" s="139"/>
      <c r="KW485" s="139"/>
      <c r="KX485" s="139"/>
      <c r="KY485" s="139"/>
      <c r="KZ485" s="139"/>
      <c r="LA485" s="139"/>
      <c r="LB485" s="139"/>
      <c r="LC485" s="139"/>
      <c r="LD485" s="139"/>
      <c r="LE485" s="139"/>
      <c r="LF485" s="139"/>
      <c r="LG485" s="139"/>
      <c r="LH485" s="139"/>
      <c r="LI485" s="139"/>
      <c r="LJ485" s="139"/>
      <c r="LK485" s="139"/>
      <c r="LL485" s="139"/>
      <c r="LM485" s="139"/>
      <c r="LN485" s="139"/>
      <c r="LO485" s="139"/>
      <c r="LP485" s="139"/>
      <c r="LQ485" s="139"/>
      <c r="LR485" s="139"/>
      <c r="LS485" s="139"/>
      <c r="LT485" s="139"/>
      <c r="LU485" s="139"/>
      <c r="LV485" s="139"/>
      <c r="LW485" s="139"/>
      <c r="LX485" s="139"/>
      <c r="LY485" s="139"/>
      <c r="LZ485" s="139"/>
      <c r="MA485" s="139"/>
      <c r="MB485" s="139"/>
      <c r="MC485" s="139"/>
      <c r="MD485" s="139"/>
      <c r="ME485" s="139"/>
      <c r="MF485" s="139"/>
      <c r="MG485" s="139"/>
      <c r="MH485" s="139"/>
      <c r="MI485" s="139"/>
      <c r="MJ485" s="139"/>
      <c r="MK485" s="139"/>
      <c r="ML485" s="139"/>
      <c r="MM485" s="139"/>
      <c r="MN485" s="139"/>
    </row>
    <row r="486" spans="1:352" s="151" customFormat="1" x14ac:dyDescent="0.25">
      <c r="A486" s="146" t="s">
        <v>166</v>
      </c>
      <c r="B486" s="147" t="s">
        <v>125</v>
      </c>
      <c r="C486" s="148">
        <f>C473*1.1</f>
        <v>7.1610000000000005</v>
      </c>
      <c r="D486" s="138">
        <v>20</v>
      </c>
      <c r="E486" s="149">
        <f>C486*D486</f>
        <v>143.22</v>
      </c>
      <c r="F486" s="150" t="s">
        <v>126</v>
      </c>
      <c r="G486" s="147" t="s">
        <v>89</v>
      </c>
      <c r="H486" s="152">
        <f>C486*0.5</f>
        <v>3.5805000000000002</v>
      </c>
      <c r="I486" s="138">
        <v>9.9600000000000009</v>
      </c>
      <c r="J486" s="149">
        <f t="shared" si="102"/>
        <v>35.661780000000007</v>
      </c>
    </row>
    <row r="487" spans="1:352" s="151" customFormat="1" x14ac:dyDescent="0.25">
      <c r="A487" s="146"/>
      <c r="B487" s="147"/>
      <c r="C487" s="148"/>
      <c r="D487" s="138"/>
      <c r="E487" s="149"/>
      <c r="F487" s="135" t="s">
        <v>127</v>
      </c>
      <c r="G487" s="147" t="s">
        <v>128</v>
      </c>
      <c r="H487" s="148">
        <f>C486*1</f>
        <v>7.1610000000000005</v>
      </c>
      <c r="I487" s="138">
        <v>1.33</v>
      </c>
      <c r="J487" s="149">
        <f t="shared" si="102"/>
        <v>9.5241300000000013</v>
      </c>
    </row>
    <row r="488" spans="1:352" s="151" customFormat="1" x14ac:dyDescent="0.25">
      <c r="A488" s="146"/>
      <c r="B488" s="147"/>
      <c r="C488" s="148"/>
      <c r="D488" s="138"/>
      <c r="E488" s="149"/>
      <c r="F488" s="150" t="s">
        <v>129</v>
      </c>
      <c r="G488" s="147" t="s">
        <v>12</v>
      </c>
      <c r="H488" s="148">
        <f>C486*0.15</f>
        <v>1.0741499999999999</v>
      </c>
      <c r="I488" s="138">
        <v>14</v>
      </c>
      <c r="J488" s="149">
        <f t="shared" si="102"/>
        <v>15.0381</v>
      </c>
    </row>
    <row r="489" spans="1:352" s="85" customFormat="1" ht="14.25" customHeight="1" x14ac:dyDescent="0.2">
      <c r="A489" s="32" t="s">
        <v>27</v>
      </c>
      <c r="B489" s="33" t="s">
        <v>15</v>
      </c>
      <c r="C489" s="56">
        <v>23.43</v>
      </c>
      <c r="D489" s="82">
        <v>10</v>
      </c>
      <c r="E489" s="83">
        <f t="shared" ref="E489" si="103">C489*D489</f>
        <v>234.3</v>
      </c>
      <c r="F489" s="37" t="s">
        <v>16</v>
      </c>
      <c r="G489" s="31" t="s">
        <v>17</v>
      </c>
      <c r="H489" s="56">
        <f>C489*0.15/10</f>
        <v>0.35144999999999998</v>
      </c>
      <c r="I489" s="55">
        <v>279.89999999999998</v>
      </c>
      <c r="J489" s="79">
        <f t="shared" ref="J489:J493" si="104">H489*I489</f>
        <v>98.370854999999992</v>
      </c>
    </row>
    <row r="490" spans="1:352" ht="14.25" customHeight="1" x14ac:dyDescent="0.2">
      <c r="A490" s="21" t="s">
        <v>93</v>
      </c>
      <c r="B490" s="22" t="s">
        <v>15</v>
      </c>
      <c r="C490" s="98">
        <v>23.43</v>
      </c>
      <c r="D490" s="98">
        <v>260</v>
      </c>
      <c r="E490" s="98">
        <f>C490*D490</f>
        <v>6091.8</v>
      </c>
      <c r="F490" s="37" t="s">
        <v>46</v>
      </c>
      <c r="G490" s="31" t="s">
        <v>15</v>
      </c>
      <c r="H490" s="99">
        <f>C490*1.2</f>
        <v>28.116</v>
      </c>
      <c r="I490" s="157">
        <v>480</v>
      </c>
      <c r="J490" s="100">
        <f t="shared" si="104"/>
        <v>13495.68</v>
      </c>
    </row>
    <row r="491" spans="1:352" ht="14.25" customHeight="1" x14ac:dyDescent="0.2">
      <c r="A491" s="21"/>
      <c r="B491" s="22"/>
      <c r="C491" s="98"/>
      <c r="D491" s="98"/>
      <c r="E491" s="98"/>
      <c r="F491" s="37" t="s">
        <v>53</v>
      </c>
      <c r="G491" s="33" t="s">
        <v>26</v>
      </c>
      <c r="H491" s="99">
        <f>H492*0.3</f>
        <v>2.8115999999999999</v>
      </c>
      <c r="I491" s="99">
        <v>81</v>
      </c>
      <c r="J491" s="100">
        <f t="shared" si="104"/>
        <v>227.7396</v>
      </c>
    </row>
    <row r="492" spans="1:352" ht="14.25" customHeight="1" x14ac:dyDescent="0.2">
      <c r="A492" s="21"/>
      <c r="B492" s="22"/>
      <c r="C492" s="98"/>
      <c r="D492" s="98"/>
      <c r="E492" s="98"/>
      <c r="F492" s="21" t="s">
        <v>52</v>
      </c>
      <c r="G492" s="22" t="s">
        <v>11</v>
      </c>
      <c r="H492" s="63">
        <f>C490*10/25</f>
        <v>9.3719999999999999</v>
      </c>
      <c r="I492" s="63">
        <v>119.9</v>
      </c>
      <c r="J492" s="98">
        <f t="shared" si="104"/>
        <v>1123.7028</v>
      </c>
    </row>
    <row r="493" spans="1:352" s="40" customFormat="1" ht="14.25" customHeight="1" x14ac:dyDescent="0.25">
      <c r="A493" s="118"/>
      <c r="B493" s="119"/>
      <c r="C493" s="120"/>
      <c r="D493" s="120"/>
      <c r="E493" s="120"/>
      <c r="F493" s="121" t="s">
        <v>48</v>
      </c>
      <c r="G493" s="122" t="s">
        <v>39</v>
      </c>
      <c r="H493" s="63">
        <f>C490*11</f>
        <v>257.73</v>
      </c>
      <c r="I493" s="123">
        <v>0.18</v>
      </c>
      <c r="J493" s="98">
        <f t="shared" si="104"/>
        <v>46.391400000000004</v>
      </c>
    </row>
    <row r="494" spans="1:352" ht="14.25" customHeight="1" x14ac:dyDescent="0.2">
      <c r="A494" s="19" t="s">
        <v>91</v>
      </c>
      <c r="B494" s="38" t="s">
        <v>12</v>
      </c>
      <c r="C494" s="23">
        <v>41.81</v>
      </c>
      <c r="D494" s="34">
        <v>65</v>
      </c>
      <c r="E494" s="35">
        <f>C494*D494</f>
        <v>2717.65</v>
      </c>
      <c r="F494" s="19"/>
      <c r="G494" s="38"/>
      <c r="H494" s="23"/>
      <c r="I494" s="34"/>
      <c r="J494" s="36"/>
    </row>
    <row r="495" spans="1:352" s="78" customFormat="1" ht="14.25" customHeight="1" x14ac:dyDescent="0.2">
      <c r="A495" s="19" t="s">
        <v>94</v>
      </c>
      <c r="B495" s="38" t="s">
        <v>10</v>
      </c>
      <c r="C495" s="23">
        <v>16</v>
      </c>
      <c r="D495" s="34">
        <v>75</v>
      </c>
      <c r="E495" s="35">
        <f>C495*D495</f>
        <v>1200</v>
      </c>
      <c r="F495" s="19"/>
      <c r="G495" s="38"/>
      <c r="H495" s="23"/>
      <c r="I495" s="34"/>
      <c r="J495" s="36"/>
    </row>
    <row r="496" spans="1:352" s="92" customFormat="1" ht="14.25" customHeight="1" x14ac:dyDescent="0.25">
      <c r="A496" s="21" t="s">
        <v>66</v>
      </c>
      <c r="B496" s="22" t="s">
        <v>15</v>
      </c>
      <c r="C496" s="98">
        <f>C490</f>
        <v>23.43</v>
      </c>
      <c r="D496" s="98">
        <v>20</v>
      </c>
      <c r="E496" s="98">
        <f>C496*D496</f>
        <v>468.6</v>
      </c>
      <c r="F496" s="21" t="s">
        <v>50</v>
      </c>
      <c r="G496" s="22" t="s">
        <v>51</v>
      </c>
      <c r="H496" s="63">
        <f>C496*0.3</f>
        <v>7.0289999999999999</v>
      </c>
      <c r="I496" s="63">
        <v>79.25</v>
      </c>
      <c r="J496" s="124">
        <f t="shared" ref="J496" si="105">H496*I496</f>
        <v>557.04824999999994</v>
      </c>
    </row>
    <row r="497" spans="1:352" ht="13.5" customHeight="1" x14ac:dyDescent="0.2">
      <c r="A497" s="80" t="s">
        <v>31</v>
      </c>
      <c r="B497" s="38" t="s">
        <v>10</v>
      </c>
      <c r="C497" s="23">
        <v>1</v>
      </c>
      <c r="D497" s="34">
        <v>750</v>
      </c>
      <c r="E497" s="35">
        <f>C497*D497</f>
        <v>750</v>
      </c>
      <c r="F497" s="19" t="s">
        <v>32</v>
      </c>
      <c r="G497" s="38" t="s">
        <v>10</v>
      </c>
      <c r="H497" s="23">
        <f>C497</f>
        <v>1</v>
      </c>
      <c r="I497" s="156">
        <v>2700</v>
      </c>
      <c r="J497" s="36">
        <f t="shared" ref="J497:J500" si="106">H497*I497</f>
        <v>2700</v>
      </c>
    </row>
    <row r="498" spans="1:352" ht="13.5" customHeight="1" x14ac:dyDescent="0.2">
      <c r="A498" s="80"/>
      <c r="B498" s="38"/>
      <c r="C498" s="23"/>
      <c r="D498" s="34"/>
      <c r="E498" s="35"/>
      <c r="F498" s="19" t="s">
        <v>33</v>
      </c>
      <c r="G498" s="38" t="s">
        <v>10</v>
      </c>
      <c r="H498" s="20">
        <f>C497*1.2</f>
        <v>1.2</v>
      </c>
      <c r="I498" s="20">
        <v>155.57</v>
      </c>
      <c r="J498" s="25">
        <f t="shared" si="106"/>
        <v>186.684</v>
      </c>
    </row>
    <row r="499" spans="1:352" ht="13.5" customHeight="1" x14ac:dyDescent="0.2">
      <c r="A499" s="19" t="s">
        <v>34</v>
      </c>
      <c r="B499" s="38" t="s">
        <v>12</v>
      </c>
      <c r="C499" s="23">
        <f>(2.1+2.1+1)*(C497)*2</f>
        <v>10.4</v>
      </c>
      <c r="D499" s="34">
        <v>30</v>
      </c>
      <c r="E499" s="35">
        <f>C499*D499</f>
        <v>312</v>
      </c>
      <c r="F499" s="19" t="s">
        <v>35</v>
      </c>
      <c r="G499" s="38" t="s">
        <v>12</v>
      </c>
      <c r="H499" s="23">
        <f>(2.1+2.1+0.9)*C497*2</f>
        <v>10.200000000000001</v>
      </c>
      <c r="I499" s="156">
        <v>79</v>
      </c>
      <c r="J499" s="36">
        <f t="shared" si="106"/>
        <v>805.80000000000007</v>
      </c>
    </row>
    <row r="500" spans="1:352" ht="13.5" customHeight="1" x14ac:dyDescent="0.2">
      <c r="A500" s="19" t="s">
        <v>36</v>
      </c>
      <c r="B500" s="38" t="s">
        <v>10</v>
      </c>
      <c r="C500" s="23">
        <v>1</v>
      </c>
      <c r="D500" s="34">
        <v>250</v>
      </c>
      <c r="E500" s="35">
        <f>C500*D500</f>
        <v>250</v>
      </c>
      <c r="F500" s="19" t="s">
        <v>37</v>
      </c>
      <c r="G500" s="38" t="s">
        <v>10</v>
      </c>
      <c r="H500" s="23">
        <f>C500</f>
        <v>1</v>
      </c>
      <c r="I500" s="156">
        <v>712.13</v>
      </c>
      <c r="J500" s="36">
        <f t="shared" si="106"/>
        <v>712.13</v>
      </c>
    </row>
    <row r="501" spans="1:352" ht="14.25" customHeight="1" x14ac:dyDescent="0.2">
      <c r="A501" s="26" t="s">
        <v>13</v>
      </c>
      <c r="B501" s="39"/>
      <c r="C501" s="27"/>
      <c r="D501" s="28"/>
      <c r="E501" s="27">
        <f>SUM(E473:E500)</f>
        <v>12818.57</v>
      </c>
      <c r="F501" s="29" t="s">
        <v>13</v>
      </c>
      <c r="G501" s="39"/>
      <c r="H501" s="27"/>
      <c r="I501" s="27"/>
      <c r="J501" s="30">
        <f>SUM(J473:J500)</f>
        <v>21170.430825000003</v>
      </c>
    </row>
    <row r="502" spans="1:352" ht="14.25" customHeight="1" x14ac:dyDescent="0.2">
      <c r="A502" s="168" t="s">
        <v>38</v>
      </c>
      <c r="B502" s="169"/>
      <c r="C502" s="169"/>
      <c r="D502" s="169"/>
      <c r="E502" s="169"/>
      <c r="F502" s="169"/>
      <c r="G502" s="169"/>
      <c r="H502" s="169"/>
      <c r="I502" s="169"/>
      <c r="J502" s="170"/>
    </row>
    <row r="503" spans="1:352" s="151" customFormat="1" x14ac:dyDescent="0.25">
      <c r="A503" s="146" t="s">
        <v>194</v>
      </c>
      <c r="B503" s="147" t="s">
        <v>125</v>
      </c>
      <c r="C503" s="148">
        <v>2.21</v>
      </c>
      <c r="D503" s="138">
        <v>15</v>
      </c>
      <c r="E503" s="149">
        <f>C503*D503</f>
        <v>33.15</v>
      </c>
      <c r="F503" s="19" t="s">
        <v>33</v>
      </c>
      <c r="G503" s="38" t="s">
        <v>10</v>
      </c>
      <c r="H503" s="20">
        <f>C503*0.1</f>
        <v>0.221</v>
      </c>
      <c r="I503" s="20">
        <v>155.57</v>
      </c>
      <c r="J503" s="25">
        <f t="shared" ref="J503:J504" si="107">H503*I503</f>
        <v>34.380969999999998</v>
      </c>
    </row>
    <row r="504" spans="1:352" s="140" customFormat="1" outlineLevel="1" x14ac:dyDescent="0.25">
      <c r="A504" s="131" t="s">
        <v>211</v>
      </c>
      <c r="B504" s="132" t="s">
        <v>15</v>
      </c>
      <c r="C504" s="133">
        <v>4.88</v>
      </c>
      <c r="D504" s="133">
        <v>140</v>
      </c>
      <c r="E504" s="134">
        <f>C504*D504</f>
        <v>683.19999999999993</v>
      </c>
      <c r="F504" s="135" t="s">
        <v>112</v>
      </c>
      <c r="G504" s="136" t="s">
        <v>205</v>
      </c>
      <c r="H504" s="137">
        <f>C504/3*1.1</f>
        <v>1.7893333333333334</v>
      </c>
      <c r="I504" s="138">
        <v>113.85</v>
      </c>
      <c r="J504" s="134">
        <f t="shared" si="107"/>
        <v>203.71559999999999</v>
      </c>
      <c r="K504" s="139"/>
      <c r="L504" s="139"/>
      <c r="M504" s="139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  <c r="Y504" s="139"/>
      <c r="Z504" s="139"/>
      <c r="AA504" s="139"/>
      <c r="AB504" s="139"/>
      <c r="AC504" s="139"/>
      <c r="AD504" s="139"/>
      <c r="AE504" s="139"/>
      <c r="AF504" s="139"/>
      <c r="AG504" s="139"/>
      <c r="AH504" s="139"/>
      <c r="AI504" s="139"/>
      <c r="AJ504" s="139"/>
      <c r="AK504" s="139"/>
      <c r="AL504" s="139"/>
      <c r="AM504" s="139"/>
      <c r="AN504" s="139"/>
      <c r="AO504" s="139"/>
      <c r="AP504" s="139"/>
      <c r="AQ504" s="139"/>
      <c r="AR504" s="139"/>
      <c r="AS504" s="139"/>
      <c r="AT504" s="139"/>
      <c r="AU504" s="139"/>
      <c r="AV504" s="139"/>
      <c r="AW504" s="139"/>
      <c r="AX504" s="139"/>
      <c r="AY504" s="139"/>
      <c r="AZ504" s="139"/>
      <c r="BA504" s="139"/>
      <c r="BB504" s="139"/>
      <c r="BC504" s="139"/>
      <c r="BD504" s="139"/>
      <c r="BE504" s="139"/>
      <c r="BF504" s="139"/>
      <c r="BG504" s="139"/>
      <c r="BH504" s="139"/>
      <c r="BI504" s="139"/>
      <c r="BJ504" s="139"/>
      <c r="BK504" s="139"/>
      <c r="BL504" s="139"/>
      <c r="BM504" s="139"/>
      <c r="BN504" s="139"/>
      <c r="BO504" s="139"/>
      <c r="BP504" s="139"/>
      <c r="BQ504" s="139"/>
      <c r="BR504" s="139"/>
      <c r="BS504" s="139"/>
      <c r="BT504" s="139"/>
      <c r="BU504" s="139"/>
      <c r="BV504" s="139"/>
      <c r="BW504" s="139"/>
      <c r="BX504" s="139"/>
      <c r="BY504" s="139"/>
      <c r="BZ504" s="139"/>
      <c r="CA504" s="139"/>
      <c r="CB504" s="139"/>
      <c r="CC504" s="139"/>
      <c r="CD504" s="139"/>
      <c r="CE504" s="139"/>
      <c r="CF504" s="139"/>
      <c r="CG504" s="139"/>
      <c r="CH504" s="139"/>
      <c r="CI504" s="139"/>
      <c r="CJ504" s="139"/>
      <c r="CK504" s="139"/>
      <c r="CL504" s="139"/>
      <c r="CM504" s="139"/>
      <c r="CN504" s="139"/>
      <c r="CO504" s="139"/>
      <c r="CP504" s="139"/>
      <c r="CQ504" s="139"/>
      <c r="CR504" s="139"/>
      <c r="CS504" s="139"/>
      <c r="CT504" s="139"/>
      <c r="CU504" s="139"/>
      <c r="CV504" s="139"/>
      <c r="CW504" s="139"/>
      <c r="CX504" s="139"/>
      <c r="CY504" s="139"/>
      <c r="CZ504" s="139"/>
      <c r="DA504" s="139"/>
      <c r="DB504" s="139"/>
      <c r="DC504" s="139"/>
      <c r="DD504" s="139"/>
      <c r="DE504" s="139"/>
      <c r="DF504" s="139"/>
      <c r="DG504" s="139"/>
      <c r="DH504" s="139"/>
      <c r="DI504" s="139"/>
      <c r="DJ504" s="139"/>
      <c r="DK504" s="139"/>
      <c r="DL504" s="139"/>
      <c r="DM504" s="139"/>
      <c r="DN504" s="139"/>
      <c r="DO504" s="139"/>
      <c r="DP504" s="139"/>
      <c r="DQ504" s="139"/>
      <c r="DR504" s="139"/>
      <c r="DS504" s="139"/>
      <c r="DT504" s="139"/>
      <c r="DU504" s="139"/>
      <c r="DV504" s="139"/>
      <c r="DW504" s="139"/>
      <c r="DX504" s="139"/>
      <c r="DY504" s="139"/>
      <c r="DZ504" s="139"/>
      <c r="EA504" s="139"/>
      <c r="EB504" s="139"/>
      <c r="EC504" s="139"/>
      <c r="ED504" s="139"/>
      <c r="EE504" s="139"/>
      <c r="EF504" s="139"/>
      <c r="EG504" s="139"/>
      <c r="EH504" s="139"/>
      <c r="EI504" s="139"/>
      <c r="EJ504" s="139"/>
      <c r="EK504" s="139"/>
      <c r="EL504" s="139"/>
      <c r="EM504" s="139"/>
      <c r="EN504" s="139"/>
      <c r="EO504" s="139"/>
      <c r="EP504" s="139"/>
      <c r="EQ504" s="139"/>
      <c r="ER504" s="139"/>
      <c r="ES504" s="139"/>
      <c r="ET504" s="139"/>
      <c r="EU504" s="139"/>
      <c r="EV504" s="139"/>
      <c r="EW504" s="139"/>
      <c r="EX504" s="139"/>
      <c r="EY504" s="139"/>
      <c r="EZ504" s="139"/>
      <c r="FA504" s="139"/>
      <c r="FB504" s="139"/>
      <c r="FC504" s="139"/>
      <c r="FD504" s="139"/>
      <c r="FE504" s="139"/>
      <c r="FF504" s="139"/>
      <c r="FG504" s="139"/>
      <c r="FH504" s="139"/>
      <c r="FI504" s="139"/>
      <c r="FJ504" s="139"/>
      <c r="FK504" s="139"/>
      <c r="FL504" s="139"/>
      <c r="FM504" s="139"/>
      <c r="FN504" s="139"/>
      <c r="FO504" s="139"/>
      <c r="FP504" s="139"/>
      <c r="FQ504" s="139"/>
      <c r="FR504" s="139"/>
      <c r="FS504" s="139"/>
      <c r="FT504" s="139"/>
      <c r="FU504" s="139"/>
      <c r="FV504" s="139"/>
      <c r="FW504" s="139"/>
      <c r="FX504" s="139"/>
      <c r="FY504" s="139"/>
      <c r="FZ504" s="139"/>
      <c r="GA504" s="139"/>
      <c r="GB504" s="139"/>
      <c r="GC504" s="139"/>
      <c r="GD504" s="139"/>
      <c r="GE504" s="139"/>
      <c r="GF504" s="139"/>
      <c r="GG504" s="139"/>
      <c r="GH504" s="139"/>
      <c r="GI504" s="139"/>
      <c r="GJ504" s="139"/>
      <c r="GK504" s="139"/>
      <c r="GL504" s="139"/>
      <c r="GM504" s="139"/>
      <c r="GN504" s="139"/>
      <c r="GO504" s="139"/>
      <c r="GP504" s="139"/>
      <c r="GQ504" s="139"/>
      <c r="GR504" s="139"/>
      <c r="GS504" s="139"/>
      <c r="GT504" s="139"/>
      <c r="GU504" s="139"/>
      <c r="GV504" s="139"/>
      <c r="GW504" s="139"/>
      <c r="GX504" s="139"/>
      <c r="GY504" s="139"/>
      <c r="GZ504" s="139"/>
      <c r="HA504" s="139"/>
      <c r="HB504" s="139"/>
      <c r="HC504" s="139"/>
      <c r="HD504" s="139"/>
      <c r="HE504" s="139"/>
      <c r="HF504" s="139"/>
      <c r="HG504" s="139"/>
      <c r="HH504" s="139"/>
      <c r="HI504" s="139"/>
      <c r="HJ504" s="139"/>
      <c r="HK504" s="139"/>
      <c r="HL504" s="139"/>
      <c r="HM504" s="139"/>
      <c r="HN504" s="139"/>
      <c r="HO504" s="139"/>
      <c r="HP504" s="139"/>
      <c r="HQ504" s="139"/>
      <c r="HR504" s="139"/>
      <c r="HS504" s="139"/>
      <c r="HT504" s="139"/>
      <c r="HU504" s="139"/>
      <c r="HV504" s="139"/>
      <c r="HW504" s="139"/>
      <c r="HX504" s="139"/>
      <c r="HY504" s="139"/>
      <c r="HZ504" s="139"/>
      <c r="IA504" s="139"/>
      <c r="IB504" s="139"/>
      <c r="IC504" s="139"/>
      <c r="ID504" s="139"/>
      <c r="IE504" s="139"/>
      <c r="IF504" s="139"/>
      <c r="IG504" s="139"/>
      <c r="IH504" s="139"/>
      <c r="II504" s="139"/>
      <c r="IJ504" s="139"/>
      <c r="IK504" s="139"/>
      <c r="IL504" s="139"/>
      <c r="IM504" s="139"/>
      <c r="IN504" s="139"/>
      <c r="IO504" s="139"/>
      <c r="IP504" s="139"/>
      <c r="IQ504" s="139"/>
      <c r="IR504" s="139"/>
      <c r="IS504" s="139"/>
      <c r="IT504" s="139"/>
      <c r="IU504" s="139"/>
      <c r="IV504" s="139"/>
      <c r="IW504" s="139"/>
      <c r="IX504" s="139"/>
      <c r="IY504" s="139"/>
      <c r="IZ504" s="139"/>
      <c r="JA504" s="139"/>
      <c r="JB504" s="139"/>
      <c r="JC504" s="139"/>
      <c r="JD504" s="139"/>
      <c r="JE504" s="139"/>
      <c r="JF504" s="139"/>
      <c r="JG504" s="139"/>
      <c r="JH504" s="139"/>
      <c r="JI504" s="139"/>
      <c r="JJ504" s="139"/>
      <c r="JK504" s="139"/>
      <c r="JL504" s="139"/>
      <c r="JM504" s="139"/>
      <c r="JN504" s="139"/>
      <c r="JO504" s="139"/>
      <c r="JP504" s="139"/>
      <c r="JQ504" s="139"/>
      <c r="JR504" s="139"/>
      <c r="JS504" s="139"/>
      <c r="JT504" s="139"/>
      <c r="JU504" s="139"/>
      <c r="JV504" s="139"/>
      <c r="JW504" s="139"/>
      <c r="JX504" s="139"/>
      <c r="JY504" s="139"/>
      <c r="JZ504" s="139"/>
      <c r="KA504" s="139"/>
      <c r="KB504" s="139"/>
      <c r="KC504" s="139"/>
      <c r="KD504" s="139"/>
      <c r="KE504" s="139"/>
      <c r="KF504" s="139"/>
      <c r="KG504" s="139"/>
      <c r="KH504" s="139"/>
      <c r="KI504" s="139"/>
      <c r="KJ504" s="139"/>
      <c r="KK504" s="139"/>
      <c r="KL504" s="139"/>
      <c r="KM504" s="139"/>
      <c r="KN504" s="139"/>
      <c r="KO504" s="139"/>
      <c r="KP504" s="139"/>
      <c r="KQ504" s="139"/>
      <c r="KR504" s="139"/>
      <c r="KS504" s="139"/>
      <c r="KT504" s="139"/>
      <c r="KU504" s="139"/>
      <c r="KV504" s="139"/>
      <c r="KW504" s="139"/>
      <c r="KX504" s="139"/>
      <c r="KY504" s="139"/>
      <c r="KZ504" s="139"/>
      <c r="LA504" s="139"/>
      <c r="LB504" s="139"/>
      <c r="LC504" s="139"/>
      <c r="LD504" s="139"/>
      <c r="LE504" s="139"/>
      <c r="LF504" s="139"/>
      <c r="LG504" s="139"/>
      <c r="LH504" s="139"/>
      <c r="LI504" s="139"/>
      <c r="LJ504" s="139"/>
      <c r="LK504" s="139"/>
      <c r="LL504" s="139"/>
      <c r="LM504" s="139"/>
      <c r="LN504" s="139"/>
      <c r="LO504" s="139"/>
      <c r="LP504" s="139"/>
      <c r="LQ504" s="139"/>
      <c r="LR504" s="139"/>
      <c r="LS504" s="139"/>
      <c r="LT504" s="139"/>
      <c r="LU504" s="139"/>
      <c r="LV504" s="139"/>
      <c r="LW504" s="139"/>
      <c r="LX504" s="139"/>
      <c r="LY504" s="139"/>
      <c r="LZ504" s="139"/>
      <c r="MA504" s="139"/>
      <c r="MB504" s="139"/>
      <c r="MC504" s="139"/>
      <c r="MD504" s="139"/>
      <c r="ME504" s="139"/>
      <c r="MF504" s="139"/>
      <c r="MG504" s="139"/>
      <c r="MH504" s="139"/>
      <c r="MI504" s="139"/>
      <c r="MJ504" s="139"/>
      <c r="MK504" s="139"/>
      <c r="ML504" s="139"/>
      <c r="MM504" s="139"/>
      <c r="MN504" s="139"/>
    </row>
    <row r="505" spans="1:352" s="140" customFormat="1" ht="24.75" customHeight="1" outlineLevel="1" x14ac:dyDescent="0.25">
      <c r="A505" s="141"/>
      <c r="B505" s="142"/>
      <c r="C505" s="142"/>
      <c r="D505" s="142"/>
      <c r="E505" s="143"/>
      <c r="F505" s="144" t="s">
        <v>113</v>
      </c>
      <c r="G505" s="145" t="s">
        <v>10</v>
      </c>
      <c r="H505" s="137">
        <f>C504*3.2/3</f>
        <v>5.2053333333333329</v>
      </c>
      <c r="I505" s="138">
        <v>45.63</v>
      </c>
      <c r="J505" s="134">
        <f>H505*I505</f>
        <v>237.51936000000001</v>
      </c>
      <c r="K505" s="139"/>
      <c r="L505" s="139"/>
      <c r="M505" s="139"/>
      <c r="N505" s="139"/>
      <c r="O505" s="139"/>
      <c r="P505" s="139"/>
      <c r="Q505" s="139"/>
      <c r="R505" s="139"/>
      <c r="S505" s="139"/>
      <c r="T505" s="139"/>
      <c r="U505" s="139"/>
      <c r="V505" s="139"/>
      <c r="W505" s="139"/>
      <c r="X505" s="139"/>
      <c r="Y505" s="139"/>
      <c r="Z505" s="139"/>
      <c r="AA505" s="139"/>
      <c r="AB505" s="139"/>
      <c r="AC505" s="139"/>
      <c r="AD505" s="139"/>
      <c r="AE505" s="139"/>
      <c r="AF505" s="139"/>
      <c r="AG505" s="139"/>
      <c r="AH505" s="139"/>
      <c r="AI505" s="139"/>
      <c r="AJ505" s="139"/>
      <c r="AK505" s="139"/>
      <c r="AL505" s="139"/>
      <c r="AM505" s="139"/>
      <c r="AN505" s="139"/>
      <c r="AO505" s="139"/>
      <c r="AP505" s="139"/>
      <c r="AQ505" s="139"/>
      <c r="AR505" s="139"/>
      <c r="AS505" s="139"/>
      <c r="AT505" s="139"/>
      <c r="AU505" s="139"/>
      <c r="AV505" s="139"/>
      <c r="AW505" s="139"/>
      <c r="AX505" s="139"/>
      <c r="AY505" s="139"/>
      <c r="AZ505" s="139"/>
      <c r="BA505" s="139"/>
      <c r="BB505" s="139"/>
      <c r="BC505" s="139"/>
      <c r="BD505" s="139"/>
      <c r="BE505" s="139"/>
      <c r="BF505" s="139"/>
      <c r="BG505" s="139"/>
      <c r="BH505" s="139"/>
      <c r="BI505" s="139"/>
      <c r="BJ505" s="139"/>
      <c r="BK505" s="139"/>
      <c r="BL505" s="139"/>
      <c r="BM505" s="139"/>
      <c r="BN505" s="139"/>
      <c r="BO505" s="139"/>
      <c r="BP505" s="139"/>
      <c r="BQ505" s="139"/>
      <c r="BR505" s="139"/>
      <c r="BS505" s="139"/>
      <c r="BT505" s="139"/>
      <c r="BU505" s="139"/>
      <c r="BV505" s="139"/>
      <c r="BW505" s="139"/>
      <c r="BX505" s="139"/>
      <c r="BY505" s="139"/>
      <c r="BZ505" s="139"/>
      <c r="CA505" s="139"/>
      <c r="CB505" s="139"/>
      <c r="CC505" s="139"/>
      <c r="CD505" s="139"/>
      <c r="CE505" s="139"/>
      <c r="CF505" s="139"/>
      <c r="CG505" s="139"/>
      <c r="CH505" s="139"/>
      <c r="CI505" s="139"/>
      <c r="CJ505" s="139"/>
      <c r="CK505" s="139"/>
      <c r="CL505" s="139"/>
      <c r="CM505" s="139"/>
      <c r="CN505" s="139"/>
      <c r="CO505" s="139"/>
      <c r="CP505" s="139"/>
      <c r="CQ505" s="139"/>
      <c r="CR505" s="139"/>
      <c r="CS505" s="139"/>
      <c r="CT505" s="139"/>
      <c r="CU505" s="139"/>
      <c r="CV505" s="139"/>
      <c r="CW505" s="139"/>
      <c r="CX505" s="139"/>
      <c r="CY505" s="139"/>
      <c r="CZ505" s="139"/>
      <c r="DA505" s="139"/>
      <c r="DB505" s="139"/>
      <c r="DC505" s="139"/>
      <c r="DD505" s="139"/>
      <c r="DE505" s="139"/>
      <c r="DF505" s="139"/>
      <c r="DG505" s="139"/>
      <c r="DH505" s="139"/>
      <c r="DI505" s="139"/>
      <c r="DJ505" s="139"/>
      <c r="DK505" s="139"/>
      <c r="DL505" s="139"/>
      <c r="DM505" s="139"/>
      <c r="DN505" s="139"/>
      <c r="DO505" s="139"/>
      <c r="DP505" s="139"/>
      <c r="DQ505" s="139"/>
      <c r="DR505" s="139"/>
      <c r="DS505" s="139"/>
      <c r="DT505" s="139"/>
      <c r="DU505" s="139"/>
      <c r="DV505" s="139"/>
      <c r="DW505" s="139"/>
      <c r="DX505" s="139"/>
      <c r="DY505" s="139"/>
      <c r="DZ505" s="139"/>
      <c r="EA505" s="139"/>
      <c r="EB505" s="139"/>
      <c r="EC505" s="139"/>
      <c r="ED505" s="139"/>
      <c r="EE505" s="139"/>
      <c r="EF505" s="139"/>
      <c r="EG505" s="139"/>
      <c r="EH505" s="139"/>
      <c r="EI505" s="139"/>
      <c r="EJ505" s="139"/>
      <c r="EK505" s="139"/>
      <c r="EL505" s="139"/>
      <c r="EM505" s="139"/>
      <c r="EN505" s="139"/>
      <c r="EO505" s="139"/>
      <c r="EP505" s="139"/>
      <c r="EQ505" s="139"/>
      <c r="ER505" s="139"/>
      <c r="ES505" s="139"/>
      <c r="ET505" s="139"/>
      <c r="EU505" s="139"/>
      <c r="EV505" s="139"/>
      <c r="EW505" s="139"/>
      <c r="EX505" s="139"/>
      <c r="EY505" s="139"/>
      <c r="EZ505" s="139"/>
      <c r="FA505" s="139"/>
      <c r="FB505" s="139"/>
      <c r="FC505" s="139"/>
      <c r="FD505" s="139"/>
      <c r="FE505" s="139"/>
      <c r="FF505" s="139"/>
      <c r="FG505" s="139"/>
      <c r="FH505" s="139"/>
      <c r="FI505" s="139"/>
      <c r="FJ505" s="139"/>
      <c r="FK505" s="139"/>
      <c r="FL505" s="139"/>
      <c r="FM505" s="139"/>
      <c r="FN505" s="139"/>
      <c r="FO505" s="139"/>
      <c r="FP505" s="139"/>
      <c r="FQ505" s="139"/>
      <c r="FR505" s="139"/>
      <c r="FS505" s="139"/>
      <c r="FT505" s="139"/>
      <c r="FU505" s="139"/>
      <c r="FV505" s="139"/>
      <c r="FW505" s="139"/>
      <c r="FX505" s="139"/>
      <c r="FY505" s="139"/>
      <c r="FZ505" s="139"/>
      <c r="GA505" s="139"/>
      <c r="GB505" s="139"/>
      <c r="GC505" s="139"/>
      <c r="GD505" s="139"/>
      <c r="GE505" s="139"/>
      <c r="GF505" s="139"/>
      <c r="GG505" s="139"/>
      <c r="GH505" s="139"/>
      <c r="GI505" s="139"/>
      <c r="GJ505" s="139"/>
      <c r="GK505" s="139"/>
      <c r="GL505" s="139"/>
      <c r="GM505" s="139"/>
      <c r="GN505" s="139"/>
      <c r="GO505" s="139"/>
      <c r="GP505" s="139"/>
      <c r="GQ505" s="139"/>
      <c r="GR505" s="139"/>
      <c r="GS505" s="139"/>
      <c r="GT505" s="139"/>
      <c r="GU505" s="139"/>
      <c r="GV505" s="139"/>
      <c r="GW505" s="139"/>
      <c r="GX505" s="139"/>
      <c r="GY505" s="139"/>
      <c r="GZ505" s="139"/>
      <c r="HA505" s="139"/>
      <c r="HB505" s="139"/>
      <c r="HC505" s="139"/>
      <c r="HD505" s="139"/>
      <c r="HE505" s="139"/>
      <c r="HF505" s="139"/>
      <c r="HG505" s="139"/>
      <c r="HH505" s="139"/>
      <c r="HI505" s="139"/>
      <c r="HJ505" s="139"/>
      <c r="HK505" s="139"/>
      <c r="HL505" s="139"/>
      <c r="HM505" s="139"/>
      <c r="HN505" s="139"/>
      <c r="HO505" s="139"/>
      <c r="HP505" s="139"/>
      <c r="HQ505" s="139"/>
      <c r="HR505" s="139"/>
      <c r="HS505" s="139"/>
      <c r="HT505" s="139"/>
      <c r="HU505" s="139"/>
      <c r="HV505" s="139"/>
      <c r="HW505" s="139"/>
      <c r="HX505" s="139"/>
      <c r="HY505" s="139"/>
      <c r="HZ505" s="139"/>
      <c r="IA505" s="139"/>
      <c r="IB505" s="139"/>
      <c r="IC505" s="139"/>
      <c r="ID505" s="139"/>
      <c r="IE505" s="139"/>
      <c r="IF505" s="139"/>
      <c r="IG505" s="139"/>
      <c r="IH505" s="139"/>
      <c r="II505" s="139"/>
      <c r="IJ505" s="139"/>
      <c r="IK505" s="139"/>
      <c r="IL505" s="139"/>
      <c r="IM505" s="139"/>
      <c r="IN505" s="139"/>
      <c r="IO505" s="139"/>
      <c r="IP505" s="139"/>
      <c r="IQ505" s="139"/>
      <c r="IR505" s="139"/>
      <c r="IS505" s="139"/>
      <c r="IT505" s="139"/>
      <c r="IU505" s="139"/>
      <c r="IV505" s="139"/>
      <c r="IW505" s="139"/>
      <c r="IX505" s="139"/>
      <c r="IY505" s="139"/>
      <c r="IZ505" s="139"/>
      <c r="JA505" s="139"/>
      <c r="JB505" s="139"/>
      <c r="JC505" s="139"/>
      <c r="JD505" s="139"/>
      <c r="JE505" s="139"/>
      <c r="JF505" s="139"/>
      <c r="JG505" s="139"/>
      <c r="JH505" s="139"/>
      <c r="JI505" s="139"/>
      <c r="JJ505" s="139"/>
      <c r="JK505" s="139"/>
      <c r="JL505" s="139"/>
      <c r="JM505" s="139"/>
      <c r="JN505" s="139"/>
      <c r="JO505" s="139"/>
      <c r="JP505" s="139"/>
      <c r="JQ505" s="139"/>
      <c r="JR505" s="139"/>
      <c r="JS505" s="139"/>
      <c r="JT505" s="139"/>
      <c r="JU505" s="139"/>
      <c r="JV505" s="139"/>
      <c r="JW505" s="139"/>
      <c r="JX505" s="139"/>
      <c r="JY505" s="139"/>
      <c r="JZ505" s="139"/>
      <c r="KA505" s="139"/>
      <c r="KB505" s="139"/>
      <c r="KC505" s="139"/>
      <c r="KD505" s="139"/>
      <c r="KE505" s="139"/>
      <c r="KF505" s="139"/>
      <c r="KG505" s="139"/>
      <c r="KH505" s="139"/>
      <c r="KI505" s="139"/>
      <c r="KJ505" s="139"/>
      <c r="KK505" s="139"/>
      <c r="KL505" s="139"/>
      <c r="KM505" s="139"/>
      <c r="KN505" s="139"/>
      <c r="KO505" s="139"/>
      <c r="KP505" s="139"/>
      <c r="KQ505" s="139"/>
      <c r="KR505" s="139"/>
      <c r="KS505" s="139"/>
      <c r="KT505" s="139"/>
      <c r="KU505" s="139"/>
      <c r="KV505" s="139"/>
      <c r="KW505" s="139"/>
      <c r="KX505" s="139"/>
      <c r="KY505" s="139"/>
      <c r="KZ505" s="139"/>
      <c r="LA505" s="139"/>
      <c r="LB505" s="139"/>
      <c r="LC505" s="139"/>
      <c r="LD505" s="139"/>
      <c r="LE505" s="139"/>
      <c r="LF505" s="139"/>
      <c r="LG505" s="139"/>
      <c r="LH505" s="139"/>
      <c r="LI505" s="139"/>
      <c r="LJ505" s="139"/>
      <c r="LK505" s="139"/>
      <c r="LL505" s="139"/>
      <c r="LM505" s="139"/>
      <c r="LN505" s="139"/>
      <c r="LO505" s="139"/>
      <c r="LP505" s="139"/>
      <c r="LQ505" s="139"/>
      <c r="LR505" s="139"/>
      <c r="LS505" s="139"/>
      <c r="LT505" s="139"/>
      <c r="LU505" s="139"/>
      <c r="LV505" s="139"/>
      <c r="LW505" s="139"/>
      <c r="LX505" s="139"/>
      <c r="LY505" s="139"/>
      <c r="LZ505" s="139"/>
      <c r="MA505" s="139"/>
      <c r="MB505" s="139"/>
      <c r="MC505" s="139"/>
      <c r="MD505" s="139"/>
      <c r="ME505" s="139"/>
      <c r="MF505" s="139"/>
      <c r="MG505" s="139"/>
      <c r="MH505" s="139"/>
      <c r="MI505" s="139"/>
      <c r="MJ505" s="139"/>
      <c r="MK505" s="139"/>
      <c r="ML505" s="139"/>
      <c r="MM505" s="139"/>
      <c r="MN505" s="139"/>
    </row>
    <row r="506" spans="1:352" s="140" customFormat="1" ht="15" customHeight="1" outlineLevel="1" x14ac:dyDescent="0.25">
      <c r="A506" s="131"/>
      <c r="B506" s="132"/>
      <c r="C506" s="133"/>
      <c r="D506" s="133"/>
      <c r="E506" s="134"/>
      <c r="F506" s="144" t="s">
        <v>114</v>
      </c>
      <c r="G506" s="145" t="s">
        <v>10</v>
      </c>
      <c r="H506" s="137">
        <f>C504*2.9/3</f>
        <v>4.7173333333333334</v>
      </c>
      <c r="I506" s="138">
        <v>62.6</v>
      </c>
      <c r="J506" s="134">
        <f>H506*I506</f>
        <v>295.30506666666668</v>
      </c>
      <c r="K506" s="139"/>
      <c r="L506" s="139"/>
      <c r="M506" s="139"/>
      <c r="N506" s="139"/>
      <c r="O506" s="139"/>
      <c r="P506" s="139"/>
      <c r="Q506" s="139"/>
      <c r="R506" s="139"/>
      <c r="S506" s="139"/>
      <c r="T506" s="139"/>
      <c r="U506" s="139"/>
      <c r="V506" s="139"/>
      <c r="W506" s="139"/>
      <c r="X506" s="139"/>
      <c r="Y506" s="139"/>
      <c r="Z506" s="139"/>
      <c r="AA506" s="139"/>
      <c r="AB506" s="139"/>
      <c r="AC506" s="139"/>
      <c r="AD506" s="139"/>
      <c r="AE506" s="139"/>
      <c r="AF506" s="139"/>
      <c r="AG506" s="139"/>
      <c r="AH506" s="139"/>
      <c r="AI506" s="139"/>
      <c r="AJ506" s="139"/>
      <c r="AK506" s="139"/>
      <c r="AL506" s="139"/>
      <c r="AM506" s="139"/>
      <c r="AN506" s="139"/>
      <c r="AO506" s="139"/>
      <c r="AP506" s="139"/>
      <c r="AQ506" s="139"/>
      <c r="AR506" s="139"/>
      <c r="AS506" s="139"/>
      <c r="AT506" s="139"/>
      <c r="AU506" s="139"/>
      <c r="AV506" s="139"/>
      <c r="AW506" s="139"/>
      <c r="AX506" s="139"/>
      <c r="AY506" s="139"/>
      <c r="AZ506" s="139"/>
      <c r="BA506" s="139"/>
      <c r="BB506" s="139"/>
      <c r="BC506" s="139"/>
      <c r="BD506" s="139"/>
      <c r="BE506" s="139"/>
      <c r="BF506" s="139"/>
      <c r="BG506" s="139"/>
      <c r="BH506" s="139"/>
      <c r="BI506" s="139"/>
      <c r="BJ506" s="139"/>
      <c r="BK506" s="139"/>
      <c r="BL506" s="139"/>
      <c r="BM506" s="139"/>
      <c r="BN506" s="139"/>
      <c r="BO506" s="139"/>
      <c r="BP506" s="139"/>
      <c r="BQ506" s="139"/>
      <c r="BR506" s="139"/>
      <c r="BS506" s="139"/>
      <c r="BT506" s="139"/>
      <c r="BU506" s="139"/>
      <c r="BV506" s="139"/>
      <c r="BW506" s="139"/>
      <c r="BX506" s="139"/>
      <c r="BY506" s="139"/>
      <c r="BZ506" s="139"/>
      <c r="CA506" s="139"/>
      <c r="CB506" s="139"/>
      <c r="CC506" s="139"/>
      <c r="CD506" s="139"/>
      <c r="CE506" s="139"/>
      <c r="CF506" s="139"/>
      <c r="CG506" s="139"/>
      <c r="CH506" s="139"/>
      <c r="CI506" s="139"/>
      <c r="CJ506" s="139"/>
      <c r="CK506" s="139"/>
      <c r="CL506" s="139"/>
      <c r="CM506" s="139"/>
      <c r="CN506" s="139"/>
      <c r="CO506" s="139"/>
      <c r="CP506" s="139"/>
      <c r="CQ506" s="139"/>
      <c r="CR506" s="139"/>
      <c r="CS506" s="139"/>
      <c r="CT506" s="139"/>
      <c r="CU506" s="139"/>
      <c r="CV506" s="139"/>
      <c r="CW506" s="139"/>
      <c r="CX506" s="139"/>
      <c r="CY506" s="139"/>
      <c r="CZ506" s="139"/>
      <c r="DA506" s="139"/>
      <c r="DB506" s="139"/>
      <c r="DC506" s="139"/>
      <c r="DD506" s="139"/>
      <c r="DE506" s="139"/>
      <c r="DF506" s="139"/>
      <c r="DG506" s="139"/>
      <c r="DH506" s="139"/>
      <c r="DI506" s="139"/>
      <c r="DJ506" s="139"/>
      <c r="DK506" s="139"/>
      <c r="DL506" s="139"/>
      <c r="DM506" s="139"/>
      <c r="DN506" s="139"/>
      <c r="DO506" s="139"/>
      <c r="DP506" s="139"/>
      <c r="DQ506" s="139"/>
      <c r="DR506" s="139"/>
      <c r="DS506" s="139"/>
      <c r="DT506" s="139"/>
      <c r="DU506" s="139"/>
      <c r="DV506" s="139"/>
      <c r="DW506" s="139"/>
      <c r="DX506" s="139"/>
      <c r="DY506" s="139"/>
      <c r="DZ506" s="139"/>
      <c r="EA506" s="139"/>
      <c r="EB506" s="139"/>
      <c r="EC506" s="139"/>
      <c r="ED506" s="139"/>
      <c r="EE506" s="139"/>
      <c r="EF506" s="139"/>
      <c r="EG506" s="139"/>
      <c r="EH506" s="139"/>
      <c r="EI506" s="139"/>
      <c r="EJ506" s="139"/>
      <c r="EK506" s="139"/>
      <c r="EL506" s="139"/>
      <c r="EM506" s="139"/>
      <c r="EN506" s="139"/>
      <c r="EO506" s="139"/>
      <c r="EP506" s="139"/>
      <c r="EQ506" s="139"/>
      <c r="ER506" s="139"/>
      <c r="ES506" s="139"/>
      <c r="ET506" s="139"/>
      <c r="EU506" s="139"/>
      <c r="EV506" s="139"/>
      <c r="EW506" s="139"/>
      <c r="EX506" s="139"/>
      <c r="EY506" s="139"/>
      <c r="EZ506" s="139"/>
      <c r="FA506" s="139"/>
      <c r="FB506" s="139"/>
      <c r="FC506" s="139"/>
      <c r="FD506" s="139"/>
      <c r="FE506" s="139"/>
      <c r="FF506" s="139"/>
      <c r="FG506" s="139"/>
      <c r="FH506" s="139"/>
      <c r="FI506" s="139"/>
      <c r="FJ506" s="139"/>
      <c r="FK506" s="139"/>
      <c r="FL506" s="139"/>
      <c r="FM506" s="139"/>
      <c r="FN506" s="139"/>
      <c r="FO506" s="139"/>
      <c r="FP506" s="139"/>
      <c r="FQ506" s="139"/>
      <c r="FR506" s="139"/>
      <c r="FS506" s="139"/>
      <c r="FT506" s="139"/>
      <c r="FU506" s="139"/>
      <c r="FV506" s="139"/>
      <c r="FW506" s="139"/>
      <c r="FX506" s="139"/>
      <c r="FY506" s="139"/>
      <c r="FZ506" s="139"/>
      <c r="GA506" s="139"/>
      <c r="GB506" s="139"/>
      <c r="GC506" s="139"/>
      <c r="GD506" s="139"/>
      <c r="GE506" s="139"/>
      <c r="GF506" s="139"/>
      <c r="GG506" s="139"/>
      <c r="GH506" s="139"/>
      <c r="GI506" s="139"/>
      <c r="GJ506" s="139"/>
      <c r="GK506" s="139"/>
      <c r="GL506" s="139"/>
      <c r="GM506" s="139"/>
      <c r="GN506" s="139"/>
      <c r="GO506" s="139"/>
      <c r="GP506" s="139"/>
      <c r="GQ506" s="139"/>
      <c r="GR506" s="139"/>
      <c r="GS506" s="139"/>
      <c r="GT506" s="139"/>
      <c r="GU506" s="139"/>
      <c r="GV506" s="139"/>
      <c r="GW506" s="139"/>
      <c r="GX506" s="139"/>
      <c r="GY506" s="139"/>
      <c r="GZ506" s="139"/>
      <c r="HA506" s="139"/>
      <c r="HB506" s="139"/>
      <c r="HC506" s="139"/>
      <c r="HD506" s="139"/>
      <c r="HE506" s="139"/>
      <c r="HF506" s="139"/>
      <c r="HG506" s="139"/>
      <c r="HH506" s="139"/>
      <c r="HI506" s="139"/>
      <c r="HJ506" s="139"/>
      <c r="HK506" s="139"/>
      <c r="HL506" s="139"/>
      <c r="HM506" s="139"/>
      <c r="HN506" s="139"/>
      <c r="HO506" s="139"/>
      <c r="HP506" s="139"/>
      <c r="HQ506" s="139"/>
      <c r="HR506" s="139"/>
      <c r="HS506" s="139"/>
      <c r="HT506" s="139"/>
      <c r="HU506" s="139"/>
      <c r="HV506" s="139"/>
      <c r="HW506" s="139"/>
      <c r="HX506" s="139"/>
      <c r="HY506" s="139"/>
      <c r="HZ506" s="139"/>
      <c r="IA506" s="139"/>
      <c r="IB506" s="139"/>
      <c r="IC506" s="139"/>
      <c r="ID506" s="139"/>
      <c r="IE506" s="139"/>
      <c r="IF506" s="139"/>
      <c r="IG506" s="139"/>
      <c r="IH506" s="139"/>
      <c r="II506" s="139"/>
      <c r="IJ506" s="139"/>
      <c r="IK506" s="139"/>
      <c r="IL506" s="139"/>
      <c r="IM506" s="139"/>
      <c r="IN506" s="139"/>
      <c r="IO506" s="139"/>
      <c r="IP506" s="139"/>
      <c r="IQ506" s="139"/>
      <c r="IR506" s="139"/>
      <c r="IS506" s="139"/>
      <c r="IT506" s="139"/>
      <c r="IU506" s="139"/>
      <c r="IV506" s="139"/>
      <c r="IW506" s="139"/>
      <c r="IX506" s="139"/>
      <c r="IY506" s="139"/>
      <c r="IZ506" s="139"/>
      <c r="JA506" s="139"/>
      <c r="JB506" s="139"/>
      <c r="JC506" s="139"/>
      <c r="JD506" s="139"/>
      <c r="JE506" s="139"/>
      <c r="JF506" s="139"/>
      <c r="JG506" s="139"/>
      <c r="JH506" s="139"/>
      <c r="JI506" s="139"/>
      <c r="JJ506" s="139"/>
      <c r="JK506" s="139"/>
      <c r="JL506" s="139"/>
      <c r="JM506" s="139"/>
      <c r="JN506" s="139"/>
      <c r="JO506" s="139"/>
      <c r="JP506" s="139"/>
      <c r="JQ506" s="139"/>
      <c r="JR506" s="139"/>
      <c r="JS506" s="139"/>
      <c r="JT506" s="139"/>
      <c r="JU506" s="139"/>
      <c r="JV506" s="139"/>
      <c r="JW506" s="139"/>
      <c r="JX506" s="139"/>
      <c r="JY506" s="139"/>
      <c r="JZ506" s="139"/>
      <c r="KA506" s="139"/>
      <c r="KB506" s="139"/>
      <c r="KC506" s="139"/>
      <c r="KD506" s="139"/>
      <c r="KE506" s="139"/>
      <c r="KF506" s="139"/>
      <c r="KG506" s="139"/>
      <c r="KH506" s="139"/>
      <c r="KI506" s="139"/>
      <c r="KJ506" s="139"/>
      <c r="KK506" s="139"/>
      <c r="KL506" s="139"/>
      <c r="KM506" s="139"/>
      <c r="KN506" s="139"/>
      <c r="KO506" s="139"/>
      <c r="KP506" s="139"/>
      <c r="KQ506" s="139"/>
      <c r="KR506" s="139"/>
      <c r="KS506" s="139"/>
      <c r="KT506" s="139"/>
      <c r="KU506" s="139"/>
      <c r="KV506" s="139"/>
      <c r="KW506" s="139"/>
      <c r="KX506" s="139"/>
      <c r="KY506" s="139"/>
      <c r="KZ506" s="139"/>
      <c r="LA506" s="139"/>
      <c r="LB506" s="139"/>
      <c r="LC506" s="139"/>
      <c r="LD506" s="139"/>
      <c r="LE506" s="139"/>
      <c r="LF506" s="139"/>
      <c r="LG506" s="139"/>
      <c r="LH506" s="139"/>
      <c r="LI506" s="139"/>
      <c r="LJ506" s="139"/>
      <c r="LK506" s="139"/>
      <c r="LL506" s="139"/>
      <c r="LM506" s="139"/>
      <c r="LN506" s="139"/>
      <c r="LO506" s="139"/>
      <c r="LP506" s="139"/>
      <c r="LQ506" s="139"/>
      <c r="LR506" s="139"/>
      <c r="LS506" s="139"/>
      <c r="LT506" s="139"/>
      <c r="LU506" s="139"/>
      <c r="LV506" s="139"/>
      <c r="LW506" s="139"/>
      <c r="LX506" s="139"/>
      <c r="LY506" s="139"/>
      <c r="LZ506" s="139"/>
      <c r="MA506" s="139"/>
      <c r="MB506" s="139"/>
      <c r="MC506" s="139"/>
      <c r="MD506" s="139"/>
      <c r="ME506" s="139"/>
      <c r="MF506" s="139"/>
      <c r="MG506" s="139"/>
      <c r="MH506" s="139"/>
      <c r="MI506" s="139"/>
      <c r="MJ506" s="139"/>
      <c r="MK506" s="139"/>
      <c r="ML506" s="139"/>
      <c r="MM506" s="139"/>
      <c r="MN506" s="139"/>
    </row>
    <row r="507" spans="1:352" s="140" customFormat="1" ht="15" customHeight="1" outlineLevel="1" x14ac:dyDescent="0.25">
      <c r="A507" s="131"/>
      <c r="B507" s="132"/>
      <c r="C507" s="133"/>
      <c r="D507" s="133"/>
      <c r="E507" s="134"/>
      <c r="F507" s="144" t="s">
        <v>115</v>
      </c>
      <c r="G507" s="145" t="s">
        <v>39</v>
      </c>
      <c r="H507" s="137">
        <f>C504*0.8</f>
        <v>3.9039999999999999</v>
      </c>
      <c r="I507" s="138">
        <v>5.0999999999999996</v>
      </c>
      <c r="J507" s="134">
        <f t="shared" ref="J507:J530" si="108">H507*I507</f>
        <v>19.910399999999999</v>
      </c>
      <c r="K507" s="139"/>
      <c r="L507" s="139"/>
      <c r="M507" s="139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  <c r="Y507" s="139"/>
      <c r="Z507" s="139"/>
      <c r="AA507" s="139"/>
      <c r="AB507" s="139"/>
      <c r="AC507" s="139"/>
      <c r="AD507" s="139"/>
      <c r="AE507" s="139"/>
      <c r="AF507" s="139"/>
      <c r="AG507" s="139"/>
      <c r="AH507" s="139"/>
      <c r="AI507" s="139"/>
      <c r="AJ507" s="139"/>
      <c r="AK507" s="139"/>
      <c r="AL507" s="139"/>
      <c r="AM507" s="139"/>
      <c r="AN507" s="139"/>
      <c r="AO507" s="139"/>
      <c r="AP507" s="139"/>
      <c r="AQ507" s="139"/>
      <c r="AR507" s="139"/>
      <c r="AS507" s="139"/>
      <c r="AT507" s="139"/>
      <c r="AU507" s="139"/>
      <c r="AV507" s="139"/>
      <c r="AW507" s="139"/>
      <c r="AX507" s="139"/>
      <c r="AY507" s="139"/>
      <c r="AZ507" s="139"/>
      <c r="BA507" s="139"/>
      <c r="BB507" s="139"/>
      <c r="BC507" s="139"/>
      <c r="BD507" s="139"/>
      <c r="BE507" s="139"/>
      <c r="BF507" s="139"/>
      <c r="BG507" s="139"/>
      <c r="BH507" s="139"/>
      <c r="BI507" s="139"/>
      <c r="BJ507" s="139"/>
      <c r="BK507" s="139"/>
      <c r="BL507" s="139"/>
      <c r="BM507" s="139"/>
      <c r="BN507" s="139"/>
      <c r="BO507" s="139"/>
      <c r="BP507" s="139"/>
      <c r="BQ507" s="139"/>
      <c r="BR507" s="139"/>
      <c r="BS507" s="139"/>
      <c r="BT507" s="139"/>
      <c r="BU507" s="139"/>
      <c r="BV507" s="139"/>
      <c r="BW507" s="139"/>
      <c r="BX507" s="139"/>
      <c r="BY507" s="139"/>
      <c r="BZ507" s="139"/>
      <c r="CA507" s="139"/>
      <c r="CB507" s="139"/>
      <c r="CC507" s="139"/>
      <c r="CD507" s="139"/>
      <c r="CE507" s="139"/>
      <c r="CF507" s="139"/>
      <c r="CG507" s="139"/>
      <c r="CH507" s="139"/>
      <c r="CI507" s="139"/>
      <c r="CJ507" s="139"/>
      <c r="CK507" s="139"/>
      <c r="CL507" s="139"/>
      <c r="CM507" s="139"/>
      <c r="CN507" s="139"/>
      <c r="CO507" s="139"/>
      <c r="CP507" s="139"/>
      <c r="CQ507" s="139"/>
      <c r="CR507" s="139"/>
      <c r="CS507" s="139"/>
      <c r="CT507" s="139"/>
      <c r="CU507" s="139"/>
      <c r="CV507" s="139"/>
      <c r="CW507" s="139"/>
      <c r="CX507" s="139"/>
      <c r="CY507" s="139"/>
      <c r="CZ507" s="139"/>
      <c r="DA507" s="139"/>
      <c r="DB507" s="139"/>
      <c r="DC507" s="139"/>
      <c r="DD507" s="139"/>
      <c r="DE507" s="139"/>
      <c r="DF507" s="139"/>
      <c r="DG507" s="139"/>
      <c r="DH507" s="139"/>
      <c r="DI507" s="139"/>
      <c r="DJ507" s="139"/>
      <c r="DK507" s="139"/>
      <c r="DL507" s="139"/>
      <c r="DM507" s="139"/>
      <c r="DN507" s="139"/>
      <c r="DO507" s="139"/>
      <c r="DP507" s="139"/>
      <c r="DQ507" s="139"/>
      <c r="DR507" s="139"/>
      <c r="DS507" s="139"/>
      <c r="DT507" s="139"/>
      <c r="DU507" s="139"/>
      <c r="DV507" s="139"/>
      <c r="DW507" s="139"/>
      <c r="DX507" s="139"/>
      <c r="DY507" s="139"/>
      <c r="DZ507" s="139"/>
      <c r="EA507" s="139"/>
      <c r="EB507" s="139"/>
      <c r="EC507" s="139"/>
      <c r="ED507" s="139"/>
      <c r="EE507" s="139"/>
      <c r="EF507" s="139"/>
      <c r="EG507" s="139"/>
      <c r="EH507" s="139"/>
      <c r="EI507" s="139"/>
      <c r="EJ507" s="139"/>
      <c r="EK507" s="139"/>
      <c r="EL507" s="139"/>
      <c r="EM507" s="139"/>
      <c r="EN507" s="139"/>
      <c r="EO507" s="139"/>
      <c r="EP507" s="139"/>
      <c r="EQ507" s="139"/>
      <c r="ER507" s="139"/>
      <c r="ES507" s="139"/>
      <c r="ET507" s="139"/>
      <c r="EU507" s="139"/>
      <c r="EV507" s="139"/>
      <c r="EW507" s="139"/>
      <c r="EX507" s="139"/>
      <c r="EY507" s="139"/>
      <c r="EZ507" s="139"/>
      <c r="FA507" s="139"/>
      <c r="FB507" s="139"/>
      <c r="FC507" s="139"/>
      <c r="FD507" s="139"/>
      <c r="FE507" s="139"/>
      <c r="FF507" s="139"/>
      <c r="FG507" s="139"/>
      <c r="FH507" s="139"/>
      <c r="FI507" s="139"/>
      <c r="FJ507" s="139"/>
      <c r="FK507" s="139"/>
      <c r="FL507" s="139"/>
      <c r="FM507" s="139"/>
      <c r="FN507" s="139"/>
      <c r="FO507" s="139"/>
      <c r="FP507" s="139"/>
      <c r="FQ507" s="139"/>
      <c r="FR507" s="139"/>
      <c r="FS507" s="139"/>
      <c r="FT507" s="139"/>
      <c r="FU507" s="139"/>
      <c r="FV507" s="139"/>
      <c r="FW507" s="139"/>
      <c r="FX507" s="139"/>
      <c r="FY507" s="139"/>
      <c r="FZ507" s="139"/>
      <c r="GA507" s="139"/>
      <c r="GB507" s="139"/>
      <c r="GC507" s="139"/>
      <c r="GD507" s="139"/>
      <c r="GE507" s="139"/>
      <c r="GF507" s="139"/>
      <c r="GG507" s="139"/>
      <c r="GH507" s="139"/>
      <c r="GI507" s="139"/>
      <c r="GJ507" s="139"/>
      <c r="GK507" s="139"/>
      <c r="GL507" s="139"/>
      <c r="GM507" s="139"/>
      <c r="GN507" s="139"/>
      <c r="GO507" s="139"/>
      <c r="GP507" s="139"/>
      <c r="GQ507" s="139"/>
      <c r="GR507" s="139"/>
      <c r="GS507" s="139"/>
      <c r="GT507" s="139"/>
      <c r="GU507" s="139"/>
      <c r="GV507" s="139"/>
      <c r="GW507" s="139"/>
      <c r="GX507" s="139"/>
      <c r="GY507" s="139"/>
      <c r="GZ507" s="139"/>
      <c r="HA507" s="139"/>
      <c r="HB507" s="139"/>
      <c r="HC507" s="139"/>
      <c r="HD507" s="139"/>
      <c r="HE507" s="139"/>
      <c r="HF507" s="139"/>
      <c r="HG507" s="139"/>
      <c r="HH507" s="139"/>
      <c r="HI507" s="139"/>
      <c r="HJ507" s="139"/>
      <c r="HK507" s="139"/>
      <c r="HL507" s="139"/>
      <c r="HM507" s="139"/>
      <c r="HN507" s="139"/>
      <c r="HO507" s="139"/>
      <c r="HP507" s="139"/>
      <c r="HQ507" s="139"/>
      <c r="HR507" s="139"/>
      <c r="HS507" s="139"/>
      <c r="HT507" s="139"/>
      <c r="HU507" s="139"/>
      <c r="HV507" s="139"/>
      <c r="HW507" s="139"/>
      <c r="HX507" s="139"/>
      <c r="HY507" s="139"/>
      <c r="HZ507" s="139"/>
      <c r="IA507" s="139"/>
      <c r="IB507" s="139"/>
      <c r="IC507" s="139"/>
      <c r="ID507" s="139"/>
      <c r="IE507" s="139"/>
      <c r="IF507" s="139"/>
      <c r="IG507" s="139"/>
      <c r="IH507" s="139"/>
      <c r="II507" s="139"/>
      <c r="IJ507" s="139"/>
      <c r="IK507" s="139"/>
      <c r="IL507" s="139"/>
      <c r="IM507" s="139"/>
      <c r="IN507" s="139"/>
      <c r="IO507" s="139"/>
      <c r="IP507" s="139"/>
      <c r="IQ507" s="139"/>
      <c r="IR507" s="139"/>
      <c r="IS507" s="139"/>
      <c r="IT507" s="139"/>
      <c r="IU507" s="139"/>
      <c r="IV507" s="139"/>
      <c r="IW507" s="139"/>
      <c r="IX507" s="139"/>
      <c r="IY507" s="139"/>
      <c r="IZ507" s="139"/>
      <c r="JA507" s="139"/>
      <c r="JB507" s="139"/>
      <c r="JC507" s="139"/>
      <c r="JD507" s="139"/>
      <c r="JE507" s="139"/>
      <c r="JF507" s="139"/>
      <c r="JG507" s="139"/>
      <c r="JH507" s="139"/>
      <c r="JI507" s="139"/>
      <c r="JJ507" s="139"/>
      <c r="JK507" s="139"/>
      <c r="JL507" s="139"/>
      <c r="JM507" s="139"/>
      <c r="JN507" s="139"/>
      <c r="JO507" s="139"/>
      <c r="JP507" s="139"/>
      <c r="JQ507" s="139"/>
      <c r="JR507" s="139"/>
      <c r="JS507" s="139"/>
      <c r="JT507" s="139"/>
      <c r="JU507" s="139"/>
      <c r="JV507" s="139"/>
      <c r="JW507" s="139"/>
      <c r="JX507" s="139"/>
      <c r="JY507" s="139"/>
      <c r="JZ507" s="139"/>
      <c r="KA507" s="139"/>
      <c r="KB507" s="139"/>
      <c r="KC507" s="139"/>
      <c r="KD507" s="139"/>
      <c r="KE507" s="139"/>
      <c r="KF507" s="139"/>
      <c r="KG507" s="139"/>
      <c r="KH507" s="139"/>
      <c r="KI507" s="139"/>
      <c r="KJ507" s="139"/>
      <c r="KK507" s="139"/>
      <c r="KL507" s="139"/>
      <c r="KM507" s="139"/>
      <c r="KN507" s="139"/>
      <c r="KO507" s="139"/>
      <c r="KP507" s="139"/>
      <c r="KQ507" s="139"/>
      <c r="KR507" s="139"/>
      <c r="KS507" s="139"/>
      <c r="KT507" s="139"/>
      <c r="KU507" s="139"/>
      <c r="KV507" s="139"/>
      <c r="KW507" s="139"/>
      <c r="KX507" s="139"/>
      <c r="KY507" s="139"/>
      <c r="KZ507" s="139"/>
      <c r="LA507" s="139"/>
      <c r="LB507" s="139"/>
      <c r="LC507" s="139"/>
      <c r="LD507" s="139"/>
      <c r="LE507" s="139"/>
      <c r="LF507" s="139"/>
      <c r="LG507" s="139"/>
      <c r="LH507" s="139"/>
      <c r="LI507" s="139"/>
      <c r="LJ507" s="139"/>
      <c r="LK507" s="139"/>
      <c r="LL507" s="139"/>
      <c r="LM507" s="139"/>
      <c r="LN507" s="139"/>
      <c r="LO507" s="139"/>
      <c r="LP507" s="139"/>
      <c r="LQ507" s="139"/>
      <c r="LR507" s="139"/>
      <c r="LS507" s="139"/>
      <c r="LT507" s="139"/>
      <c r="LU507" s="139"/>
      <c r="LV507" s="139"/>
      <c r="LW507" s="139"/>
      <c r="LX507" s="139"/>
      <c r="LY507" s="139"/>
      <c r="LZ507" s="139"/>
      <c r="MA507" s="139"/>
      <c r="MB507" s="139"/>
      <c r="MC507" s="139"/>
      <c r="MD507" s="139"/>
      <c r="ME507" s="139"/>
      <c r="MF507" s="139"/>
      <c r="MG507" s="139"/>
      <c r="MH507" s="139"/>
      <c r="MI507" s="139"/>
      <c r="MJ507" s="139"/>
      <c r="MK507" s="139"/>
      <c r="ML507" s="139"/>
      <c r="MM507" s="139"/>
      <c r="MN507" s="139"/>
    </row>
    <row r="508" spans="1:352" s="140" customFormat="1" ht="15" customHeight="1" outlineLevel="1" x14ac:dyDescent="0.25">
      <c r="A508" s="131"/>
      <c r="B508" s="132"/>
      <c r="C508" s="133"/>
      <c r="D508" s="133"/>
      <c r="E508" s="134"/>
      <c r="F508" s="144" t="s">
        <v>116</v>
      </c>
      <c r="G508" s="145" t="s">
        <v>39</v>
      </c>
      <c r="H508" s="137">
        <f>C504*0.8</f>
        <v>3.9039999999999999</v>
      </c>
      <c r="I508" s="138">
        <v>2.04</v>
      </c>
      <c r="J508" s="134">
        <f t="shared" si="108"/>
        <v>7.9641599999999997</v>
      </c>
      <c r="K508" s="139"/>
      <c r="L508" s="139"/>
      <c r="M508" s="139"/>
      <c r="N508" s="139"/>
      <c r="O508" s="139"/>
      <c r="P508" s="139"/>
      <c r="Q508" s="139"/>
      <c r="R508" s="139"/>
      <c r="S508" s="139"/>
      <c r="T508" s="139"/>
      <c r="U508" s="139"/>
      <c r="V508" s="139"/>
      <c r="W508" s="139"/>
      <c r="X508" s="139"/>
      <c r="Y508" s="139"/>
      <c r="Z508" s="139"/>
      <c r="AA508" s="139"/>
      <c r="AB508" s="139"/>
      <c r="AC508" s="139"/>
      <c r="AD508" s="139"/>
      <c r="AE508" s="139"/>
      <c r="AF508" s="139"/>
      <c r="AG508" s="139"/>
      <c r="AH508" s="139"/>
      <c r="AI508" s="139"/>
      <c r="AJ508" s="139"/>
      <c r="AK508" s="139"/>
      <c r="AL508" s="139"/>
      <c r="AM508" s="139"/>
      <c r="AN508" s="139"/>
      <c r="AO508" s="139"/>
      <c r="AP508" s="139"/>
      <c r="AQ508" s="139"/>
      <c r="AR508" s="139"/>
      <c r="AS508" s="139"/>
      <c r="AT508" s="139"/>
      <c r="AU508" s="139"/>
      <c r="AV508" s="139"/>
      <c r="AW508" s="139"/>
      <c r="AX508" s="139"/>
      <c r="AY508" s="139"/>
      <c r="AZ508" s="139"/>
      <c r="BA508" s="139"/>
      <c r="BB508" s="139"/>
      <c r="BC508" s="139"/>
      <c r="BD508" s="139"/>
      <c r="BE508" s="139"/>
      <c r="BF508" s="139"/>
      <c r="BG508" s="139"/>
      <c r="BH508" s="139"/>
      <c r="BI508" s="139"/>
      <c r="BJ508" s="139"/>
      <c r="BK508" s="139"/>
      <c r="BL508" s="139"/>
      <c r="BM508" s="139"/>
      <c r="BN508" s="139"/>
      <c r="BO508" s="139"/>
      <c r="BP508" s="139"/>
      <c r="BQ508" s="139"/>
      <c r="BR508" s="139"/>
      <c r="BS508" s="139"/>
      <c r="BT508" s="139"/>
      <c r="BU508" s="139"/>
      <c r="BV508" s="139"/>
      <c r="BW508" s="139"/>
      <c r="BX508" s="139"/>
      <c r="BY508" s="139"/>
      <c r="BZ508" s="139"/>
      <c r="CA508" s="139"/>
      <c r="CB508" s="139"/>
      <c r="CC508" s="139"/>
      <c r="CD508" s="139"/>
      <c r="CE508" s="139"/>
      <c r="CF508" s="139"/>
      <c r="CG508" s="139"/>
      <c r="CH508" s="139"/>
      <c r="CI508" s="139"/>
      <c r="CJ508" s="139"/>
      <c r="CK508" s="139"/>
      <c r="CL508" s="139"/>
      <c r="CM508" s="139"/>
      <c r="CN508" s="139"/>
      <c r="CO508" s="139"/>
      <c r="CP508" s="139"/>
      <c r="CQ508" s="139"/>
      <c r="CR508" s="139"/>
      <c r="CS508" s="139"/>
      <c r="CT508" s="139"/>
      <c r="CU508" s="139"/>
      <c r="CV508" s="139"/>
      <c r="CW508" s="139"/>
      <c r="CX508" s="139"/>
      <c r="CY508" s="139"/>
      <c r="CZ508" s="139"/>
      <c r="DA508" s="139"/>
      <c r="DB508" s="139"/>
      <c r="DC508" s="139"/>
      <c r="DD508" s="139"/>
      <c r="DE508" s="139"/>
      <c r="DF508" s="139"/>
      <c r="DG508" s="139"/>
      <c r="DH508" s="139"/>
      <c r="DI508" s="139"/>
      <c r="DJ508" s="139"/>
      <c r="DK508" s="139"/>
      <c r="DL508" s="139"/>
      <c r="DM508" s="139"/>
      <c r="DN508" s="139"/>
      <c r="DO508" s="139"/>
      <c r="DP508" s="139"/>
      <c r="DQ508" s="139"/>
      <c r="DR508" s="139"/>
      <c r="DS508" s="139"/>
      <c r="DT508" s="139"/>
      <c r="DU508" s="139"/>
      <c r="DV508" s="139"/>
      <c r="DW508" s="139"/>
      <c r="DX508" s="139"/>
      <c r="DY508" s="139"/>
      <c r="DZ508" s="139"/>
      <c r="EA508" s="139"/>
      <c r="EB508" s="139"/>
      <c r="EC508" s="139"/>
      <c r="ED508" s="139"/>
      <c r="EE508" s="139"/>
      <c r="EF508" s="139"/>
      <c r="EG508" s="139"/>
      <c r="EH508" s="139"/>
      <c r="EI508" s="139"/>
      <c r="EJ508" s="139"/>
      <c r="EK508" s="139"/>
      <c r="EL508" s="139"/>
      <c r="EM508" s="139"/>
      <c r="EN508" s="139"/>
      <c r="EO508" s="139"/>
      <c r="EP508" s="139"/>
      <c r="EQ508" s="139"/>
      <c r="ER508" s="139"/>
      <c r="ES508" s="139"/>
      <c r="ET508" s="139"/>
      <c r="EU508" s="139"/>
      <c r="EV508" s="139"/>
      <c r="EW508" s="139"/>
      <c r="EX508" s="139"/>
      <c r="EY508" s="139"/>
      <c r="EZ508" s="139"/>
      <c r="FA508" s="139"/>
      <c r="FB508" s="139"/>
      <c r="FC508" s="139"/>
      <c r="FD508" s="139"/>
      <c r="FE508" s="139"/>
      <c r="FF508" s="139"/>
      <c r="FG508" s="139"/>
      <c r="FH508" s="139"/>
      <c r="FI508" s="139"/>
      <c r="FJ508" s="139"/>
      <c r="FK508" s="139"/>
      <c r="FL508" s="139"/>
      <c r="FM508" s="139"/>
      <c r="FN508" s="139"/>
      <c r="FO508" s="139"/>
      <c r="FP508" s="139"/>
      <c r="FQ508" s="139"/>
      <c r="FR508" s="139"/>
      <c r="FS508" s="139"/>
      <c r="FT508" s="139"/>
      <c r="FU508" s="139"/>
      <c r="FV508" s="139"/>
      <c r="FW508" s="139"/>
      <c r="FX508" s="139"/>
      <c r="FY508" s="139"/>
      <c r="FZ508" s="139"/>
      <c r="GA508" s="139"/>
      <c r="GB508" s="139"/>
      <c r="GC508" s="139"/>
      <c r="GD508" s="139"/>
      <c r="GE508" s="139"/>
      <c r="GF508" s="139"/>
      <c r="GG508" s="139"/>
      <c r="GH508" s="139"/>
      <c r="GI508" s="139"/>
      <c r="GJ508" s="139"/>
      <c r="GK508" s="139"/>
      <c r="GL508" s="139"/>
      <c r="GM508" s="139"/>
      <c r="GN508" s="139"/>
      <c r="GO508" s="139"/>
      <c r="GP508" s="139"/>
      <c r="GQ508" s="139"/>
      <c r="GR508" s="139"/>
      <c r="GS508" s="139"/>
      <c r="GT508" s="139"/>
      <c r="GU508" s="139"/>
      <c r="GV508" s="139"/>
      <c r="GW508" s="139"/>
      <c r="GX508" s="139"/>
      <c r="GY508" s="139"/>
      <c r="GZ508" s="139"/>
      <c r="HA508" s="139"/>
      <c r="HB508" s="139"/>
      <c r="HC508" s="139"/>
      <c r="HD508" s="139"/>
      <c r="HE508" s="139"/>
      <c r="HF508" s="139"/>
      <c r="HG508" s="139"/>
      <c r="HH508" s="139"/>
      <c r="HI508" s="139"/>
      <c r="HJ508" s="139"/>
      <c r="HK508" s="139"/>
      <c r="HL508" s="139"/>
      <c r="HM508" s="139"/>
      <c r="HN508" s="139"/>
      <c r="HO508" s="139"/>
      <c r="HP508" s="139"/>
      <c r="HQ508" s="139"/>
      <c r="HR508" s="139"/>
      <c r="HS508" s="139"/>
      <c r="HT508" s="139"/>
      <c r="HU508" s="139"/>
      <c r="HV508" s="139"/>
      <c r="HW508" s="139"/>
      <c r="HX508" s="139"/>
      <c r="HY508" s="139"/>
      <c r="HZ508" s="139"/>
      <c r="IA508" s="139"/>
      <c r="IB508" s="139"/>
      <c r="IC508" s="139"/>
      <c r="ID508" s="139"/>
      <c r="IE508" s="139"/>
      <c r="IF508" s="139"/>
      <c r="IG508" s="139"/>
      <c r="IH508" s="139"/>
      <c r="II508" s="139"/>
      <c r="IJ508" s="139"/>
      <c r="IK508" s="139"/>
      <c r="IL508" s="139"/>
      <c r="IM508" s="139"/>
      <c r="IN508" s="139"/>
      <c r="IO508" s="139"/>
      <c r="IP508" s="139"/>
      <c r="IQ508" s="139"/>
      <c r="IR508" s="139"/>
      <c r="IS508" s="139"/>
      <c r="IT508" s="139"/>
      <c r="IU508" s="139"/>
      <c r="IV508" s="139"/>
      <c r="IW508" s="139"/>
      <c r="IX508" s="139"/>
      <c r="IY508" s="139"/>
      <c r="IZ508" s="139"/>
      <c r="JA508" s="139"/>
      <c r="JB508" s="139"/>
      <c r="JC508" s="139"/>
      <c r="JD508" s="139"/>
      <c r="JE508" s="139"/>
      <c r="JF508" s="139"/>
      <c r="JG508" s="139"/>
      <c r="JH508" s="139"/>
      <c r="JI508" s="139"/>
      <c r="JJ508" s="139"/>
      <c r="JK508" s="139"/>
      <c r="JL508" s="139"/>
      <c r="JM508" s="139"/>
      <c r="JN508" s="139"/>
      <c r="JO508" s="139"/>
      <c r="JP508" s="139"/>
      <c r="JQ508" s="139"/>
      <c r="JR508" s="139"/>
      <c r="JS508" s="139"/>
      <c r="JT508" s="139"/>
      <c r="JU508" s="139"/>
      <c r="JV508" s="139"/>
      <c r="JW508" s="139"/>
      <c r="JX508" s="139"/>
      <c r="JY508" s="139"/>
      <c r="JZ508" s="139"/>
      <c r="KA508" s="139"/>
      <c r="KB508" s="139"/>
      <c r="KC508" s="139"/>
      <c r="KD508" s="139"/>
      <c r="KE508" s="139"/>
      <c r="KF508" s="139"/>
      <c r="KG508" s="139"/>
      <c r="KH508" s="139"/>
      <c r="KI508" s="139"/>
      <c r="KJ508" s="139"/>
      <c r="KK508" s="139"/>
      <c r="KL508" s="139"/>
      <c r="KM508" s="139"/>
      <c r="KN508" s="139"/>
      <c r="KO508" s="139"/>
      <c r="KP508" s="139"/>
      <c r="KQ508" s="139"/>
      <c r="KR508" s="139"/>
      <c r="KS508" s="139"/>
      <c r="KT508" s="139"/>
      <c r="KU508" s="139"/>
      <c r="KV508" s="139"/>
      <c r="KW508" s="139"/>
      <c r="KX508" s="139"/>
      <c r="KY508" s="139"/>
      <c r="KZ508" s="139"/>
      <c r="LA508" s="139"/>
      <c r="LB508" s="139"/>
      <c r="LC508" s="139"/>
      <c r="LD508" s="139"/>
      <c r="LE508" s="139"/>
      <c r="LF508" s="139"/>
      <c r="LG508" s="139"/>
      <c r="LH508" s="139"/>
      <c r="LI508" s="139"/>
      <c r="LJ508" s="139"/>
      <c r="LK508" s="139"/>
      <c r="LL508" s="139"/>
      <c r="LM508" s="139"/>
      <c r="LN508" s="139"/>
      <c r="LO508" s="139"/>
      <c r="LP508" s="139"/>
      <c r="LQ508" s="139"/>
      <c r="LR508" s="139"/>
      <c r="LS508" s="139"/>
      <c r="LT508" s="139"/>
      <c r="LU508" s="139"/>
      <c r="LV508" s="139"/>
      <c r="LW508" s="139"/>
      <c r="LX508" s="139"/>
      <c r="LY508" s="139"/>
      <c r="LZ508" s="139"/>
      <c r="MA508" s="139"/>
      <c r="MB508" s="139"/>
      <c r="MC508" s="139"/>
      <c r="MD508" s="139"/>
      <c r="ME508" s="139"/>
      <c r="MF508" s="139"/>
      <c r="MG508" s="139"/>
      <c r="MH508" s="139"/>
      <c r="MI508" s="139"/>
      <c r="MJ508" s="139"/>
      <c r="MK508" s="139"/>
      <c r="ML508" s="139"/>
      <c r="MM508" s="139"/>
      <c r="MN508" s="139"/>
    </row>
    <row r="509" spans="1:352" s="140" customFormat="1" ht="15" customHeight="1" outlineLevel="1" x14ac:dyDescent="0.25">
      <c r="A509" s="131"/>
      <c r="B509" s="132"/>
      <c r="C509" s="133"/>
      <c r="D509" s="133"/>
      <c r="E509" s="134"/>
      <c r="F509" s="144" t="s">
        <v>117</v>
      </c>
      <c r="G509" s="145" t="s">
        <v>39</v>
      </c>
      <c r="H509" s="137">
        <f>C504*0.8</f>
        <v>3.9039999999999999</v>
      </c>
      <c r="I509" s="138">
        <v>2.0699999999999998</v>
      </c>
      <c r="J509" s="134">
        <f t="shared" si="108"/>
        <v>8.0812799999999996</v>
      </c>
      <c r="K509" s="139"/>
      <c r="L509" s="139"/>
      <c r="M509" s="139"/>
      <c r="N509" s="139"/>
      <c r="O509" s="139"/>
      <c r="P509" s="139"/>
      <c r="Q509" s="139"/>
      <c r="R509" s="139"/>
      <c r="S509" s="139"/>
      <c r="T509" s="139"/>
      <c r="U509" s="139"/>
      <c r="V509" s="139"/>
      <c r="W509" s="139"/>
      <c r="X509" s="139"/>
      <c r="Y509" s="139"/>
      <c r="Z509" s="139"/>
      <c r="AA509" s="139"/>
      <c r="AB509" s="139"/>
      <c r="AC509" s="139"/>
      <c r="AD509" s="139"/>
      <c r="AE509" s="139"/>
      <c r="AF509" s="139"/>
      <c r="AG509" s="139"/>
      <c r="AH509" s="139"/>
      <c r="AI509" s="139"/>
      <c r="AJ509" s="139"/>
      <c r="AK509" s="139"/>
      <c r="AL509" s="139"/>
      <c r="AM509" s="139"/>
      <c r="AN509" s="139"/>
      <c r="AO509" s="139"/>
      <c r="AP509" s="139"/>
      <c r="AQ509" s="139"/>
      <c r="AR509" s="139"/>
      <c r="AS509" s="139"/>
      <c r="AT509" s="139"/>
      <c r="AU509" s="139"/>
      <c r="AV509" s="139"/>
      <c r="AW509" s="139"/>
      <c r="AX509" s="139"/>
      <c r="AY509" s="139"/>
      <c r="AZ509" s="139"/>
      <c r="BA509" s="139"/>
      <c r="BB509" s="139"/>
      <c r="BC509" s="139"/>
      <c r="BD509" s="139"/>
      <c r="BE509" s="139"/>
      <c r="BF509" s="139"/>
      <c r="BG509" s="139"/>
      <c r="BH509" s="139"/>
      <c r="BI509" s="139"/>
      <c r="BJ509" s="139"/>
      <c r="BK509" s="139"/>
      <c r="BL509" s="139"/>
      <c r="BM509" s="139"/>
      <c r="BN509" s="139"/>
      <c r="BO509" s="139"/>
      <c r="BP509" s="139"/>
      <c r="BQ509" s="139"/>
      <c r="BR509" s="139"/>
      <c r="BS509" s="139"/>
      <c r="BT509" s="139"/>
      <c r="BU509" s="139"/>
      <c r="BV509" s="139"/>
      <c r="BW509" s="139"/>
      <c r="BX509" s="139"/>
      <c r="BY509" s="139"/>
      <c r="BZ509" s="139"/>
      <c r="CA509" s="139"/>
      <c r="CB509" s="139"/>
      <c r="CC509" s="139"/>
      <c r="CD509" s="139"/>
      <c r="CE509" s="139"/>
      <c r="CF509" s="139"/>
      <c r="CG509" s="139"/>
      <c r="CH509" s="139"/>
      <c r="CI509" s="139"/>
      <c r="CJ509" s="139"/>
      <c r="CK509" s="139"/>
      <c r="CL509" s="139"/>
      <c r="CM509" s="139"/>
      <c r="CN509" s="139"/>
      <c r="CO509" s="139"/>
      <c r="CP509" s="139"/>
      <c r="CQ509" s="139"/>
      <c r="CR509" s="139"/>
      <c r="CS509" s="139"/>
      <c r="CT509" s="139"/>
      <c r="CU509" s="139"/>
      <c r="CV509" s="139"/>
      <c r="CW509" s="139"/>
      <c r="CX509" s="139"/>
      <c r="CY509" s="139"/>
      <c r="CZ509" s="139"/>
      <c r="DA509" s="139"/>
      <c r="DB509" s="139"/>
      <c r="DC509" s="139"/>
      <c r="DD509" s="139"/>
      <c r="DE509" s="139"/>
      <c r="DF509" s="139"/>
      <c r="DG509" s="139"/>
      <c r="DH509" s="139"/>
      <c r="DI509" s="139"/>
      <c r="DJ509" s="139"/>
      <c r="DK509" s="139"/>
      <c r="DL509" s="139"/>
      <c r="DM509" s="139"/>
      <c r="DN509" s="139"/>
      <c r="DO509" s="139"/>
      <c r="DP509" s="139"/>
      <c r="DQ509" s="139"/>
      <c r="DR509" s="139"/>
      <c r="DS509" s="139"/>
      <c r="DT509" s="139"/>
      <c r="DU509" s="139"/>
      <c r="DV509" s="139"/>
      <c r="DW509" s="139"/>
      <c r="DX509" s="139"/>
      <c r="DY509" s="139"/>
      <c r="DZ509" s="139"/>
      <c r="EA509" s="139"/>
      <c r="EB509" s="139"/>
      <c r="EC509" s="139"/>
      <c r="ED509" s="139"/>
      <c r="EE509" s="139"/>
      <c r="EF509" s="139"/>
      <c r="EG509" s="139"/>
      <c r="EH509" s="139"/>
      <c r="EI509" s="139"/>
      <c r="EJ509" s="139"/>
      <c r="EK509" s="139"/>
      <c r="EL509" s="139"/>
      <c r="EM509" s="139"/>
      <c r="EN509" s="139"/>
      <c r="EO509" s="139"/>
      <c r="EP509" s="139"/>
      <c r="EQ509" s="139"/>
      <c r="ER509" s="139"/>
      <c r="ES509" s="139"/>
      <c r="ET509" s="139"/>
      <c r="EU509" s="139"/>
      <c r="EV509" s="139"/>
      <c r="EW509" s="139"/>
      <c r="EX509" s="139"/>
      <c r="EY509" s="139"/>
      <c r="EZ509" s="139"/>
      <c r="FA509" s="139"/>
      <c r="FB509" s="139"/>
      <c r="FC509" s="139"/>
      <c r="FD509" s="139"/>
      <c r="FE509" s="139"/>
      <c r="FF509" s="139"/>
      <c r="FG509" s="139"/>
      <c r="FH509" s="139"/>
      <c r="FI509" s="139"/>
      <c r="FJ509" s="139"/>
      <c r="FK509" s="139"/>
      <c r="FL509" s="139"/>
      <c r="FM509" s="139"/>
      <c r="FN509" s="139"/>
      <c r="FO509" s="139"/>
      <c r="FP509" s="139"/>
      <c r="FQ509" s="139"/>
      <c r="FR509" s="139"/>
      <c r="FS509" s="139"/>
      <c r="FT509" s="139"/>
      <c r="FU509" s="139"/>
      <c r="FV509" s="139"/>
      <c r="FW509" s="139"/>
      <c r="FX509" s="139"/>
      <c r="FY509" s="139"/>
      <c r="FZ509" s="139"/>
      <c r="GA509" s="139"/>
      <c r="GB509" s="139"/>
      <c r="GC509" s="139"/>
      <c r="GD509" s="139"/>
      <c r="GE509" s="139"/>
      <c r="GF509" s="139"/>
      <c r="GG509" s="139"/>
      <c r="GH509" s="139"/>
      <c r="GI509" s="139"/>
      <c r="GJ509" s="139"/>
      <c r="GK509" s="139"/>
      <c r="GL509" s="139"/>
      <c r="GM509" s="139"/>
      <c r="GN509" s="139"/>
      <c r="GO509" s="139"/>
      <c r="GP509" s="139"/>
      <c r="GQ509" s="139"/>
      <c r="GR509" s="139"/>
      <c r="GS509" s="139"/>
      <c r="GT509" s="139"/>
      <c r="GU509" s="139"/>
      <c r="GV509" s="139"/>
      <c r="GW509" s="139"/>
      <c r="GX509" s="139"/>
      <c r="GY509" s="139"/>
      <c r="GZ509" s="139"/>
      <c r="HA509" s="139"/>
      <c r="HB509" s="139"/>
      <c r="HC509" s="139"/>
      <c r="HD509" s="139"/>
      <c r="HE509" s="139"/>
      <c r="HF509" s="139"/>
      <c r="HG509" s="139"/>
      <c r="HH509" s="139"/>
      <c r="HI509" s="139"/>
      <c r="HJ509" s="139"/>
      <c r="HK509" s="139"/>
      <c r="HL509" s="139"/>
      <c r="HM509" s="139"/>
      <c r="HN509" s="139"/>
      <c r="HO509" s="139"/>
      <c r="HP509" s="139"/>
      <c r="HQ509" s="139"/>
      <c r="HR509" s="139"/>
      <c r="HS509" s="139"/>
      <c r="HT509" s="139"/>
      <c r="HU509" s="139"/>
      <c r="HV509" s="139"/>
      <c r="HW509" s="139"/>
      <c r="HX509" s="139"/>
      <c r="HY509" s="139"/>
      <c r="HZ509" s="139"/>
      <c r="IA509" s="139"/>
      <c r="IB509" s="139"/>
      <c r="IC509" s="139"/>
      <c r="ID509" s="139"/>
      <c r="IE509" s="139"/>
      <c r="IF509" s="139"/>
      <c r="IG509" s="139"/>
      <c r="IH509" s="139"/>
      <c r="II509" s="139"/>
      <c r="IJ509" s="139"/>
      <c r="IK509" s="139"/>
      <c r="IL509" s="139"/>
      <c r="IM509" s="139"/>
      <c r="IN509" s="139"/>
      <c r="IO509" s="139"/>
      <c r="IP509" s="139"/>
      <c r="IQ509" s="139"/>
      <c r="IR509" s="139"/>
      <c r="IS509" s="139"/>
      <c r="IT509" s="139"/>
      <c r="IU509" s="139"/>
      <c r="IV509" s="139"/>
      <c r="IW509" s="139"/>
      <c r="IX509" s="139"/>
      <c r="IY509" s="139"/>
      <c r="IZ509" s="139"/>
      <c r="JA509" s="139"/>
      <c r="JB509" s="139"/>
      <c r="JC509" s="139"/>
      <c r="JD509" s="139"/>
      <c r="JE509" s="139"/>
      <c r="JF509" s="139"/>
      <c r="JG509" s="139"/>
      <c r="JH509" s="139"/>
      <c r="JI509" s="139"/>
      <c r="JJ509" s="139"/>
      <c r="JK509" s="139"/>
      <c r="JL509" s="139"/>
      <c r="JM509" s="139"/>
      <c r="JN509" s="139"/>
      <c r="JO509" s="139"/>
      <c r="JP509" s="139"/>
      <c r="JQ509" s="139"/>
      <c r="JR509" s="139"/>
      <c r="JS509" s="139"/>
      <c r="JT509" s="139"/>
      <c r="JU509" s="139"/>
      <c r="JV509" s="139"/>
      <c r="JW509" s="139"/>
      <c r="JX509" s="139"/>
      <c r="JY509" s="139"/>
      <c r="JZ509" s="139"/>
      <c r="KA509" s="139"/>
      <c r="KB509" s="139"/>
      <c r="KC509" s="139"/>
      <c r="KD509" s="139"/>
      <c r="KE509" s="139"/>
      <c r="KF509" s="139"/>
      <c r="KG509" s="139"/>
      <c r="KH509" s="139"/>
      <c r="KI509" s="139"/>
      <c r="KJ509" s="139"/>
      <c r="KK509" s="139"/>
      <c r="KL509" s="139"/>
      <c r="KM509" s="139"/>
      <c r="KN509" s="139"/>
      <c r="KO509" s="139"/>
      <c r="KP509" s="139"/>
      <c r="KQ509" s="139"/>
      <c r="KR509" s="139"/>
      <c r="KS509" s="139"/>
      <c r="KT509" s="139"/>
      <c r="KU509" s="139"/>
      <c r="KV509" s="139"/>
      <c r="KW509" s="139"/>
      <c r="KX509" s="139"/>
      <c r="KY509" s="139"/>
      <c r="KZ509" s="139"/>
      <c r="LA509" s="139"/>
      <c r="LB509" s="139"/>
      <c r="LC509" s="139"/>
      <c r="LD509" s="139"/>
      <c r="LE509" s="139"/>
      <c r="LF509" s="139"/>
      <c r="LG509" s="139"/>
      <c r="LH509" s="139"/>
      <c r="LI509" s="139"/>
      <c r="LJ509" s="139"/>
      <c r="LK509" s="139"/>
      <c r="LL509" s="139"/>
      <c r="LM509" s="139"/>
      <c r="LN509" s="139"/>
      <c r="LO509" s="139"/>
      <c r="LP509" s="139"/>
      <c r="LQ509" s="139"/>
      <c r="LR509" s="139"/>
      <c r="LS509" s="139"/>
      <c r="LT509" s="139"/>
      <c r="LU509" s="139"/>
      <c r="LV509" s="139"/>
      <c r="LW509" s="139"/>
      <c r="LX509" s="139"/>
      <c r="LY509" s="139"/>
      <c r="LZ509" s="139"/>
      <c r="MA509" s="139"/>
      <c r="MB509" s="139"/>
      <c r="MC509" s="139"/>
      <c r="MD509" s="139"/>
      <c r="ME509" s="139"/>
      <c r="MF509" s="139"/>
      <c r="MG509" s="139"/>
      <c r="MH509" s="139"/>
      <c r="MI509" s="139"/>
      <c r="MJ509" s="139"/>
      <c r="MK509" s="139"/>
      <c r="ML509" s="139"/>
      <c r="MM509" s="139"/>
      <c r="MN509" s="139"/>
    </row>
    <row r="510" spans="1:352" s="140" customFormat="1" ht="15" customHeight="1" outlineLevel="1" x14ac:dyDescent="0.25">
      <c r="A510" s="131"/>
      <c r="B510" s="132"/>
      <c r="C510" s="133"/>
      <c r="D510" s="133"/>
      <c r="E510" s="134"/>
      <c r="F510" s="144" t="s">
        <v>118</v>
      </c>
      <c r="G510" s="145" t="s">
        <v>39</v>
      </c>
      <c r="H510" s="137">
        <f>C504*0.8</f>
        <v>3.9039999999999999</v>
      </c>
      <c r="I510" s="138">
        <v>2.64</v>
      </c>
      <c r="J510" s="134">
        <f t="shared" si="108"/>
        <v>10.306560000000001</v>
      </c>
      <c r="K510" s="139"/>
      <c r="L510" s="139"/>
      <c r="M510" s="139"/>
      <c r="N510" s="139"/>
      <c r="O510" s="139"/>
      <c r="P510" s="139"/>
      <c r="Q510" s="139"/>
      <c r="R510" s="139"/>
      <c r="S510" s="139"/>
      <c r="T510" s="139"/>
      <c r="U510" s="139"/>
      <c r="V510" s="139"/>
      <c r="W510" s="139"/>
      <c r="X510" s="139"/>
      <c r="Y510" s="139"/>
      <c r="Z510" s="139"/>
      <c r="AA510" s="139"/>
      <c r="AB510" s="139"/>
      <c r="AC510" s="139"/>
      <c r="AD510" s="139"/>
      <c r="AE510" s="139"/>
      <c r="AF510" s="139"/>
      <c r="AG510" s="139"/>
      <c r="AH510" s="139"/>
      <c r="AI510" s="139"/>
      <c r="AJ510" s="139"/>
      <c r="AK510" s="139"/>
      <c r="AL510" s="139"/>
      <c r="AM510" s="139"/>
      <c r="AN510" s="139"/>
      <c r="AO510" s="139"/>
      <c r="AP510" s="139"/>
      <c r="AQ510" s="139"/>
      <c r="AR510" s="139"/>
      <c r="AS510" s="139"/>
      <c r="AT510" s="139"/>
      <c r="AU510" s="139"/>
      <c r="AV510" s="139"/>
      <c r="AW510" s="139"/>
      <c r="AX510" s="139"/>
      <c r="AY510" s="139"/>
      <c r="AZ510" s="139"/>
      <c r="BA510" s="139"/>
      <c r="BB510" s="139"/>
      <c r="BC510" s="139"/>
      <c r="BD510" s="139"/>
      <c r="BE510" s="139"/>
      <c r="BF510" s="139"/>
      <c r="BG510" s="139"/>
      <c r="BH510" s="139"/>
      <c r="BI510" s="139"/>
      <c r="BJ510" s="139"/>
      <c r="BK510" s="139"/>
      <c r="BL510" s="139"/>
      <c r="BM510" s="139"/>
      <c r="BN510" s="139"/>
      <c r="BO510" s="139"/>
      <c r="BP510" s="139"/>
      <c r="BQ510" s="139"/>
      <c r="BR510" s="139"/>
      <c r="BS510" s="139"/>
      <c r="BT510" s="139"/>
      <c r="BU510" s="139"/>
      <c r="BV510" s="139"/>
      <c r="BW510" s="139"/>
      <c r="BX510" s="139"/>
      <c r="BY510" s="139"/>
      <c r="BZ510" s="139"/>
      <c r="CA510" s="139"/>
      <c r="CB510" s="139"/>
      <c r="CC510" s="139"/>
      <c r="CD510" s="139"/>
      <c r="CE510" s="139"/>
      <c r="CF510" s="139"/>
      <c r="CG510" s="139"/>
      <c r="CH510" s="139"/>
      <c r="CI510" s="139"/>
      <c r="CJ510" s="139"/>
      <c r="CK510" s="139"/>
      <c r="CL510" s="139"/>
      <c r="CM510" s="139"/>
      <c r="CN510" s="139"/>
      <c r="CO510" s="139"/>
      <c r="CP510" s="139"/>
      <c r="CQ510" s="139"/>
      <c r="CR510" s="139"/>
      <c r="CS510" s="139"/>
      <c r="CT510" s="139"/>
      <c r="CU510" s="139"/>
      <c r="CV510" s="139"/>
      <c r="CW510" s="139"/>
      <c r="CX510" s="139"/>
      <c r="CY510" s="139"/>
      <c r="CZ510" s="139"/>
      <c r="DA510" s="139"/>
      <c r="DB510" s="139"/>
      <c r="DC510" s="139"/>
      <c r="DD510" s="139"/>
      <c r="DE510" s="139"/>
      <c r="DF510" s="139"/>
      <c r="DG510" s="139"/>
      <c r="DH510" s="139"/>
      <c r="DI510" s="139"/>
      <c r="DJ510" s="139"/>
      <c r="DK510" s="139"/>
      <c r="DL510" s="139"/>
      <c r="DM510" s="139"/>
      <c r="DN510" s="139"/>
      <c r="DO510" s="139"/>
      <c r="DP510" s="139"/>
      <c r="DQ510" s="139"/>
      <c r="DR510" s="139"/>
      <c r="DS510" s="139"/>
      <c r="DT510" s="139"/>
      <c r="DU510" s="139"/>
      <c r="DV510" s="139"/>
      <c r="DW510" s="139"/>
      <c r="DX510" s="139"/>
      <c r="DY510" s="139"/>
      <c r="DZ510" s="139"/>
      <c r="EA510" s="139"/>
      <c r="EB510" s="139"/>
      <c r="EC510" s="139"/>
      <c r="ED510" s="139"/>
      <c r="EE510" s="139"/>
      <c r="EF510" s="139"/>
      <c r="EG510" s="139"/>
      <c r="EH510" s="139"/>
      <c r="EI510" s="139"/>
      <c r="EJ510" s="139"/>
      <c r="EK510" s="139"/>
      <c r="EL510" s="139"/>
      <c r="EM510" s="139"/>
      <c r="EN510" s="139"/>
      <c r="EO510" s="139"/>
      <c r="EP510" s="139"/>
      <c r="EQ510" s="139"/>
      <c r="ER510" s="139"/>
      <c r="ES510" s="139"/>
      <c r="ET510" s="139"/>
      <c r="EU510" s="139"/>
      <c r="EV510" s="139"/>
      <c r="EW510" s="139"/>
      <c r="EX510" s="139"/>
      <c r="EY510" s="139"/>
      <c r="EZ510" s="139"/>
      <c r="FA510" s="139"/>
      <c r="FB510" s="139"/>
      <c r="FC510" s="139"/>
      <c r="FD510" s="139"/>
      <c r="FE510" s="139"/>
      <c r="FF510" s="139"/>
      <c r="FG510" s="139"/>
      <c r="FH510" s="139"/>
      <c r="FI510" s="139"/>
      <c r="FJ510" s="139"/>
      <c r="FK510" s="139"/>
      <c r="FL510" s="139"/>
      <c r="FM510" s="139"/>
      <c r="FN510" s="139"/>
      <c r="FO510" s="139"/>
      <c r="FP510" s="139"/>
      <c r="FQ510" s="139"/>
      <c r="FR510" s="139"/>
      <c r="FS510" s="139"/>
      <c r="FT510" s="139"/>
      <c r="FU510" s="139"/>
      <c r="FV510" s="139"/>
      <c r="FW510" s="139"/>
      <c r="FX510" s="139"/>
      <c r="FY510" s="139"/>
      <c r="FZ510" s="139"/>
      <c r="GA510" s="139"/>
      <c r="GB510" s="139"/>
      <c r="GC510" s="139"/>
      <c r="GD510" s="139"/>
      <c r="GE510" s="139"/>
      <c r="GF510" s="139"/>
      <c r="GG510" s="139"/>
      <c r="GH510" s="139"/>
      <c r="GI510" s="139"/>
      <c r="GJ510" s="139"/>
      <c r="GK510" s="139"/>
      <c r="GL510" s="139"/>
      <c r="GM510" s="139"/>
      <c r="GN510" s="139"/>
      <c r="GO510" s="139"/>
      <c r="GP510" s="139"/>
      <c r="GQ510" s="139"/>
      <c r="GR510" s="139"/>
      <c r="GS510" s="139"/>
      <c r="GT510" s="139"/>
      <c r="GU510" s="139"/>
      <c r="GV510" s="139"/>
      <c r="GW510" s="139"/>
      <c r="GX510" s="139"/>
      <c r="GY510" s="139"/>
      <c r="GZ510" s="139"/>
      <c r="HA510" s="139"/>
      <c r="HB510" s="139"/>
      <c r="HC510" s="139"/>
      <c r="HD510" s="139"/>
      <c r="HE510" s="139"/>
      <c r="HF510" s="139"/>
      <c r="HG510" s="139"/>
      <c r="HH510" s="139"/>
      <c r="HI510" s="139"/>
      <c r="HJ510" s="139"/>
      <c r="HK510" s="139"/>
      <c r="HL510" s="139"/>
      <c r="HM510" s="139"/>
      <c r="HN510" s="139"/>
      <c r="HO510" s="139"/>
      <c r="HP510" s="139"/>
      <c r="HQ510" s="139"/>
      <c r="HR510" s="139"/>
      <c r="HS510" s="139"/>
      <c r="HT510" s="139"/>
      <c r="HU510" s="139"/>
      <c r="HV510" s="139"/>
      <c r="HW510" s="139"/>
      <c r="HX510" s="139"/>
      <c r="HY510" s="139"/>
      <c r="HZ510" s="139"/>
      <c r="IA510" s="139"/>
      <c r="IB510" s="139"/>
      <c r="IC510" s="139"/>
      <c r="ID510" s="139"/>
      <c r="IE510" s="139"/>
      <c r="IF510" s="139"/>
      <c r="IG510" s="139"/>
      <c r="IH510" s="139"/>
      <c r="II510" s="139"/>
      <c r="IJ510" s="139"/>
      <c r="IK510" s="139"/>
      <c r="IL510" s="139"/>
      <c r="IM510" s="139"/>
      <c r="IN510" s="139"/>
      <c r="IO510" s="139"/>
      <c r="IP510" s="139"/>
      <c r="IQ510" s="139"/>
      <c r="IR510" s="139"/>
      <c r="IS510" s="139"/>
      <c r="IT510" s="139"/>
      <c r="IU510" s="139"/>
      <c r="IV510" s="139"/>
      <c r="IW510" s="139"/>
      <c r="IX510" s="139"/>
      <c r="IY510" s="139"/>
      <c r="IZ510" s="139"/>
      <c r="JA510" s="139"/>
      <c r="JB510" s="139"/>
      <c r="JC510" s="139"/>
      <c r="JD510" s="139"/>
      <c r="JE510" s="139"/>
      <c r="JF510" s="139"/>
      <c r="JG510" s="139"/>
      <c r="JH510" s="139"/>
      <c r="JI510" s="139"/>
      <c r="JJ510" s="139"/>
      <c r="JK510" s="139"/>
      <c r="JL510" s="139"/>
      <c r="JM510" s="139"/>
      <c r="JN510" s="139"/>
      <c r="JO510" s="139"/>
      <c r="JP510" s="139"/>
      <c r="JQ510" s="139"/>
      <c r="JR510" s="139"/>
      <c r="JS510" s="139"/>
      <c r="JT510" s="139"/>
      <c r="JU510" s="139"/>
      <c r="JV510" s="139"/>
      <c r="JW510" s="139"/>
      <c r="JX510" s="139"/>
      <c r="JY510" s="139"/>
      <c r="JZ510" s="139"/>
      <c r="KA510" s="139"/>
      <c r="KB510" s="139"/>
      <c r="KC510" s="139"/>
      <c r="KD510" s="139"/>
      <c r="KE510" s="139"/>
      <c r="KF510" s="139"/>
      <c r="KG510" s="139"/>
      <c r="KH510" s="139"/>
      <c r="KI510" s="139"/>
      <c r="KJ510" s="139"/>
      <c r="KK510" s="139"/>
      <c r="KL510" s="139"/>
      <c r="KM510" s="139"/>
      <c r="KN510" s="139"/>
      <c r="KO510" s="139"/>
      <c r="KP510" s="139"/>
      <c r="KQ510" s="139"/>
      <c r="KR510" s="139"/>
      <c r="KS510" s="139"/>
      <c r="KT510" s="139"/>
      <c r="KU510" s="139"/>
      <c r="KV510" s="139"/>
      <c r="KW510" s="139"/>
      <c r="KX510" s="139"/>
      <c r="KY510" s="139"/>
      <c r="KZ510" s="139"/>
      <c r="LA510" s="139"/>
      <c r="LB510" s="139"/>
      <c r="LC510" s="139"/>
      <c r="LD510" s="139"/>
      <c r="LE510" s="139"/>
      <c r="LF510" s="139"/>
      <c r="LG510" s="139"/>
      <c r="LH510" s="139"/>
      <c r="LI510" s="139"/>
      <c r="LJ510" s="139"/>
      <c r="LK510" s="139"/>
      <c r="LL510" s="139"/>
      <c r="LM510" s="139"/>
      <c r="LN510" s="139"/>
      <c r="LO510" s="139"/>
      <c r="LP510" s="139"/>
      <c r="LQ510" s="139"/>
      <c r="LR510" s="139"/>
      <c r="LS510" s="139"/>
      <c r="LT510" s="139"/>
      <c r="LU510" s="139"/>
      <c r="LV510" s="139"/>
      <c r="LW510" s="139"/>
      <c r="LX510" s="139"/>
      <c r="LY510" s="139"/>
      <c r="LZ510" s="139"/>
      <c r="MA510" s="139"/>
      <c r="MB510" s="139"/>
      <c r="MC510" s="139"/>
      <c r="MD510" s="139"/>
      <c r="ME510" s="139"/>
      <c r="MF510" s="139"/>
      <c r="MG510" s="139"/>
      <c r="MH510" s="139"/>
      <c r="MI510" s="139"/>
      <c r="MJ510" s="139"/>
      <c r="MK510" s="139"/>
      <c r="ML510" s="139"/>
      <c r="MM510" s="139"/>
      <c r="MN510" s="139"/>
    </row>
    <row r="511" spans="1:352" s="140" customFormat="1" ht="15" customHeight="1" outlineLevel="1" x14ac:dyDescent="0.25">
      <c r="A511" s="131"/>
      <c r="B511" s="132"/>
      <c r="C511" s="133"/>
      <c r="D511" s="133"/>
      <c r="E511" s="134"/>
      <c r="F511" s="144" t="s">
        <v>119</v>
      </c>
      <c r="G511" s="145" t="s">
        <v>39</v>
      </c>
      <c r="H511" s="137">
        <f>C504*0.2</f>
        <v>0.97599999999999998</v>
      </c>
      <c r="I511" s="138">
        <v>3.72</v>
      </c>
      <c r="J511" s="134">
        <f t="shared" si="108"/>
        <v>3.6307200000000002</v>
      </c>
      <c r="K511" s="139"/>
      <c r="L511" s="139"/>
      <c r="M511" s="139"/>
      <c r="N511" s="139"/>
      <c r="O511" s="139"/>
      <c r="P511" s="139"/>
      <c r="Q511" s="139"/>
      <c r="R511" s="139"/>
      <c r="S511" s="139"/>
      <c r="T511" s="139"/>
      <c r="U511" s="139"/>
      <c r="V511" s="139"/>
      <c r="W511" s="139"/>
      <c r="X511" s="139"/>
      <c r="Y511" s="139"/>
      <c r="Z511" s="139"/>
      <c r="AA511" s="139"/>
      <c r="AB511" s="139"/>
      <c r="AC511" s="139"/>
      <c r="AD511" s="139"/>
      <c r="AE511" s="139"/>
      <c r="AF511" s="139"/>
      <c r="AG511" s="139"/>
      <c r="AH511" s="139"/>
      <c r="AI511" s="139"/>
      <c r="AJ511" s="139"/>
      <c r="AK511" s="139"/>
      <c r="AL511" s="139"/>
      <c r="AM511" s="139"/>
      <c r="AN511" s="139"/>
      <c r="AO511" s="139"/>
      <c r="AP511" s="139"/>
      <c r="AQ511" s="139"/>
      <c r="AR511" s="139"/>
      <c r="AS511" s="139"/>
      <c r="AT511" s="139"/>
      <c r="AU511" s="139"/>
      <c r="AV511" s="139"/>
      <c r="AW511" s="139"/>
      <c r="AX511" s="139"/>
      <c r="AY511" s="139"/>
      <c r="AZ511" s="139"/>
      <c r="BA511" s="139"/>
      <c r="BB511" s="139"/>
      <c r="BC511" s="139"/>
      <c r="BD511" s="139"/>
      <c r="BE511" s="139"/>
      <c r="BF511" s="139"/>
      <c r="BG511" s="139"/>
      <c r="BH511" s="139"/>
      <c r="BI511" s="139"/>
      <c r="BJ511" s="139"/>
      <c r="BK511" s="139"/>
      <c r="BL511" s="139"/>
      <c r="BM511" s="139"/>
      <c r="BN511" s="139"/>
      <c r="BO511" s="139"/>
      <c r="BP511" s="139"/>
      <c r="BQ511" s="139"/>
      <c r="BR511" s="139"/>
      <c r="BS511" s="139"/>
      <c r="BT511" s="139"/>
      <c r="BU511" s="139"/>
      <c r="BV511" s="139"/>
      <c r="BW511" s="139"/>
      <c r="BX511" s="139"/>
      <c r="BY511" s="139"/>
      <c r="BZ511" s="139"/>
      <c r="CA511" s="139"/>
      <c r="CB511" s="139"/>
      <c r="CC511" s="139"/>
      <c r="CD511" s="139"/>
      <c r="CE511" s="139"/>
      <c r="CF511" s="139"/>
      <c r="CG511" s="139"/>
      <c r="CH511" s="139"/>
      <c r="CI511" s="139"/>
      <c r="CJ511" s="139"/>
      <c r="CK511" s="139"/>
      <c r="CL511" s="139"/>
      <c r="CM511" s="139"/>
      <c r="CN511" s="139"/>
      <c r="CO511" s="139"/>
      <c r="CP511" s="139"/>
      <c r="CQ511" s="139"/>
      <c r="CR511" s="139"/>
      <c r="CS511" s="139"/>
      <c r="CT511" s="139"/>
      <c r="CU511" s="139"/>
      <c r="CV511" s="139"/>
      <c r="CW511" s="139"/>
      <c r="CX511" s="139"/>
      <c r="CY511" s="139"/>
      <c r="CZ511" s="139"/>
      <c r="DA511" s="139"/>
      <c r="DB511" s="139"/>
      <c r="DC511" s="139"/>
      <c r="DD511" s="139"/>
      <c r="DE511" s="139"/>
      <c r="DF511" s="139"/>
      <c r="DG511" s="139"/>
      <c r="DH511" s="139"/>
      <c r="DI511" s="139"/>
      <c r="DJ511" s="139"/>
      <c r="DK511" s="139"/>
      <c r="DL511" s="139"/>
      <c r="DM511" s="139"/>
      <c r="DN511" s="139"/>
      <c r="DO511" s="139"/>
      <c r="DP511" s="139"/>
      <c r="DQ511" s="139"/>
      <c r="DR511" s="139"/>
      <c r="DS511" s="139"/>
      <c r="DT511" s="139"/>
      <c r="DU511" s="139"/>
      <c r="DV511" s="139"/>
      <c r="DW511" s="139"/>
      <c r="DX511" s="139"/>
      <c r="DY511" s="139"/>
      <c r="DZ511" s="139"/>
      <c r="EA511" s="139"/>
      <c r="EB511" s="139"/>
      <c r="EC511" s="139"/>
      <c r="ED511" s="139"/>
      <c r="EE511" s="139"/>
      <c r="EF511" s="139"/>
      <c r="EG511" s="139"/>
      <c r="EH511" s="139"/>
      <c r="EI511" s="139"/>
      <c r="EJ511" s="139"/>
      <c r="EK511" s="139"/>
      <c r="EL511" s="139"/>
      <c r="EM511" s="139"/>
      <c r="EN511" s="139"/>
      <c r="EO511" s="139"/>
      <c r="EP511" s="139"/>
      <c r="EQ511" s="139"/>
      <c r="ER511" s="139"/>
      <c r="ES511" s="139"/>
      <c r="ET511" s="139"/>
      <c r="EU511" s="139"/>
      <c r="EV511" s="139"/>
      <c r="EW511" s="139"/>
      <c r="EX511" s="139"/>
      <c r="EY511" s="139"/>
      <c r="EZ511" s="139"/>
      <c r="FA511" s="139"/>
      <c r="FB511" s="139"/>
      <c r="FC511" s="139"/>
      <c r="FD511" s="139"/>
      <c r="FE511" s="139"/>
      <c r="FF511" s="139"/>
      <c r="FG511" s="139"/>
      <c r="FH511" s="139"/>
      <c r="FI511" s="139"/>
      <c r="FJ511" s="139"/>
      <c r="FK511" s="139"/>
      <c r="FL511" s="139"/>
      <c r="FM511" s="139"/>
      <c r="FN511" s="139"/>
      <c r="FO511" s="139"/>
      <c r="FP511" s="139"/>
      <c r="FQ511" s="139"/>
      <c r="FR511" s="139"/>
      <c r="FS511" s="139"/>
      <c r="FT511" s="139"/>
      <c r="FU511" s="139"/>
      <c r="FV511" s="139"/>
      <c r="FW511" s="139"/>
      <c r="FX511" s="139"/>
      <c r="FY511" s="139"/>
      <c r="FZ511" s="139"/>
      <c r="GA511" s="139"/>
      <c r="GB511" s="139"/>
      <c r="GC511" s="139"/>
      <c r="GD511" s="139"/>
      <c r="GE511" s="139"/>
      <c r="GF511" s="139"/>
      <c r="GG511" s="139"/>
      <c r="GH511" s="139"/>
      <c r="GI511" s="139"/>
      <c r="GJ511" s="139"/>
      <c r="GK511" s="139"/>
      <c r="GL511" s="139"/>
      <c r="GM511" s="139"/>
      <c r="GN511" s="139"/>
      <c r="GO511" s="139"/>
      <c r="GP511" s="139"/>
      <c r="GQ511" s="139"/>
      <c r="GR511" s="139"/>
      <c r="GS511" s="139"/>
      <c r="GT511" s="139"/>
      <c r="GU511" s="139"/>
      <c r="GV511" s="139"/>
      <c r="GW511" s="139"/>
      <c r="GX511" s="139"/>
      <c r="GY511" s="139"/>
      <c r="GZ511" s="139"/>
      <c r="HA511" s="139"/>
      <c r="HB511" s="139"/>
      <c r="HC511" s="139"/>
      <c r="HD511" s="139"/>
      <c r="HE511" s="139"/>
      <c r="HF511" s="139"/>
      <c r="HG511" s="139"/>
      <c r="HH511" s="139"/>
      <c r="HI511" s="139"/>
      <c r="HJ511" s="139"/>
      <c r="HK511" s="139"/>
      <c r="HL511" s="139"/>
      <c r="HM511" s="139"/>
      <c r="HN511" s="139"/>
      <c r="HO511" s="139"/>
      <c r="HP511" s="139"/>
      <c r="HQ511" s="139"/>
      <c r="HR511" s="139"/>
      <c r="HS511" s="139"/>
      <c r="HT511" s="139"/>
      <c r="HU511" s="139"/>
      <c r="HV511" s="139"/>
      <c r="HW511" s="139"/>
      <c r="HX511" s="139"/>
      <c r="HY511" s="139"/>
      <c r="HZ511" s="139"/>
      <c r="IA511" s="139"/>
      <c r="IB511" s="139"/>
      <c r="IC511" s="139"/>
      <c r="ID511" s="139"/>
      <c r="IE511" s="139"/>
      <c r="IF511" s="139"/>
      <c r="IG511" s="139"/>
      <c r="IH511" s="139"/>
      <c r="II511" s="139"/>
      <c r="IJ511" s="139"/>
      <c r="IK511" s="139"/>
      <c r="IL511" s="139"/>
      <c r="IM511" s="139"/>
      <c r="IN511" s="139"/>
      <c r="IO511" s="139"/>
      <c r="IP511" s="139"/>
      <c r="IQ511" s="139"/>
      <c r="IR511" s="139"/>
      <c r="IS511" s="139"/>
      <c r="IT511" s="139"/>
      <c r="IU511" s="139"/>
      <c r="IV511" s="139"/>
      <c r="IW511" s="139"/>
      <c r="IX511" s="139"/>
      <c r="IY511" s="139"/>
      <c r="IZ511" s="139"/>
      <c r="JA511" s="139"/>
      <c r="JB511" s="139"/>
      <c r="JC511" s="139"/>
      <c r="JD511" s="139"/>
      <c r="JE511" s="139"/>
      <c r="JF511" s="139"/>
      <c r="JG511" s="139"/>
      <c r="JH511" s="139"/>
      <c r="JI511" s="139"/>
      <c r="JJ511" s="139"/>
      <c r="JK511" s="139"/>
      <c r="JL511" s="139"/>
      <c r="JM511" s="139"/>
      <c r="JN511" s="139"/>
      <c r="JO511" s="139"/>
      <c r="JP511" s="139"/>
      <c r="JQ511" s="139"/>
      <c r="JR511" s="139"/>
      <c r="JS511" s="139"/>
      <c r="JT511" s="139"/>
      <c r="JU511" s="139"/>
      <c r="JV511" s="139"/>
      <c r="JW511" s="139"/>
      <c r="JX511" s="139"/>
      <c r="JY511" s="139"/>
      <c r="JZ511" s="139"/>
      <c r="KA511" s="139"/>
      <c r="KB511" s="139"/>
      <c r="KC511" s="139"/>
      <c r="KD511" s="139"/>
      <c r="KE511" s="139"/>
      <c r="KF511" s="139"/>
      <c r="KG511" s="139"/>
      <c r="KH511" s="139"/>
      <c r="KI511" s="139"/>
      <c r="KJ511" s="139"/>
      <c r="KK511" s="139"/>
      <c r="KL511" s="139"/>
      <c r="KM511" s="139"/>
      <c r="KN511" s="139"/>
      <c r="KO511" s="139"/>
      <c r="KP511" s="139"/>
      <c r="KQ511" s="139"/>
      <c r="KR511" s="139"/>
      <c r="KS511" s="139"/>
      <c r="KT511" s="139"/>
      <c r="KU511" s="139"/>
      <c r="KV511" s="139"/>
      <c r="KW511" s="139"/>
      <c r="KX511" s="139"/>
      <c r="KY511" s="139"/>
      <c r="KZ511" s="139"/>
      <c r="LA511" s="139"/>
      <c r="LB511" s="139"/>
      <c r="LC511" s="139"/>
      <c r="LD511" s="139"/>
      <c r="LE511" s="139"/>
      <c r="LF511" s="139"/>
      <c r="LG511" s="139"/>
      <c r="LH511" s="139"/>
      <c r="LI511" s="139"/>
      <c r="LJ511" s="139"/>
      <c r="LK511" s="139"/>
      <c r="LL511" s="139"/>
      <c r="LM511" s="139"/>
      <c r="LN511" s="139"/>
      <c r="LO511" s="139"/>
      <c r="LP511" s="139"/>
      <c r="LQ511" s="139"/>
      <c r="LR511" s="139"/>
      <c r="LS511" s="139"/>
      <c r="LT511" s="139"/>
      <c r="LU511" s="139"/>
      <c r="LV511" s="139"/>
      <c r="LW511" s="139"/>
      <c r="LX511" s="139"/>
      <c r="LY511" s="139"/>
      <c r="LZ511" s="139"/>
      <c r="MA511" s="139"/>
      <c r="MB511" s="139"/>
      <c r="MC511" s="139"/>
      <c r="MD511" s="139"/>
      <c r="ME511" s="139"/>
      <c r="MF511" s="139"/>
      <c r="MG511" s="139"/>
      <c r="MH511" s="139"/>
      <c r="MI511" s="139"/>
      <c r="MJ511" s="139"/>
      <c r="MK511" s="139"/>
      <c r="ML511" s="139"/>
      <c r="MM511" s="139"/>
      <c r="MN511" s="139"/>
    </row>
    <row r="512" spans="1:352" s="140" customFormat="1" ht="15" customHeight="1" outlineLevel="1" x14ac:dyDescent="0.25">
      <c r="A512" s="131"/>
      <c r="B512" s="132"/>
      <c r="C512" s="133"/>
      <c r="D512" s="133"/>
      <c r="E512" s="134"/>
      <c r="F512" s="144" t="s">
        <v>120</v>
      </c>
      <c r="G512" s="145" t="s">
        <v>39</v>
      </c>
      <c r="H512" s="137">
        <f>C504*0.8</f>
        <v>3.9039999999999999</v>
      </c>
      <c r="I512" s="138">
        <v>4.68</v>
      </c>
      <c r="J512" s="134">
        <f t="shared" si="108"/>
        <v>18.270719999999997</v>
      </c>
      <c r="K512" s="139"/>
      <c r="L512" s="139"/>
      <c r="M512" s="139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  <c r="Y512" s="139"/>
      <c r="Z512" s="139"/>
      <c r="AA512" s="139"/>
      <c r="AB512" s="139"/>
      <c r="AC512" s="139"/>
      <c r="AD512" s="139"/>
      <c r="AE512" s="139"/>
      <c r="AF512" s="139"/>
      <c r="AG512" s="139"/>
      <c r="AH512" s="139"/>
      <c r="AI512" s="139"/>
      <c r="AJ512" s="139"/>
      <c r="AK512" s="139"/>
      <c r="AL512" s="139"/>
      <c r="AM512" s="139"/>
      <c r="AN512" s="139"/>
      <c r="AO512" s="139"/>
      <c r="AP512" s="139"/>
      <c r="AQ512" s="139"/>
      <c r="AR512" s="139"/>
      <c r="AS512" s="139"/>
      <c r="AT512" s="139"/>
      <c r="AU512" s="139"/>
      <c r="AV512" s="139"/>
      <c r="AW512" s="139"/>
      <c r="AX512" s="139"/>
      <c r="AY512" s="139"/>
      <c r="AZ512" s="139"/>
      <c r="BA512" s="139"/>
      <c r="BB512" s="139"/>
      <c r="BC512" s="139"/>
      <c r="BD512" s="139"/>
      <c r="BE512" s="139"/>
      <c r="BF512" s="139"/>
      <c r="BG512" s="139"/>
      <c r="BH512" s="139"/>
      <c r="BI512" s="139"/>
      <c r="BJ512" s="139"/>
      <c r="BK512" s="139"/>
      <c r="BL512" s="139"/>
      <c r="BM512" s="139"/>
      <c r="BN512" s="139"/>
      <c r="BO512" s="139"/>
      <c r="BP512" s="139"/>
      <c r="BQ512" s="139"/>
      <c r="BR512" s="139"/>
      <c r="BS512" s="139"/>
      <c r="BT512" s="139"/>
      <c r="BU512" s="139"/>
      <c r="BV512" s="139"/>
      <c r="BW512" s="139"/>
      <c r="BX512" s="139"/>
      <c r="BY512" s="139"/>
      <c r="BZ512" s="139"/>
      <c r="CA512" s="139"/>
      <c r="CB512" s="139"/>
      <c r="CC512" s="139"/>
      <c r="CD512" s="139"/>
      <c r="CE512" s="139"/>
      <c r="CF512" s="139"/>
      <c r="CG512" s="139"/>
      <c r="CH512" s="139"/>
      <c r="CI512" s="139"/>
      <c r="CJ512" s="139"/>
      <c r="CK512" s="139"/>
      <c r="CL512" s="139"/>
      <c r="CM512" s="139"/>
      <c r="CN512" s="139"/>
      <c r="CO512" s="139"/>
      <c r="CP512" s="139"/>
      <c r="CQ512" s="139"/>
      <c r="CR512" s="139"/>
      <c r="CS512" s="139"/>
      <c r="CT512" s="139"/>
      <c r="CU512" s="139"/>
      <c r="CV512" s="139"/>
      <c r="CW512" s="139"/>
      <c r="CX512" s="139"/>
      <c r="CY512" s="139"/>
      <c r="CZ512" s="139"/>
      <c r="DA512" s="139"/>
      <c r="DB512" s="139"/>
      <c r="DC512" s="139"/>
      <c r="DD512" s="139"/>
      <c r="DE512" s="139"/>
      <c r="DF512" s="139"/>
      <c r="DG512" s="139"/>
      <c r="DH512" s="139"/>
      <c r="DI512" s="139"/>
      <c r="DJ512" s="139"/>
      <c r="DK512" s="139"/>
      <c r="DL512" s="139"/>
      <c r="DM512" s="139"/>
      <c r="DN512" s="139"/>
      <c r="DO512" s="139"/>
      <c r="DP512" s="139"/>
      <c r="DQ512" s="139"/>
      <c r="DR512" s="139"/>
      <c r="DS512" s="139"/>
      <c r="DT512" s="139"/>
      <c r="DU512" s="139"/>
      <c r="DV512" s="139"/>
      <c r="DW512" s="139"/>
      <c r="DX512" s="139"/>
      <c r="DY512" s="139"/>
      <c r="DZ512" s="139"/>
      <c r="EA512" s="139"/>
      <c r="EB512" s="139"/>
      <c r="EC512" s="139"/>
      <c r="ED512" s="139"/>
      <c r="EE512" s="139"/>
      <c r="EF512" s="139"/>
      <c r="EG512" s="139"/>
      <c r="EH512" s="139"/>
      <c r="EI512" s="139"/>
      <c r="EJ512" s="139"/>
      <c r="EK512" s="139"/>
      <c r="EL512" s="139"/>
      <c r="EM512" s="139"/>
      <c r="EN512" s="139"/>
      <c r="EO512" s="139"/>
      <c r="EP512" s="139"/>
      <c r="EQ512" s="139"/>
      <c r="ER512" s="139"/>
      <c r="ES512" s="139"/>
      <c r="ET512" s="139"/>
      <c r="EU512" s="139"/>
      <c r="EV512" s="139"/>
      <c r="EW512" s="139"/>
      <c r="EX512" s="139"/>
      <c r="EY512" s="139"/>
      <c r="EZ512" s="139"/>
      <c r="FA512" s="139"/>
      <c r="FB512" s="139"/>
      <c r="FC512" s="139"/>
      <c r="FD512" s="139"/>
      <c r="FE512" s="139"/>
      <c r="FF512" s="139"/>
      <c r="FG512" s="139"/>
      <c r="FH512" s="139"/>
      <c r="FI512" s="139"/>
      <c r="FJ512" s="139"/>
      <c r="FK512" s="139"/>
      <c r="FL512" s="139"/>
      <c r="FM512" s="139"/>
      <c r="FN512" s="139"/>
      <c r="FO512" s="139"/>
      <c r="FP512" s="139"/>
      <c r="FQ512" s="139"/>
      <c r="FR512" s="139"/>
      <c r="FS512" s="139"/>
      <c r="FT512" s="139"/>
      <c r="FU512" s="139"/>
      <c r="FV512" s="139"/>
      <c r="FW512" s="139"/>
      <c r="FX512" s="139"/>
      <c r="FY512" s="139"/>
      <c r="FZ512" s="139"/>
      <c r="GA512" s="139"/>
      <c r="GB512" s="139"/>
      <c r="GC512" s="139"/>
      <c r="GD512" s="139"/>
      <c r="GE512" s="139"/>
      <c r="GF512" s="139"/>
      <c r="GG512" s="139"/>
      <c r="GH512" s="139"/>
      <c r="GI512" s="139"/>
      <c r="GJ512" s="139"/>
      <c r="GK512" s="139"/>
      <c r="GL512" s="139"/>
      <c r="GM512" s="139"/>
      <c r="GN512" s="139"/>
      <c r="GO512" s="139"/>
      <c r="GP512" s="139"/>
      <c r="GQ512" s="139"/>
      <c r="GR512" s="139"/>
      <c r="GS512" s="139"/>
      <c r="GT512" s="139"/>
      <c r="GU512" s="139"/>
      <c r="GV512" s="139"/>
      <c r="GW512" s="139"/>
      <c r="GX512" s="139"/>
      <c r="GY512" s="139"/>
      <c r="GZ512" s="139"/>
      <c r="HA512" s="139"/>
      <c r="HB512" s="139"/>
      <c r="HC512" s="139"/>
      <c r="HD512" s="139"/>
      <c r="HE512" s="139"/>
      <c r="HF512" s="139"/>
      <c r="HG512" s="139"/>
      <c r="HH512" s="139"/>
      <c r="HI512" s="139"/>
      <c r="HJ512" s="139"/>
      <c r="HK512" s="139"/>
      <c r="HL512" s="139"/>
      <c r="HM512" s="139"/>
      <c r="HN512" s="139"/>
      <c r="HO512" s="139"/>
      <c r="HP512" s="139"/>
      <c r="HQ512" s="139"/>
      <c r="HR512" s="139"/>
      <c r="HS512" s="139"/>
      <c r="HT512" s="139"/>
      <c r="HU512" s="139"/>
      <c r="HV512" s="139"/>
      <c r="HW512" s="139"/>
      <c r="HX512" s="139"/>
      <c r="HY512" s="139"/>
      <c r="HZ512" s="139"/>
      <c r="IA512" s="139"/>
      <c r="IB512" s="139"/>
      <c r="IC512" s="139"/>
      <c r="ID512" s="139"/>
      <c r="IE512" s="139"/>
      <c r="IF512" s="139"/>
      <c r="IG512" s="139"/>
      <c r="IH512" s="139"/>
      <c r="II512" s="139"/>
      <c r="IJ512" s="139"/>
      <c r="IK512" s="139"/>
      <c r="IL512" s="139"/>
      <c r="IM512" s="139"/>
      <c r="IN512" s="139"/>
      <c r="IO512" s="139"/>
      <c r="IP512" s="139"/>
      <c r="IQ512" s="139"/>
      <c r="IR512" s="139"/>
      <c r="IS512" s="139"/>
      <c r="IT512" s="139"/>
      <c r="IU512" s="139"/>
      <c r="IV512" s="139"/>
      <c r="IW512" s="139"/>
      <c r="IX512" s="139"/>
      <c r="IY512" s="139"/>
      <c r="IZ512" s="139"/>
      <c r="JA512" s="139"/>
      <c r="JB512" s="139"/>
      <c r="JC512" s="139"/>
      <c r="JD512" s="139"/>
      <c r="JE512" s="139"/>
      <c r="JF512" s="139"/>
      <c r="JG512" s="139"/>
      <c r="JH512" s="139"/>
      <c r="JI512" s="139"/>
      <c r="JJ512" s="139"/>
      <c r="JK512" s="139"/>
      <c r="JL512" s="139"/>
      <c r="JM512" s="139"/>
      <c r="JN512" s="139"/>
      <c r="JO512" s="139"/>
      <c r="JP512" s="139"/>
      <c r="JQ512" s="139"/>
      <c r="JR512" s="139"/>
      <c r="JS512" s="139"/>
      <c r="JT512" s="139"/>
      <c r="JU512" s="139"/>
      <c r="JV512" s="139"/>
      <c r="JW512" s="139"/>
      <c r="JX512" s="139"/>
      <c r="JY512" s="139"/>
      <c r="JZ512" s="139"/>
      <c r="KA512" s="139"/>
      <c r="KB512" s="139"/>
      <c r="KC512" s="139"/>
      <c r="KD512" s="139"/>
      <c r="KE512" s="139"/>
      <c r="KF512" s="139"/>
      <c r="KG512" s="139"/>
      <c r="KH512" s="139"/>
      <c r="KI512" s="139"/>
      <c r="KJ512" s="139"/>
      <c r="KK512" s="139"/>
      <c r="KL512" s="139"/>
      <c r="KM512" s="139"/>
      <c r="KN512" s="139"/>
      <c r="KO512" s="139"/>
      <c r="KP512" s="139"/>
      <c r="KQ512" s="139"/>
      <c r="KR512" s="139"/>
      <c r="KS512" s="139"/>
      <c r="KT512" s="139"/>
      <c r="KU512" s="139"/>
      <c r="KV512" s="139"/>
      <c r="KW512" s="139"/>
      <c r="KX512" s="139"/>
      <c r="KY512" s="139"/>
      <c r="KZ512" s="139"/>
      <c r="LA512" s="139"/>
      <c r="LB512" s="139"/>
      <c r="LC512" s="139"/>
      <c r="LD512" s="139"/>
      <c r="LE512" s="139"/>
      <c r="LF512" s="139"/>
      <c r="LG512" s="139"/>
      <c r="LH512" s="139"/>
      <c r="LI512" s="139"/>
      <c r="LJ512" s="139"/>
      <c r="LK512" s="139"/>
      <c r="LL512" s="139"/>
      <c r="LM512" s="139"/>
      <c r="LN512" s="139"/>
      <c r="LO512" s="139"/>
      <c r="LP512" s="139"/>
      <c r="LQ512" s="139"/>
      <c r="LR512" s="139"/>
      <c r="LS512" s="139"/>
      <c r="LT512" s="139"/>
      <c r="LU512" s="139"/>
      <c r="LV512" s="139"/>
      <c r="LW512" s="139"/>
      <c r="LX512" s="139"/>
      <c r="LY512" s="139"/>
      <c r="LZ512" s="139"/>
      <c r="MA512" s="139"/>
      <c r="MB512" s="139"/>
      <c r="MC512" s="139"/>
      <c r="MD512" s="139"/>
      <c r="ME512" s="139"/>
      <c r="MF512" s="139"/>
      <c r="MG512" s="139"/>
      <c r="MH512" s="139"/>
      <c r="MI512" s="139"/>
      <c r="MJ512" s="139"/>
      <c r="MK512" s="139"/>
      <c r="ML512" s="139"/>
      <c r="MM512" s="139"/>
      <c r="MN512" s="139"/>
    </row>
    <row r="513" spans="1:352" s="140" customFormat="1" ht="15" customHeight="1" outlineLevel="1" x14ac:dyDescent="0.25">
      <c r="A513" s="131"/>
      <c r="B513" s="132"/>
      <c r="C513" s="133"/>
      <c r="D513" s="133"/>
      <c r="E513" s="134"/>
      <c r="F513" s="144" t="s">
        <v>121</v>
      </c>
      <c r="G513" s="145" t="s">
        <v>39</v>
      </c>
      <c r="H513" s="137">
        <f>C504*7</f>
        <v>34.159999999999997</v>
      </c>
      <c r="I513" s="138">
        <v>0.12</v>
      </c>
      <c r="J513" s="134">
        <f t="shared" si="108"/>
        <v>4.0991999999999997</v>
      </c>
      <c r="K513" s="139"/>
      <c r="L513" s="139"/>
      <c r="M513" s="139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  <c r="AA513" s="139"/>
      <c r="AB513" s="139"/>
      <c r="AC513" s="139"/>
      <c r="AD513" s="139"/>
      <c r="AE513" s="139"/>
      <c r="AF513" s="139"/>
      <c r="AG513" s="139"/>
      <c r="AH513" s="139"/>
      <c r="AI513" s="139"/>
      <c r="AJ513" s="139"/>
      <c r="AK513" s="139"/>
      <c r="AL513" s="139"/>
      <c r="AM513" s="139"/>
      <c r="AN513" s="139"/>
      <c r="AO513" s="139"/>
      <c r="AP513" s="139"/>
      <c r="AQ513" s="139"/>
      <c r="AR513" s="139"/>
      <c r="AS513" s="139"/>
      <c r="AT513" s="139"/>
      <c r="AU513" s="139"/>
      <c r="AV513" s="139"/>
      <c r="AW513" s="139"/>
      <c r="AX513" s="139"/>
      <c r="AY513" s="139"/>
      <c r="AZ513" s="139"/>
      <c r="BA513" s="139"/>
      <c r="BB513" s="139"/>
      <c r="BC513" s="139"/>
      <c r="BD513" s="139"/>
      <c r="BE513" s="139"/>
      <c r="BF513" s="139"/>
      <c r="BG513" s="139"/>
      <c r="BH513" s="139"/>
      <c r="BI513" s="139"/>
      <c r="BJ513" s="139"/>
      <c r="BK513" s="139"/>
      <c r="BL513" s="139"/>
      <c r="BM513" s="139"/>
      <c r="BN513" s="139"/>
      <c r="BO513" s="139"/>
      <c r="BP513" s="139"/>
      <c r="BQ513" s="139"/>
      <c r="BR513" s="139"/>
      <c r="BS513" s="139"/>
      <c r="BT513" s="139"/>
      <c r="BU513" s="139"/>
      <c r="BV513" s="139"/>
      <c r="BW513" s="139"/>
      <c r="BX513" s="139"/>
      <c r="BY513" s="139"/>
      <c r="BZ513" s="139"/>
      <c r="CA513" s="139"/>
      <c r="CB513" s="139"/>
      <c r="CC513" s="139"/>
      <c r="CD513" s="139"/>
      <c r="CE513" s="139"/>
      <c r="CF513" s="139"/>
      <c r="CG513" s="139"/>
      <c r="CH513" s="139"/>
      <c r="CI513" s="139"/>
      <c r="CJ513" s="139"/>
      <c r="CK513" s="139"/>
      <c r="CL513" s="139"/>
      <c r="CM513" s="139"/>
      <c r="CN513" s="139"/>
      <c r="CO513" s="139"/>
      <c r="CP513" s="139"/>
      <c r="CQ513" s="139"/>
      <c r="CR513" s="139"/>
      <c r="CS513" s="139"/>
      <c r="CT513" s="139"/>
      <c r="CU513" s="139"/>
      <c r="CV513" s="139"/>
      <c r="CW513" s="139"/>
      <c r="CX513" s="139"/>
      <c r="CY513" s="139"/>
      <c r="CZ513" s="139"/>
      <c r="DA513" s="139"/>
      <c r="DB513" s="139"/>
      <c r="DC513" s="139"/>
      <c r="DD513" s="139"/>
      <c r="DE513" s="139"/>
      <c r="DF513" s="139"/>
      <c r="DG513" s="139"/>
      <c r="DH513" s="139"/>
      <c r="DI513" s="139"/>
      <c r="DJ513" s="139"/>
      <c r="DK513" s="139"/>
      <c r="DL513" s="139"/>
      <c r="DM513" s="139"/>
      <c r="DN513" s="139"/>
      <c r="DO513" s="139"/>
      <c r="DP513" s="139"/>
      <c r="DQ513" s="139"/>
      <c r="DR513" s="139"/>
      <c r="DS513" s="139"/>
      <c r="DT513" s="139"/>
      <c r="DU513" s="139"/>
      <c r="DV513" s="139"/>
      <c r="DW513" s="139"/>
      <c r="DX513" s="139"/>
      <c r="DY513" s="139"/>
      <c r="DZ513" s="139"/>
      <c r="EA513" s="139"/>
      <c r="EB513" s="139"/>
      <c r="EC513" s="139"/>
      <c r="ED513" s="139"/>
      <c r="EE513" s="139"/>
      <c r="EF513" s="139"/>
      <c r="EG513" s="139"/>
      <c r="EH513" s="139"/>
      <c r="EI513" s="139"/>
      <c r="EJ513" s="139"/>
      <c r="EK513" s="139"/>
      <c r="EL513" s="139"/>
      <c r="EM513" s="139"/>
      <c r="EN513" s="139"/>
      <c r="EO513" s="139"/>
      <c r="EP513" s="139"/>
      <c r="EQ513" s="139"/>
      <c r="ER513" s="139"/>
      <c r="ES513" s="139"/>
      <c r="ET513" s="139"/>
      <c r="EU513" s="139"/>
      <c r="EV513" s="139"/>
      <c r="EW513" s="139"/>
      <c r="EX513" s="139"/>
      <c r="EY513" s="139"/>
      <c r="EZ513" s="139"/>
      <c r="FA513" s="139"/>
      <c r="FB513" s="139"/>
      <c r="FC513" s="139"/>
      <c r="FD513" s="139"/>
      <c r="FE513" s="139"/>
      <c r="FF513" s="139"/>
      <c r="FG513" s="139"/>
      <c r="FH513" s="139"/>
      <c r="FI513" s="139"/>
      <c r="FJ513" s="139"/>
      <c r="FK513" s="139"/>
      <c r="FL513" s="139"/>
      <c r="FM513" s="139"/>
      <c r="FN513" s="139"/>
      <c r="FO513" s="139"/>
      <c r="FP513" s="139"/>
      <c r="FQ513" s="139"/>
      <c r="FR513" s="139"/>
      <c r="FS513" s="139"/>
      <c r="FT513" s="139"/>
      <c r="FU513" s="139"/>
      <c r="FV513" s="139"/>
      <c r="FW513" s="139"/>
      <c r="FX513" s="139"/>
      <c r="FY513" s="139"/>
      <c r="FZ513" s="139"/>
      <c r="GA513" s="139"/>
      <c r="GB513" s="139"/>
      <c r="GC513" s="139"/>
      <c r="GD513" s="139"/>
      <c r="GE513" s="139"/>
      <c r="GF513" s="139"/>
      <c r="GG513" s="139"/>
      <c r="GH513" s="139"/>
      <c r="GI513" s="139"/>
      <c r="GJ513" s="139"/>
      <c r="GK513" s="139"/>
      <c r="GL513" s="139"/>
      <c r="GM513" s="139"/>
      <c r="GN513" s="139"/>
      <c r="GO513" s="139"/>
      <c r="GP513" s="139"/>
      <c r="GQ513" s="139"/>
      <c r="GR513" s="139"/>
      <c r="GS513" s="139"/>
      <c r="GT513" s="139"/>
      <c r="GU513" s="139"/>
      <c r="GV513" s="139"/>
      <c r="GW513" s="139"/>
      <c r="GX513" s="139"/>
      <c r="GY513" s="139"/>
      <c r="GZ513" s="139"/>
      <c r="HA513" s="139"/>
      <c r="HB513" s="139"/>
      <c r="HC513" s="139"/>
      <c r="HD513" s="139"/>
      <c r="HE513" s="139"/>
      <c r="HF513" s="139"/>
      <c r="HG513" s="139"/>
      <c r="HH513" s="139"/>
      <c r="HI513" s="139"/>
      <c r="HJ513" s="139"/>
      <c r="HK513" s="139"/>
      <c r="HL513" s="139"/>
      <c r="HM513" s="139"/>
      <c r="HN513" s="139"/>
      <c r="HO513" s="139"/>
      <c r="HP513" s="139"/>
      <c r="HQ513" s="139"/>
      <c r="HR513" s="139"/>
      <c r="HS513" s="139"/>
      <c r="HT513" s="139"/>
      <c r="HU513" s="139"/>
      <c r="HV513" s="139"/>
      <c r="HW513" s="139"/>
      <c r="HX513" s="139"/>
      <c r="HY513" s="139"/>
      <c r="HZ513" s="139"/>
      <c r="IA513" s="139"/>
      <c r="IB513" s="139"/>
      <c r="IC513" s="139"/>
      <c r="ID513" s="139"/>
      <c r="IE513" s="139"/>
      <c r="IF513" s="139"/>
      <c r="IG513" s="139"/>
      <c r="IH513" s="139"/>
      <c r="II513" s="139"/>
      <c r="IJ513" s="139"/>
      <c r="IK513" s="139"/>
      <c r="IL513" s="139"/>
      <c r="IM513" s="139"/>
      <c r="IN513" s="139"/>
      <c r="IO513" s="139"/>
      <c r="IP513" s="139"/>
      <c r="IQ513" s="139"/>
      <c r="IR513" s="139"/>
      <c r="IS513" s="139"/>
      <c r="IT513" s="139"/>
      <c r="IU513" s="139"/>
      <c r="IV513" s="139"/>
      <c r="IW513" s="139"/>
      <c r="IX513" s="139"/>
      <c r="IY513" s="139"/>
      <c r="IZ513" s="139"/>
      <c r="JA513" s="139"/>
      <c r="JB513" s="139"/>
      <c r="JC513" s="139"/>
      <c r="JD513" s="139"/>
      <c r="JE513" s="139"/>
      <c r="JF513" s="139"/>
      <c r="JG513" s="139"/>
      <c r="JH513" s="139"/>
      <c r="JI513" s="139"/>
      <c r="JJ513" s="139"/>
      <c r="JK513" s="139"/>
      <c r="JL513" s="139"/>
      <c r="JM513" s="139"/>
      <c r="JN513" s="139"/>
      <c r="JO513" s="139"/>
      <c r="JP513" s="139"/>
      <c r="JQ513" s="139"/>
      <c r="JR513" s="139"/>
      <c r="JS513" s="139"/>
      <c r="JT513" s="139"/>
      <c r="JU513" s="139"/>
      <c r="JV513" s="139"/>
      <c r="JW513" s="139"/>
      <c r="JX513" s="139"/>
      <c r="JY513" s="139"/>
      <c r="JZ513" s="139"/>
      <c r="KA513" s="139"/>
      <c r="KB513" s="139"/>
      <c r="KC513" s="139"/>
      <c r="KD513" s="139"/>
      <c r="KE513" s="139"/>
      <c r="KF513" s="139"/>
      <c r="KG513" s="139"/>
      <c r="KH513" s="139"/>
      <c r="KI513" s="139"/>
      <c r="KJ513" s="139"/>
      <c r="KK513" s="139"/>
      <c r="KL513" s="139"/>
      <c r="KM513" s="139"/>
      <c r="KN513" s="139"/>
      <c r="KO513" s="139"/>
      <c r="KP513" s="139"/>
      <c r="KQ513" s="139"/>
      <c r="KR513" s="139"/>
      <c r="KS513" s="139"/>
      <c r="KT513" s="139"/>
      <c r="KU513" s="139"/>
      <c r="KV513" s="139"/>
      <c r="KW513" s="139"/>
      <c r="KX513" s="139"/>
      <c r="KY513" s="139"/>
      <c r="KZ513" s="139"/>
      <c r="LA513" s="139"/>
      <c r="LB513" s="139"/>
      <c r="LC513" s="139"/>
      <c r="LD513" s="139"/>
      <c r="LE513" s="139"/>
      <c r="LF513" s="139"/>
      <c r="LG513" s="139"/>
      <c r="LH513" s="139"/>
      <c r="LI513" s="139"/>
      <c r="LJ513" s="139"/>
      <c r="LK513" s="139"/>
      <c r="LL513" s="139"/>
      <c r="LM513" s="139"/>
      <c r="LN513" s="139"/>
      <c r="LO513" s="139"/>
      <c r="LP513" s="139"/>
      <c r="LQ513" s="139"/>
      <c r="LR513" s="139"/>
      <c r="LS513" s="139"/>
      <c r="LT513" s="139"/>
      <c r="LU513" s="139"/>
      <c r="LV513" s="139"/>
      <c r="LW513" s="139"/>
      <c r="LX513" s="139"/>
      <c r="LY513" s="139"/>
      <c r="LZ513" s="139"/>
      <c r="MA513" s="139"/>
      <c r="MB513" s="139"/>
      <c r="MC513" s="139"/>
      <c r="MD513" s="139"/>
      <c r="ME513" s="139"/>
      <c r="MF513" s="139"/>
      <c r="MG513" s="139"/>
      <c r="MH513" s="139"/>
      <c r="MI513" s="139"/>
      <c r="MJ513" s="139"/>
      <c r="MK513" s="139"/>
      <c r="ML513" s="139"/>
      <c r="MM513" s="139"/>
      <c r="MN513" s="139"/>
    </row>
    <row r="514" spans="1:352" s="140" customFormat="1" ht="15" customHeight="1" outlineLevel="1" x14ac:dyDescent="0.25">
      <c r="A514" s="131"/>
      <c r="B514" s="132"/>
      <c r="C514" s="133"/>
      <c r="D514" s="133"/>
      <c r="E514" s="134"/>
      <c r="F514" s="144" t="s">
        <v>122</v>
      </c>
      <c r="G514" s="145" t="s">
        <v>39</v>
      </c>
      <c r="H514" s="137">
        <f>C504*0.8</f>
        <v>3.9039999999999999</v>
      </c>
      <c r="I514" s="138">
        <v>1.77</v>
      </c>
      <c r="J514" s="134">
        <f t="shared" si="108"/>
        <v>6.9100799999999998</v>
      </c>
      <c r="K514" s="139"/>
      <c r="L514" s="139"/>
      <c r="M514" s="139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  <c r="Y514" s="139"/>
      <c r="Z514" s="139"/>
      <c r="AA514" s="139"/>
      <c r="AB514" s="139"/>
      <c r="AC514" s="139"/>
      <c r="AD514" s="139"/>
      <c r="AE514" s="139"/>
      <c r="AF514" s="139"/>
      <c r="AG514" s="139"/>
      <c r="AH514" s="139"/>
      <c r="AI514" s="139"/>
      <c r="AJ514" s="139"/>
      <c r="AK514" s="139"/>
      <c r="AL514" s="139"/>
      <c r="AM514" s="139"/>
      <c r="AN514" s="139"/>
      <c r="AO514" s="139"/>
      <c r="AP514" s="139"/>
      <c r="AQ514" s="139"/>
      <c r="AR514" s="139"/>
      <c r="AS514" s="139"/>
      <c r="AT514" s="139"/>
      <c r="AU514" s="139"/>
      <c r="AV514" s="139"/>
      <c r="AW514" s="139"/>
      <c r="AX514" s="139"/>
      <c r="AY514" s="139"/>
      <c r="AZ514" s="139"/>
      <c r="BA514" s="139"/>
      <c r="BB514" s="139"/>
      <c r="BC514" s="139"/>
      <c r="BD514" s="139"/>
      <c r="BE514" s="139"/>
      <c r="BF514" s="139"/>
      <c r="BG514" s="139"/>
      <c r="BH514" s="139"/>
      <c r="BI514" s="139"/>
      <c r="BJ514" s="139"/>
      <c r="BK514" s="139"/>
      <c r="BL514" s="139"/>
      <c r="BM514" s="139"/>
      <c r="BN514" s="139"/>
      <c r="BO514" s="139"/>
      <c r="BP514" s="139"/>
      <c r="BQ514" s="139"/>
      <c r="BR514" s="139"/>
      <c r="BS514" s="139"/>
      <c r="BT514" s="139"/>
      <c r="BU514" s="139"/>
      <c r="BV514" s="139"/>
      <c r="BW514" s="139"/>
      <c r="BX514" s="139"/>
      <c r="BY514" s="139"/>
      <c r="BZ514" s="139"/>
      <c r="CA514" s="139"/>
      <c r="CB514" s="139"/>
      <c r="CC514" s="139"/>
      <c r="CD514" s="139"/>
      <c r="CE514" s="139"/>
      <c r="CF514" s="139"/>
      <c r="CG514" s="139"/>
      <c r="CH514" s="139"/>
      <c r="CI514" s="139"/>
      <c r="CJ514" s="139"/>
      <c r="CK514" s="139"/>
      <c r="CL514" s="139"/>
      <c r="CM514" s="139"/>
      <c r="CN514" s="139"/>
      <c r="CO514" s="139"/>
      <c r="CP514" s="139"/>
      <c r="CQ514" s="139"/>
      <c r="CR514" s="139"/>
      <c r="CS514" s="139"/>
      <c r="CT514" s="139"/>
      <c r="CU514" s="139"/>
      <c r="CV514" s="139"/>
      <c r="CW514" s="139"/>
      <c r="CX514" s="139"/>
      <c r="CY514" s="139"/>
      <c r="CZ514" s="139"/>
      <c r="DA514" s="139"/>
      <c r="DB514" s="139"/>
      <c r="DC514" s="139"/>
      <c r="DD514" s="139"/>
      <c r="DE514" s="139"/>
      <c r="DF514" s="139"/>
      <c r="DG514" s="139"/>
      <c r="DH514" s="139"/>
      <c r="DI514" s="139"/>
      <c r="DJ514" s="139"/>
      <c r="DK514" s="139"/>
      <c r="DL514" s="139"/>
      <c r="DM514" s="139"/>
      <c r="DN514" s="139"/>
      <c r="DO514" s="139"/>
      <c r="DP514" s="139"/>
      <c r="DQ514" s="139"/>
      <c r="DR514" s="139"/>
      <c r="DS514" s="139"/>
      <c r="DT514" s="139"/>
      <c r="DU514" s="139"/>
      <c r="DV514" s="139"/>
      <c r="DW514" s="139"/>
      <c r="DX514" s="139"/>
      <c r="DY514" s="139"/>
      <c r="DZ514" s="139"/>
      <c r="EA514" s="139"/>
      <c r="EB514" s="139"/>
      <c r="EC514" s="139"/>
      <c r="ED514" s="139"/>
      <c r="EE514" s="139"/>
      <c r="EF514" s="139"/>
      <c r="EG514" s="139"/>
      <c r="EH514" s="139"/>
      <c r="EI514" s="139"/>
      <c r="EJ514" s="139"/>
      <c r="EK514" s="139"/>
      <c r="EL514" s="139"/>
      <c r="EM514" s="139"/>
      <c r="EN514" s="139"/>
      <c r="EO514" s="139"/>
      <c r="EP514" s="139"/>
      <c r="EQ514" s="139"/>
      <c r="ER514" s="139"/>
      <c r="ES514" s="139"/>
      <c r="ET514" s="139"/>
      <c r="EU514" s="139"/>
      <c r="EV514" s="139"/>
      <c r="EW514" s="139"/>
      <c r="EX514" s="139"/>
      <c r="EY514" s="139"/>
      <c r="EZ514" s="139"/>
      <c r="FA514" s="139"/>
      <c r="FB514" s="139"/>
      <c r="FC514" s="139"/>
      <c r="FD514" s="139"/>
      <c r="FE514" s="139"/>
      <c r="FF514" s="139"/>
      <c r="FG514" s="139"/>
      <c r="FH514" s="139"/>
      <c r="FI514" s="139"/>
      <c r="FJ514" s="139"/>
      <c r="FK514" s="139"/>
      <c r="FL514" s="139"/>
      <c r="FM514" s="139"/>
      <c r="FN514" s="139"/>
      <c r="FO514" s="139"/>
      <c r="FP514" s="139"/>
      <c r="FQ514" s="139"/>
      <c r="FR514" s="139"/>
      <c r="FS514" s="139"/>
      <c r="FT514" s="139"/>
      <c r="FU514" s="139"/>
      <c r="FV514" s="139"/>
      <c r="FW514" s="139"/>
      <c r="FX514" s="139"/>
      <c r="FY514" s="139"/>
      <c r="FZ514" s="139"/>
      <c r="GA514" s="139"/>
      <c r="GB514" s="139"/>
      <c r="GC514" s="139"/>
      <c r="GD514" s="139"/>
      <c r="GE514" s="139"/>
      <c r="GF514" s="139"/>
      <c r="GG514" s="139"/>
      <c r="GH514" s="139"/>
      <c r="GI514" s="139"/>
      <c r="GJ514" s="139"/>
      <c r="GK514" s="139"/>
      <c r="GL514" s="139"/>
      <c r="GM514" s="139"/>
      <c r="GN514" s="139"/>
      <c r="GO514" s="139"/>
      <c r="GP514" s="139"/>
      <c r="GQ514" s="139"/>
      <c r="GR514" s="139"/>
      <c r="GS514" s="139"/>
      <c r="GT514" s="139"/>
      <c r="GU514" s="139"/>
      <c r="GV514" s="139"/>
      <c r="GW514" s="139"/>
      <c r="GX514" s="139"/>
      <c r="GY514" s="139"/>
      <c r="GZ514" s="139"/>
      <c r="HA514" s="139"/>
      <c r="HB514" s="139"/>
      <c r="HC514" s="139"/>
      <c r="HD514" s="139"/>
      <c r="HE514" s="139"/>
      <c r="HF514" s="139"/>
      <c r="HG514" s="139"/>
      <c r="HH514" s="139"/>
      <c r="HI514" s="139"/>
      <c r="HJ514" s="139"/>
      <c r="HK514" s="139"/>
      <c r="HL514" s="139"/>
      <c r="HM514" s="139"/>
      <c r="HN514" s="139"/>
      <c r="HO514" s="139"/>
      <c r="HP514" s="139"/>
      <c r="HQ514" s="139"/>
      <c r="HR514" s="139"/>
      <c r="HS514" s="139"/>
      <c r="HT514" s="139"/>
      <c r="HU514" s="139"/>
      <c r="HV514" s="139"/>
      <c r="HW514" s="139"/>
      <c r="HX514" s="139"/>
      <c r="HY514" s="139"/>
      <c r="HZ514" s="139"/>
      <c r="IA514" s="139"/>
      <c r="IB514" s="139"/>
      <c r="IC514" s="139"/>
      <c r="ID514" s="139"/>
      <c r="IE514" s="139"/>
      <c r="IF514" s="139"/>
      <c r="IG514" s="139"/>
      <c r="IH514" s="139"/>
      <c r="II514" s="139"/>
      <c r="IJ514" s="139"/>
      <c r="IK514" s="139"/>
      <c r="IL514" s="139"/>
      <c r="IM514" s="139"/>
      <c r="IN514" s="139"/>
      <c r="IO514" s="139"/>
      <c r="IP514" s="139"/>
      <c r="IQ514" s="139"/>
      <c r="IR514" s="139"/>
      <c r="IS514" s="139"/>
      <c r="IT514" s="139"/>
      <c r="IU514" s="139"/>
      <c r="IV514" s="139"/>
      <c r="IW514" s="139"/>
      <c r="IX514" s="139"/>
      <c r="IY514" s="139"/>
      <c r="IZ514" s="139"/>
      <c r="JA514" s="139"/>
      <c r="JB514" s="139"/>
      <c r="JC514" s="139"/>
      <c r="JD514" s="139"/>
      <c r="JE514" s="139"/>
      <c r="JF514" s="139"/>
      <c r="JG514" s="139"/>
      <c r="JH514" s="139"/>
      <c r="JI514" s="139"/>
      <c r="JJ514" s="139"/>
      <c r="JK514" s="139"/>
      <c r="JL514" s="139"/>
      <c r="JM514" s="139"/>
      <c r="JN514" s="139"/>
      <c r="JO514" s="139"/>
      <c r="JP514" s="139"/>
      <c r="JQ514" s="139"/>
      <c r="JR514" s="139"/>
      <c r="JS514" s="139"/>
      <c r="JT514" s="139"/>
      <c r="JU514" s="139"/>
      <c r="JV514" s="139"/>
      <c r="JW514" s="139"/>
      <c r="JX514" s="139"/>
      <c r="JY514" s="139"/>
      <c r="JZ514" s="139"/>
      <c r="KA514" s="139"/>
      <c r="KB514" s="139"/>
      <c r="KC514" s="139"/>
      <c r="KD514" s="139"/>
      <c r="KE514" s="139"/>
      <c r="KF514" s="139"/>
      <c r="KG514" s="139"/>
      <c r="KH514" s="139"/>
      <c r="KI514" s="139"/>
      <c r="KJ514" s="139"/>
      <c r="KK514" s="139"/>
      <c r="KL514" s="139"/>
      <c r="KM514" s="139"/>
      <c r="KN514" s="139"/>
      <c r="KO514" s="139"/>
      <c r="KP514" s="139"/>
      <c r="KQ514" s="139"/>
      <c r="KR514" s="139"/>
      <c r="KS514" s="139"/>
      <c r="KT514" s="139"/>
      <c r="KU514" s="139"/>
      <c r="KV514" s="139"/>
      <c r="KW514" s="139"/>
      <c r="KX514" s="139"/>
      <c r="KY514" s="139"/>
      <c r="KZ514" s="139"/>
      <c r="LA514" s="139"/>
      <c r="LB514" s="139"/>
      <c r="LC514" s="139"/>
      <c r="LD514" s="139"/>
      <c r="LE514" s="139"/>
      <c r="LF514" s="139"/>
      <c r="LG514" s="139"/>
      <c r="LH514" s="139"/>
      <c r="LI514" s="139"/>
      <c r="LJ514" s="139"/>
      <c r="LK514" s="139"/>
      <c r="LL514" s="139"/>
      <c r="LM514" s="139"/>
      <c r="LN514" s="139"/>
      <c r="LO514" s="139"/>
      <c r="LP514" s="139"/>
      <c r="LQ514" s="139"/>
      <c r="LR514" s="139"/>
      <c r="LS514" s="139"/>
      <c r="LT514" s="139"/>
      <c r="LU514" s="139"/>
      <c r="LV514" s="139"/>
      <c r="LW514" s="139"/>
      <c r="LX514" s="139"/>
      <c r="LY514" s="139"/>
      <c r="LZ514" s="139"/>
      <c r="MA514" s="139"/>
      <c r="MB514" s="139"/>
      <c r="MC514" s="139"/>
      <c r="MD514" s="139"/>
      <c r="ME514" s="139"/>
      <c r="MF514" s="139"/>
      <c r="MG514" s="139"/>
      <c r="MH514" s="139"/>
      <c r="MI514" s="139"/>
      <c r="MJ514" s="139"/>
      <c r="MK514" s="139"/>
      <c r="ML514" s="139"/>
      <c r="MM514" s="139"/>
      <c r="MN514" s="139"/>
    </row>
    <row r="515" spans="1:352" s="151" customFormat="1" x14ac:dyDescent="0.25">
      <c r="A515" s="146"/>
      <c r="B515" s="147"/>
      <c r="C515" s="148"/>
      <c r="D515" s="138"/>
      <c r="E515" s="149"/>
      <c r="F515" s="150" t="s">
        <v>123</v>
      </c>
      <c r="G515" s="147" t="s">
        <v>10</v>
      </c>
      <c r="H515" s="148">
        <f>C504*40</f>
        <v>195.2</v>
      </c>
      <c r="I515" s="138">
        <v>0.2</v>
      </c>
      <c r="J515" s="149">
        <f t="shared" si="108"/>
        <v>39.04</v>
      </c>
    </row>
    <row r="516" spans="1:352" s="140" customFormat="1" ht="15" customHeight="1" outlineLevel="1" x14ac:dyDescent="0.25">
      <c r="A516" s="131"/>
      <c r="B516" s="132"/>
      <c r="C516" s="133"/>
      <c r="D516" s="133"/>
      <c r="E516" s="134"/>
      <c r="F516" s="144" t="s">
        <v>124</v>
      </c>
      <c r="G516" s="145" t="s">
        <v>39</v>
      </c>
      <c r="H516" s="137">
        <f>C504*7</f>
        <v>34.159999999999997</v>
      </c>
      <c r="I516" s="138">
        <v>0.36</v>
      </c>
      <c r="J516" s="134">
        <f t="shared" si="108"/>
        <v>12.297599999999999</v>
      </c>
      <c r="K516" s="139"/>
      <c r="L516" s="139"/>
      <c r="M516" s="139"/>
      <c r="N516" s="139"/>
      <c r="O516" s="139"/>
      <c r="P516" s="139"/>
      <c r="Q516" s="139"/>
      <c r="R516" s="139"/>
      <c r="S516" s="139"/>
      <c r="T516" s="139"/>
      <c r="U516" s="139"/>
      <c r="V516" s="139"/>
      <c r="W516" s="139"/>
      <c r="X516" s="139"/>
      <c r="Y516" s="139"/>
      <c r="Z516" s="139"/>
      <c r="AA516" s="139"/>
      <c r="AB516" s="139"/>
      <c r="AC516" s="139"/>
      <c r="AD516" s="139"/>
      <c r="AE516" s="139"/>
      <c r="AF516" s="139"/>
      <c r="AG516" s="139"/>
      <c r="AH516" s="139"/>
      <c r="AI516" s="139"/>
      <c r="AJ516" s="139"/>
      <c r="AK516" s="139"/>
      <c r="AL516" s="139"/>
      <c r="AM516" s="139"/>
      <c r="AN516" s="139"/>
      <c r="AO516" s="139"/>
      <c r="AP516" s="139"/>
      <c r="AQ516" s="139"/>
      <c r="AR516" s="139"/>
      <c r="AS516" s="139"/>
      <c r="AT516" s="139"/>
      <c r="AU516" s="139"/>
      <c r="AV516" s="139"/>
      <c r="AW516" s="139"/>
      <c r="AX516" s="139"/>
      <c r="AY516" s="139"/>
      <c r="AZ516" s="139"/>
      <c r="BA516" s="139"/>
      <c r="BB516" s="139"/>
      <c r="BC516" s="139"/>
      <c r="BD516" s="139"/>
      <c r="BE516" s="139"/>
      <c r="BF516" s="139"/>
      <c r="BG516" s="139"/>
      <c r="BH516" s="139"/>
      <c r="BI516" s="139"/>
      <c r="BJ516" s="139"/>
      <c r="BK516" s="139"/>
      <c r="BL516" s="139"/>
      <c r="BM516" s="139"/>
      <c r="BN516" s="139"/>
      <c r="BO516" s="139"/>
      <c r="BP516" s="139"/>
      <c r="BQ516" s="139"/>
      <c r="BR516" s="139"/>
      <c r="BS516" s="139"/>
      <c r="BT516" s="139"/>
      <c r="BU516" s="139"/>
      <c r="BV516" s="139"/>
      <c r="BW516" s="139"/>
      <c r="BX516" s="139"/>
      <c r="BY516" s="139"/>
      <c r="BZ516" s="139"/>
      <c r="CA516" s="139"/>
      <c r="CB516" s="139"/>
      <c r="CC516" s="139"/>
      <c r="CD516" s="139"/>
      <c r="CE516" s="139"/>
      <c r="CF516" s="139"/>
      <c r="CG516" s="139"/>
      <c r="CH516" s="139"/>
      <c r="CI516" s="139"/>
      <c r="CJ516" s="139"/>
      <c r="CK516" s="139"/>
      <c r="CL516" s="139"/>
      <c r="CM516" s="139"/>
      <c r="CN516" s="139"/>
      <c r="CO516" s="139"/>
      <c r="CP516" s="139"/>
      <c r="CQ516" s="139"/>
      <c r="CR516" s="139"/>
      <c r="CS516" s="139"/>
      <c r="CT516" s="139"/>
      <c r="CU516" s="139"/>
      <c r="CV516" s="139"/>
      <c r="CW516" s="139"/>
      <c r="CX516" s="139"/>
      <c r="CY516" s="139"/>
      <c r="CZ516" s="139"/>
      <c r="DA516" s="139"/>
      <c r="DB516" s="139"/>
      <c r="DC516" s="139"/>
      <c r="DD516" s="139"/>
      <c r="DE516" s="139"/>
      <c r="DF516" s="139"/>
      <c r="DG516" s="139"/>
      <c r="DH516" s="139"/>
      <c r="DI516" s="139"/>
      <c r="DJ516" s="139"/>
      <c r="DK516" s="139"/>
      <c r="DL516" s="139"/>
      <c r="DM516" s="139"/>
      <c r="DN516" s="139"/>
      <c r="DO516" s="139"/>
      <c r="DP516" s="139"/>
      <c r="DQ516" s="139"/>
      <c r="DR516" s="139"/>
      <c r="DS516" s="139"/>
      <c r="DT516" s="139"/>
      <c r="DU516" s="139"/>
      <c r="DV516" s="139"/>
      <c r="DW516" s="139"/>
      <c r="DX516" s="139"/>
      <c r="DY516" s="139"/>
      <c r="DZ516" s="139"/>
      <c r="EA516" s="139"/>
      <c r="EB516" s="139"/>
      <c r="EC516" s="139"/>
      <c r="ED516" s="139"/>
      <c r="EE516" s="139"/>
      <c r="EF516" s="139"/>
      <c r="EG516" s="139"/>
      <c r="EH516" s="139"/>
      <c r="EI516" s="139"/>
      <c r="EJ516" s="139"/>
      <c r="EK516" s="139"/>
      <c r="EL516" s="139"/>
      <c r="EM516" s="139"/>
      <c r="EN516" s="139"/>
      <c r="EO516" s="139"/>
      <c r="EP516" s="139"/>
      <c r="EQ516" s="139"/>
      <c r="ER516" s="139"/>
      <c r="ES516" s="139"/>
      <c r="ET516" s="139"/>
      <c r="EU516" s="139"/>
      <c r="EV516" s="139"/>
      <c r="EW516" s="139"/>
      <c r="EX516" s="139"/>
      <c r="EY516" s="139"/>
      <c r="EZ516" s="139"/>
      <c r="FA516" s="139"/>
      <c r="FB516" s="139"/>
      <c r="FC516" s="139"/>
      <c r="FD516" s="139"/>
      <c r="FE516" s="139"/>
      <c r="FF516" s="139"/>
      <c r="FG516" s="139"/>
      <c r="FH516" s="139"/>
      <c r="FI516" s="139"/>
      <c r="FJ516" s="139"/>
      <c r="FK516" s="139"/>
      <c r="FL516" s="139"/>
      <c r="FM516" s="139"/>
      <c r="FN516" s="139"/>
      <c r="FO516" s="139"/>
      <c r="FP516" s="139"/>
      <c r="FQ516" s="139"/>
      <c r="FR516" s="139"/>
      <c r="FS516" s="139"/>
      <c r="FT516" s="139"/>
      <c r="FU516" s="139"/>
      <c r="FV516" s="139"/>
      <c r="FW516" s="139"/>
      <c r="FX516" s="139"/>
      <c r="FY516" s="139"/>
      <c r="FZ516" s="139"/>
      <c r="GA516" s="139"/>
      <c r="GB516" s="139"/>
      <c r="GC516" s="139"/>
      <c r="GD516" s="139"/>
      <c r="GE516" s="139"/>
      <c r="GF516" s="139"/>
      <c r="GG516" s="139"/>
      <c r="GH516" s="139"/>
      <c r="GI516" s="139"/>
      <c r="GJ516" s="139"/>
      <c r="GK516" s="139"/>
      <c r="GL516" s="139"/>
      <c r="GM516" s="139"/>
      <c r="GN516" s="139"/>
      <c r="GO516" s="139"/>
      <c r="GP516" s="139"/>
      <c r="GQ516" s="139"/>
      <c r="GR516" s="139"/>
      <c r="GS516" s="139"/>
      <c r="GT516" s="139"/>
      <c r="GU516" s="139"/>
      <c r="GV516" s="139"/>
      <c r="GW516" s="139"/>
      <c r="GX516" s="139"/>
      <c r="GY516" s="139"/>
      <c r="GZ516" s="139"/>
      <c r="HA516" s="139"/>
      <c r="HB516" s="139"/>
      <c r="HC516" s="139"/>
      <c r="HD516" s="139"/>
      <c r="HE516" s="139"/>
      <c r="HF516" s="139"/>
      <c r="HG516" s="139"/>
      <c r="HH516" s="139"/>
      <c r="HI516" s="139"/>
      <c r="HJ516" s="139"/>
      <c r="HK516" s="139"/>
      <c r="HL516" s="139"/>
      <c r="HM516" s="139"/>
      <c r="HN516" s="139"/>
      <c r="HO516" s="139"/>
      <c r="HP516" s="139"/>
      <c r="HQ516" s="139"/>
      <c r="HR516" s="139"/>
      <c r="HS516" s="139"/>
      <c r="HT516" s="139"/>
      <c r="HU516" s="139"/>
      <c r="HV516" s="139"/>
      <c r="HW516" s="139"/>
      <c r="HX516" s="139"/>
      <c r="HY516" s="139"/>
      <c r="HZ516" s="139"/>
      <c r="IA516" s="139"/>
      <c r="IB516" s="139"/>
      <c r="IC516" s="139"/>
      <c r="ID516" s="139"/>
      <c r="IE516" s="139"/>
      <c r="IF516" s="139"/>
      <c r="IG516" s="139"/>
      <c r="IH516" s="139"/>
      <c r="II516" s="139"/>
      <c r="IJ516" s="139"/>
      <c r="IK516" s="139"/>
      <c r="IL516" s="139"/>
      <c r="IM516" s="139"/>
      <c r="IN516" s="139"/>
      <c r="IO516" s="139"/>
      <c r="IP516" s="139"/>
      <c r="IQ516" s="139"/>
      <c r="IR516" s="139"/>
      <c r="IS516" s="139"/>
      <c r="IT516" s="139"/>
      <c r="IU516" s="139"/>
      <c r="IV516" s="139"/>
      <c r="IW516" s="139"/>
      <c r="IX516" s="139"/>
      <c r="IY516" s="139"/>
      <c r="IZ516" s="139"/>
      <c r="JA516" s="139"/>
      <c r="JB516" s="139"/>
      <c r="JC516" s="139"/>
      <c r="JD516" s="139"/>
      <c r="JE516" s="139"/>
      <c r="JF516" s="139"/>
      <c r="JG516" s="139"/>
      <c r="JH516" s="139"/>
      <c r="JI516" s="139"/>
      <c r="JJ516" s="139"/>
      <c r="JK516" s="139"/>
      <c r="JL516" s="139"/>
      <c r="JM516" s="139"/>
      <c r="JN516" s="139"/>
      <c r="JO516" s="139"/>
      <c r="JP516" s="139"/>
      <c r="JQ516" s="139"/>
      <c r="JR516" s="139"/>
      <c r="JS516" s="139"/>
      <c r="JT516" s="139"/>
      <c r="JU516" s="139"/>
      <c r="JV516" s="139"/>
      <c r="JW516" s="139"/>
      <c r="JX516" s="139"/>
      <c r="JY516" s="139"/>
      <c r="JZ516" s="139"/>
      <c r="KA516" s="139"/>
      <c r="KB516" s="139"/>
      <c r="KC516" s="139"/>
      <c r="KD516" s="139"/>
      <c r="KE516" s="139"/>
      <c r="KF516" s="139"/>
      <c r="KG516" s="139"/>
      <c r="KH516" s="139"/>
      <c r="KI516" s="139"/>
      <c r="KJ516" s="139"/>
      <c r="KK516" s="139"/>
      <c r="KL516" s="139"/>
      <c r="KM516" s="139"/>
      <c r="KN516" s="139"/>
      <c r="KO516" s="139"/>
      <c r="KP516" s="139"/>
      <c r="KQ516" s="139"/>
      <c r="KR516" s="139"/>
      <c r="KS516" s="139"/>
      <c r="KT516" s="139"/>
      <c r="KU516" s="139"/>
      <c r="KV516" s="139"/>
      <c r="KW516" s="139"/>
      <c r="KX516" s="139"/>
      <c r="KY516" s="139"/>
      <c r="KZ516" s="139"/>
      <c r="LA516" s="139"/>
      <c r="LB516" s="139"/>
      <c r="LC516" s="139"/>
      <c r="LD516" s="139"/>
      <c r="LE516" s="139"/>
      <c r="LF516" s="139"/>
      <c r="LG516" s="139"/>
      <c r="LH516" s="139"/>
      <c r="LI516" s="139"/>
      <c r="LJ516" s="139"/>
      <c r="LK516" s="139"/>
      <c r="LL516" s="139"/>
      <c r="LM516" s="139"/>
      <c r="LN516" s="139"/>
      <c r="LO516" s="139"/>
      <c r="LP516" s="139"/>
      <c r="LQ516" s="139"/>
      <c r="LR516" s="139"/>
      <c r="LS516" s="139"/>
      <c r="LT516" s="139"/>
      <c r="LU516" s="139"/>
      <c r="LV516" s="139"/>
      <c r="LW516" s="139"/>
      <c r="LX516" s="139"/>
      <c r="LY516" s="139"/>
      <c r="LZ516" s="139"/>
      <c r="MA516" s="139"/>
      <c r="MB516" s="139"/>
      <c r="MC516" s="139"/>
      <c r="MD516" s="139"/>
      <c r="ME516" s="139"/>
      <c r="MF516" s="139"/>
      <c r="MG516" s="139"/>
      <c r="MH516" s="139"/>
      <c r="MI516" s="139"/>
      <c r="MJ516" s="139"/>
      <c r="MK516" s="139"/>
      <c r="ML516" s="139"/>
      <c r="MM516" s="139"/>
      <c r="MN516" s="139"/>
    </row>
    <row r="517" spans="1:352" s="151" customFormat="1" x14ac:dyDescent="0.25">
      <c r="A517" s="146" t="s">
        <v>166</v>
      </c>
      <c r="B517" s="147" t="s">
        <v>125</v>
      </c>
      <c r="C517" s="148">
        <f>C504*1.1</f>
        <v>5.3680000000000003</v>
      </c>
      <c r="D517" s="138">
        <v>20</v>
      </c>
      <c r="E517" s="149">
        <f>C517*D517</f>
        <v>107.36000000000001</v>
      </c>
      <c r="F517" s="150" t="s">
        <v>126</v>
      </c>
      <c r="G517" s="147" t="s">
        <v>89</v>
      </c>
      <c r="H517" s="152">
        <f>C517*0.5</f>
        <v>2.6840000000000002</v>
      </c>
      <c r="I517" s="138">
        <v>9.9600000000000009</v>
      </c>
      <c r="J517" s="149">
        <f t="shared" si="108"/>
        <v>26.732640000000004</v>
      </c>
    </row>
    <row r="518" spans="1:352" s="151" customFormat="1" x14ac:dyDescent="0.25">
      <c r="A518" s="146"/>
      <c r="B518" s="147"/>
      <c r="C518" s="148"/>
      <c r="D518" s="138"/>
      <c r="E518" s="149"/>
      <c r="F518" s="135" t="s">
        <v>127</v>
      </c>
      <c r="G518" s="147" t="s">
        <v>128</v>
      </c>
      <c r="H518" s="148">
        <f>C517*1</f>
        <v>5.3680000000000003</v>
      </c>
      <c r="I518" s="138">
        <v>1.33</v>
      </c>
      <c r="J518" s="149">
        <f t="shared" si="108"/>
        <v>7.1394400000000005</v>
      </c>
    </row>
    <row r="519" spans="1:352" s="151" customFormat="1" x14ac:dyDescent="0.25">
      <c r="A519" s="146"/>
      <c r="B519" s="147"/>
      <c r="C519" s="148"/>
      <c r="D519" s="138"/>
      <c r="E519" s="149"/>
      <c r="F519" s="150" t="s">
        <v>129</v>
      </c>
      <c r="G519" s="147" t="s">
        <v>12</v>
      </c>
      <c r="H519" s="148">
        <f>C517*0.15</f>
        <v>0.80520000000000003</v>
      </c>
      <c r="I519" s="138">
        <v>14</v>
      </c>
      <c r="J519" s="149">
        <f t="shared" si="108"/>
        <v>11.2728</v>
      </c>
    </row>
    <row r="520" spans="1:352" s="78" customFormat="1" ht="14.25" customHeight="1" x14ac:dyDescent="0.2">
      <c r="A520" s="32" t="s">
        <v>212</v>
      </c>
      <c r="B520" s="33" t="s">
        <v>12</v>
      </c>
      <c r="C520" s="56">
        <v>8.84</v>
      </c>
      <c r="D520" s="82">
        <v>30</v>
      </c>
      <c r="E520" s="83">
        <f>C520*D520</f>
        <v>265.2</v>
      </c>
      <c r="F520" s="32" t="s">
        <v>213</v>
      </c>
      <c r="G520" s="33" t="s">
        <v>12</v>
      </c>
      <c r="H520" s="56">
        <f>C520*1.2</f>
        <v>10.607999999999999</v>
      </c>
      <c r="I520" s="82">
        <v>8.94</v>
      </c>
      <c r="J520" s="211">
        <f t="shared" si="108"/>
        <v>94.835519999999988</v>
      </c>
    </row>
    <row r="521" spans="1:352" s="78" customFormat="1" ht="14.25" customHeight="1" x14ac:dyDescent="0.2">
      <c r="A521" s="32"/>
      <c r="B521" s="33"/>
      <c r="C521" s="28"/>
      <c r="D521" s="28"/>
      <c r="E521" s="83"/>
      <c r="F521" s="32" t="s">
        <v>20</v>
      </c>
      <c r="G521" s="33" t="s">
        <v>11</v>
      </c>
      <c r="H521" s="56">
        <f>C520*0.2/25</f>
        <v>7.0720000000000005E-2</v>
      </c>
      <c r="I521" s="82">
        <v>108</v>
      </c>
      <c r="J521" s="79">
        <f t="shared" si="108"/>
        <v>7.6377600000000001</v>
      </c>
    </row>
    <row r="522" spans="1:352" s="78" customFormat="1" ht="14.25" customHeight="1" x14ac:dyDescent="0.2">
      <c r="A522" s="32" t="s">
        <v>214</v>
      </c>
      <c r="B522" s="33" t="s">
        <v>12</v>
      </c>
      <c r="C522" s="28">
        <f>C520</f>
        <v>8.84</v>
      </c>
      <c r="D522" s="28">
        <v>25</v>
      </c>
      <c r="E522" s="28">
        <f>C522*D522</f>
        <v>221</v>
      </c>
      <c r="F522" s="32" t="s">
        <v>228</v>
      </c>
      <c r="G522" s="33" t="s">
        <v>26</v>
      </c>
      <c r="H522" s="28">
        <f>C522*0.1</f>
        <v>0.88400000000000001</v>
      </c>
      <c r="I522" s="28">
        <v>82.5</v>
      </c>
      <c r="J522" s="79">
        <f t="shared" si="108"/>
        <v>72.930000000000007</v>
      </c>
    </row>
    <row r="523" spans="1:352" s="78" customFormat="1" ht="14.25" customHeight="1" x14ac:dyDescent="0.2">
      <c r="A523" s="32" t="s">
        <v>195</v>
      </c>
      <c r="B523" s="33" t="s">
        <v>15</v>
      </c>
      <c r="C523" s="28">
        <v>4.88</v>
      </c>
      <c r="D523" s="28">
        <v>12</v>
      </c>
      <c r="E523" s="28">
        <f t="shared" ref="E523:E528" si="109">C523*D523</f>
        <v>58.56</v>
      </c>
      <c r="F523" s="37" t="s">
        <v>16</v>
      </c>
      <c r="G523" s="31" t="s">
        <v>17</v>
      </c>
      <c r="H523" s="56">
        <f>C523*0.15/10</f>
        <v>7.3200000000000001E-2</v>
      </c>
      <c r="I523" s="55">
        <v>279.89999999999998</v>
      </c>
      <c r="J523" s="93">
        <f t="shared" si="108"/>
        <v>20.488679999999999</v>
      </c>
    </row>
    <row r="524" spans="1:352" s="40" customFormat="1" ht="14.25" customHeight="1" x14ac:dyDescent="0.25">
      <c r="A524" s="86" t="s">
        <v>196</v>
      </c>
      <c r="B524" s="33" t="s">
        <v>15</v>
      </c>
      <c r="C524" s="56">
        <v>4.88</v>
      </c>
      <c r="D524" s="82">
        <v>60</v>
      </c>
      <c r="E524" s="83">
        <f t="shared" si="109"/>
        <v>292.8</v>
      </c>
      <c r="F524" s="32" t="s">
        <v>191</v>
      </c>
      <c r="G524" s="33" t="s">
        <v>18</v>
      </c>
      <c r="H524" s="56">
        <f>C524*7/30</f>
        <v>1.1386666666666665</v>
      </c>
      <c r="I524" s="82">
        <v>162.19999999999999</v>
      </c>
      <c r="J524" s="81">
        <f t="shared" si="108"/>
        <v>184.6917333333333</v>
      </c>
    </row>
    <row r="525" spans="1:352" ht="14.25" customHeight="1" x14ac:dyDescent="0.2">
      <c r="A525" s="86" t="s">
        <v>197</v>
      </c>
      <c r="B525" s="33" t="s">
        <v>15</v>
      </c>
      <c r="C525" s="56">
        <f>C524</f>
        <v>4.88</v>
      </c>
      <c r="D525" s="82">
        <v>65</v>
      </c>
      <c r="E525" s="83">
        <f t="shared" si="109"/>
        <v>317.2</v>
      </c>
      <c r="F525" s="32" t="s">
        <v>20</v>
      </c>
      <c r="G525" s="33" t="s">
        <v>11</v>
      </c>
      <c r="H525" s="56">
        <f>C524*1.2/25</f>
        <v>0.23424</v>
      </c>
      <c r="I525" s="82">
        <v>120</v>
      </c>
      <c r="J525" s="81">
        <f t="shared" si="108"/>
        <v>28.108800000000002</v>
      </c>
    </row>
    <row r="526" spans="1:352" s="78" customFormat="1" ht="14.25" customHeight="1" x14ac:dyDescent="0.2">
      <c r="A526" s="32"/>
      <c r="B526" s="33"/>
      <c r="C526" s="28"/>
      <c r="D526" s="82"/>
      <c r="E526" s="83"/>
      <c r="F526" s="32" t="s">
        <v>22</v>
      </c>
      <c r="G526" s="33" t="s">
        <v>11</v>
      </c>
      <c r="H526" s="56">
        <f>C525*0.9/25</f>
        <v>0.17568</v>
      </c>
      <c r="I526" s="82">
        <v>205.5</v>
      </c>
      <c r="J526" s="81">
        <f t="shared" si="108"/>
        <v>36.102240000000002</v>
      </c>
    </row>
    <row r="527" spans="1:352" s="92" customFormat="1" ht="14.25" customHeight="1" x14ac:dyDescent="0.25">
      <c r="A527" s="86" t="s">
        <v>198</v>
      </c>
      <c r="B527" s="33" t="s">
        <v>15</v>
      </c>
      <c r="C527" s="28">
        <f>C525</f>
        <v>4.88</v>
      </c>
      <c r="D527" s="82">
        <v>35</v>
      </c>
      <c r="E527" s="83">
        <f t="shared" ref="E527:E530" si="110">C527*D527</f>
        <v>170.79999999999998</v>
      </c>
      <c r="F527" s="32" t="s">
        <v>24</v>
      </c>
      <c r="G527" s="147" t="s">
        <v>12</v>
      </c>
      <c r="H527" s="148">
        <f>C527*0.15</f>
        <v>0.73199999999999998</v>
      </c>
      <c r="I527" s="138">
        <v>14</v>
      </c>
      <c r="J527" s="81">
        <f t="shared" si="108"/>
        <v>10.247999999999999</v>
      </c>
    </row>
    <row r="528" spans="1:352" s="78" customFormat="1" ht="14.25" customHeight="1" x14ac:dyDescent="0.2">
      <c r="A528" s="32" t="s">
        <v>195</v>
      </c>
      <c r="B528" s="33" t="s">
        <v>15</v>
      </c>
      <c r="C528" s="28">
        <f>C527</f>
        <v>4.88</v>
      </c>
      <c r="D528" s="28">
        <v>12</v>
      </c>
      <c r="E528" s="28">
        <f t="shared" si="110"/>
        <v>58.56</v>
      </c>
      <c r="F528" s="37" t="s">
        <v>16</v>
      </c>
      <c r="G528" s="31" t="s">
        <v>17</v>
      </c>
      <c r="H528" s="56">
        <f>C528*0.15/10</f>
        <v>7.3200000000000001E-2</v>
      </c>
      <c r="I528" s="55">
        <v>279.89999999999998</v>
      </c>
      <c r="J528" s="93">
        <f t="shared" si="108"/>
        <v>20.488679999999999</v>
      </c>
    </row>
    <row r="529" spans="1:10" s="78" customFormat="1" ht="14.25" customHeight="1" x14ac:dyDescent="0.2">
      <c r="A529" s="86" t="s">
        <v>215</v>
      </c>
      <c r="B529" s="33" t="s">
        <v>15</v>
      </c>
      <c r="C529" s="28">
        <f>C528</f>
        <v>4.88</v>
      </c>
      <c r="D529" s="28">
        <v>45</v>
      </c>
      <c r="E529" s="28">
        <f>C529*D529</f>
        <v>219.6</v>
      </c>
      <c r="F529" s="32" t="s">
        <v>216</v>
      </c>
      <c r="G529" s="33" t="s">
        <v>12</v>
      </c>
      <c r="H529" s="28">
        <f>C529*1.1</f>
        <v>5.3680000000000003</v>
      </c>
      <c r="I529" s="28">
        <v>31.2</v>
      </c>
      <c r="J529" s="79">
        <f t="shared" si="108"/>
        <v>167.48160000000001</v>
      </c>
    </row>
    <row r="530" spans="1:10" s="78" customFormat="1" ht="14.25" customHeight="1" x14ac:dyDescent="0.2">
      <c r="A530" s="32" t="s">
        <v>199</v>
      </c>
      <c r="B530" s="33" t="s">
        <v>15</v>
      </c>
      <c r="C530" s="28">
        <f>C528</f>
        <v>4.88</v>
      </c>
      <c r="D530" s="28">
        <v>55</v>
      </c>
      <c r="E530" s="28">
        <f>C530*D530</f>
        <v>268.39999999999998</v>
      </c>
      <c r="F530" s="32" t="s">
        <v>228</v>
      </c>
      <c r="G530" s="33" t="s">
        <v>26</v>
      </c>
      <c r="H530" s="28">
        <f>C530*0.3</f>
        <v>1.464</v>
      </c>
      <c r="I530" s="28">
        <v>82.5</v>
      </c>
      <c r="J530" s="79">
        <f t="shared" si="108"/>
        <v>120.78</v>
      </c>
    </row>
    <row r="531" spans="1:10" s="78" customFormat="1" ht="14.25" customHeight="1" x14ac:dyDescent="0.2">
      <c r="A531" s="26" t="s">
        <v>13</v>
      </c>
      <c r="B531" s="41"/>
      <c r="C531" s="42"/>
      <c r="D531" s="42"/>
      <c r="E531" s="42">
        <f>SUM(E503:E530)</f>
        <v>2695.83</v>
      </c>
      <c r="F531" s="29" t="s">
        <v>13</v>
      </c>
      <c r="G531" s="41"/>
      <c r="H531" s="42"/>
      <c r="I531" s="42"/>
      <c r="J531" s="43">
        <f>SUM(J503:J530)</f>
        <v>1710.36961</v>
      </c>
    </row>
    <row r="532" spans="1:10" s="78" customFormat="1" ht="14.25" customHeight="1" x14ac:dyDescent="0.2">
      <c r="A532" s="168" t="s">
        <v>40</v>
      </c>
      <c r="B532" s="169"/>
      <c r="C532" s="169"/>
      <c r="D532" s="169"/>
      <c r="E532" s="169"/>
      <c r="F532" s="169"/>
      <c r="G532" s="169"/>
      <c r="H532" s="169"/>
      <c r="I532" s="169"/>
      <c r="J532" s="170"/>
    </row>
    <row r="533" spans="1:10" s="85" customFormat="1" ht="15" x14ac:dyDescent="0.25">
      <c r="A533" s="21" t="s">
        <v>149</v>
      </c>
      <c r="B533" s="22" t="s">
        <v>15</v>
      </c>
      <c r="C533" s="55">
        <v>7.32</v>
      </c>
      <c r="D533" s="24">
        <v>80</v>
      </c>
      <c r="E533" s="24">
        <f t="shared" ref="E533:E535" si="111">C533*D533</f>
        <v>585.6</v>
      </c>
      <c r="F533" s="21" t="s">
        <v>150</v>
      </c>
      <c r="G533" s="77" t="s">
        <v>11</v>
      </c>
      <c r="H533" s="94">
        <f>C533*8/25</f>
        <v>2.3424</v>
      </c>
      <c r="I533" s="55">
        <v>369.9</v>
      </c>
      <c r="J533" s="79">
        <f>H533*I533</f>
        <v>866.45375999999999</v>
      </c>
    </row>
    <row r="534" spans="1:10" s="85" customFormat="1" ht="15" x14ac:dyDescent="0.25">
      <c r="A534" s="21" t="s">
        <v>147</v>
      </c>
      <c r="B534" s="22" t="s">
        <v>15</v>
      </c>
      <c r="C534" s="55">
        <v>4.88</v>
      </c>
      <c r="D534" s="24">
        <v>15</v>
      </c>
      <c r="E534" s="24">
        <f t="shared" si="111"/>
        <v>73.2</v>
      </c>
      <c r="F534" s="21" t="s">
        <v>148</v>
      </c>
      <c r="G534" s="77" t="s">
        <v>15</v>
      </c>
      <c r="H534" s="94">
        <f>C534*1.1</f>
        <v>5.3680000000000003</v>
      </c>
      <c r="I534" s="55">
        <v>16.2</v>
      </c>
      <c r="J534" s="79">
        <f>H534*I534</f>
        <v>86.961600000000004</v>
      </c>
    </row>
    <row r="535" spans="1:10" s="85" customFormat="1" ht="15" x14ac:dyDescent="0.25">
      <c r="A535" s="21" t="s">
        <v>245</v>
      </c>
      <c r="B535" s="22" t="s">
        <v>15</v>
      </c>
      <c r="C535" s="55">
        <v>4.88</v>
      </c>
      <c r="D535" s="24">
        <v>90</v>
      </c>
      <c r="E535" s="24">
        <f t="shared" si="111"/>
        <v>439.2</v>
      </c>
      <c r="F535" s="21" t="s">
        <v>184</v>
      </c>
      <c r="G535" s="77" t="s">
        <v>11</v>
      </c>
      <c r="H535" s="94">
        <f>C535*60/25</f>
        <v>11.712</v>
      </c>
      <c r="I535" s="55">
        <v>67</v>
      </c>
      <c r="J535" s="79">
        <f>H535*I535</f>
        <v>784.70399999999995</v>
      </c>
    </row>
    <row r="536" spans="1:10" s="40" customFormat="1" ht="17.25" customHeight="1" x14ac:dyDescent="0.25">
      <c r="A536" s="21"/>
      <c r="B536" s="22"/>
      <c r="C536" s="98"/>
      <c r="D536" s="98"/>
      <c r="E536" s="98"/>
      <c r="F536" s="37" t="s">
        <v>185</v>
      </c>
      <c r="G536" s="33" t="s">
        <v>26</v>
      </c>
      <c r="H536" s="99">
        <f>H535*0.125</f>
        <v>1.464</v>
      </c>
      <c r="I536" s="99">
        <v>82.4</v>
      </c>
      <c r="J536" s="100">
        <f t="shared" ref="J536" si="112">H536*I536</f>
        <v>120.6336</v>
      </c>
    </row>
    <row r="537" spans="1:10" s="78" customFormat="1" ht="14.25" customHeight="1" x14ac:dyDescent="0.2">
      <c r="A537" s="37" t="s">
        <v>41</v>
      </c>
      <c r="B537" s="31" t="s">
        <v>15</v>
      </c>
      <c r="C537" s="55">
        <v>4.88</v>
      </c>
      <c r="D537" s="55">
        <v>10</v>
      </c>
      <c r="E537" s="55">
        <f t="shared" ref="E537:E538" si="113">C537*D537</f>
        <v>48.8</v>
      </c>
      <c r="F537" s="37" t="s">
        <v>16</v>
      </c>
      <c r="G537" s="31" t="s">
        <v>17</v>
      </c>
      <c r="H537" s="56">
        <f>C537*0.15/10</f>
        <v>7.3200000000000001E-2</v>
      </c>
      <c r="I537" s="55">
        <v>279.89999999999998</v>
      </c>
      <c r="J537" s="79">
        <f>H537*I537</f>
        <v>20.488679999999999</v>
      </c>
    </row>
    <row r="538" spans="1:10" s="40" customFormat="1" ht="18" customHeight="1" x14ac:dyDescent="0.25">
      <c r="A538" s="21" t="s">
        <v>90</v>
      </c>
      <c r="B538" s="22" t="s">
        <v>15</v>
      </c>
      <c r="C538" s="98">
        <v>4.88</v>
      </c>
      <c r="D538" s="98">
        <v>250</v>
      </c>
      <c r="E538" s="98">
        <f t="shared" si="113"/>
        <v>1220</v>
      </c>
      <c r="F538" s="37" t="s">
        <v>46</v>
      </c>
      <c r="G538" s="31" t="s">
        <v>15</v>
      </c>
      <c r="H538" s="99">
        <f>C538*1.2</f>
        <v>5.8559999999999999</v>
      </c>
      <c r="I538" s="157">
        <v>280</v>
      </c>
      <c r="J538" s="100">
        <f t="shared" ref="J538:J540" si="114">H538*I538</f>
        <v>1639.68</v>
      </c>
    </row>
    <row r="539" spans="1:10" s="8" customFormat="1" x14ac:dyDescent="0.2">
      <c r="A539" s="21"/>
      <c r="B539" s="22"/>
      <c r="C539" s="98"/>
      <c r="D539" s="98"/>
      <c r="E539" s="98"/>
      <c r="F539" s="37" t="s">
        <v>181</v>
      </c>
      <c r="G539" s="33" t="s">
        <v>11</v>
      </c>
      <c r="H539" s="99">
        <f>C538*7.9/25</f>
        <v>1.5420799999999999</v>
      </c>
      <c r="I539" s="99">
        <v>589.86</v>
      </c>
      <c r="J539" s="100">
        <f t="shared" si="114"/>
        <v>909.61130879999996</v>
      </c>
    </row>
    <row r="540" spans="1:10" s="115" customFormat="1" ht="15" x14ac:dyDescent="0.2">
      <c r="A540" s="118"/>
      <c r="B540" s="119"/>
      <c r="C540" s="120"/>
      <c r="D540" s="120"/>
      <c r="E540" s="120"/>
      <c r="F540" s="88" t="s">
        <v>48</v>
      </c>
      <c r="G540" s="32" t="s">
        <v>39</v>
      </c>
      <c r="H540" s="99">
        <f>C538*11</f>
        <v>53.68</v>
      </c>
      <c r="I540" s="125">
        <v>0.18</v>
      </c>
      <c r="J540" s="100">
        <f t="shared" si="114"/>
        <v>9.6623999999999999</v>
      </c>
    </row>
    <row r="541" spans="1:10" s="115" customFormat="1" x14ac:dyDescent="0.2">
      <c r="A541" s="19" t="s">
        <v>91</v>
      </c>
      <c r="B541" s="38" t="s">
        <v>12</v>
      </c>
      <c r="C541" s="23">
        <v>4.42</v>
      </c>
      <c r="D541" s="34">
        <v>75</v>
      </c>
      <c r="E541" s="35">
        <f>C541*D541</f>
        <v>331.5</v>
      </c>
      <c r="F541" s="19"/>
      <c r="G541" s="38"/>
      <c r="H541" s="23"/>
      <c r="I541" s="34"/>
      <c r="J541" s="36"/>
    </row>
    <row r="542" spans="1:10" s="8" customFormat="1" x14ac:dyDescent="0.2">
      <c r="A542" s="21" t="s">
        <v>49</v>
      </c>
      <c r="B542" s="22" t="s">
        <v>15</v>
      </c>
      <c r="C542" s="98">
        <f>C538</f>
        <v>4.88</v>
      </c>
      <c r="D542" s="98">
        <v>25</v>
      </c>
      <c r="E542" s="98">
        <f>C542*D542</f>
        <v>122</v>
      </c>
      <c r="F542" s="21" t="s">
        <v>50</v>
      </c>
      <c r="G542" s="22" t="s">
        <v>51</v>
      </c>
      <c r="H542" s="63">
        <f>C542*0.3</f>
        <v>1.464</v>
      </c>
      <c r="I542" s="63">
        <v>79.25</v>
      </c>
      <c r="J542" s="124">
        <f t="shared" ref="J542" si="115">H542*I542</f>
        <v>116.02199999999999</v>
      </c>
    </row>
    <row r="543" spans="1:10" ht="14.25" customHeight="1" x14ac:dyDescent="0.2">
      <c r="A543" s="26" t="s">
        <v>13</v>
      </c>
      <c r="B543" s="39"/>
      <c r="C543" s="27"/>
      <c r="D543" s="42"/>
      <c r="E543" s="27">
        <f>SUM(E533:E542)</f>
        <v>2820.3</v>
      </c>
      <c r="F543" s="29" t="s">
        <v>13</v>
      </c>
      <c r="G543" s="39"/>
      <c r="H543" s="27"/>
      <c r="I543" s="27"/>
      <c r="J543" s="30">
        <f>SUM(J533:J542)</f>
        <v>4554.2173487999999</v>
      </c>
    </row>
    <row r="544" spans="1:10" s="40" customFormat="1" ht="17.25" customHeight="1" x14ac:dyDescent="0.25">
      <c r="A544" s="44" t="s">
        <v>54</v>
      </c>
      <c r="B544" s="45"/>
      <c r="C544" s="46"/>
      <c r="D544" s="47"/>
      <c r="E544" s="46">
        <f>E543+E531+E501</f>
        <v>18334.7</v>
      </c>
      <c r="F544" s="48" t="s">
        <v>13</v>
      </c>
      <c r="G544" s="45"/>
      <c r="H544" s="46"/>
      <c r="I544" s="46"/>
      <c r="J544" s="49">
        <f>J543+J531+J501</f>
        <v>27435.017783800002</v>
      </c>
    </row>
    <row r="545" spans="1:352" s="40" customFormat="1" ht="17.25" customHeight="1" thickBot="1" x14ac:dyDescent="0.3">
      <c r="A545" s="50"/>
      <c r="B545" s="51"/>
      <c r="C545" s="52"/>
      <c r="D545" s="53"/>
      <c r="E545" s="52"/>
      <c r="F545" s="54"/>
      <c r="G545" s="51"/>
      <c r="H545" s="52"/>
      <c r="I545" s="52"/>
      <c r="J545" s="52"/>
    </row>
    <row r="546" spans="1:352" ht="20.25" customHeight="1" x14ac:dyDescent="0.25">
      <c r="A546" s="15"/>
      <c r="B546" s="16"/>
      <c r="C546" s="17"/>
      <c r="D546" s="171" t="s">
        <v>246</v>
      </c>
      <c r="E546" s="171"/>
      <c r="F546" s="171"/>
      <c r="G546" s="16"/>
      <c r="H546" s="17"/>
      <c r="I546" s="17"/>
      <c r="J546" s="18"/>
    </row>
    <row r="547" spans="1:352" ht="14.25" customHeight="1" x14ac:dyDescent="0.2">
      <c r="A547" s="168" t="s">
        <v>14</v>
      </c>
      <c r="B547" s="169"/>
      <c r="C547" s="169"/>
      <c r="D547" s="169"/>
      <c r="E547" s="169"/>
      <c r="F547" s="169"/>
      <c r="G547" s="169"/>
      <c r="H547" s="169"/>
      <c r="I547" s="169"/>
      <c r="J547" s="172"/>
    </row>
    <row r="548" spans="1:352" s="140" customFormat="1" ht="28.5" outlineLevel="1" x14ac:dyDescent="0.25">
      <c r="A548" s="131" t="s">
        <v>244</v>
      </c>
      <c r="B548" s="132" t="s">
        <v>12</v>
      </c>
      <c r="C548" s="133">
        <v>2.73</v>
      </c>
      <c r="D548" s="133">
        <v>100</v>
      </c>
      <c r="E548" s="134">
        <f>C548*D548</f>
        <v>273</v>
      </c>
      <c r="F548" s="135" t="s">
        <v>112</v>
      </c>
      <c r="G548" s="136" t="s">
        <v>205</v>
      </c>
      <c r="H548" s="137">
        <f>C548/3*1.1</f>
        <v>1.0010000000000001</v>
      </c>
      <c r="I548" s="138">
        <v>113.85</v>
      </c>
      <c r="J548" s="134">
        <f t="shared" ref="J548" si="116">H548*I548</f>
        <v>113.96385000000001</v>
      </c>
      <c r="K548" s="139"/>
      <c r="L548" s="139"/>
      <c r="M548" s="139"/>
      <c r="N548" s="139"/>
      <c r="O548" s="139"/>
      <c r="P548" s="139"/>
      <c r="Q548" s="139"/>
      <c r="R548" s="139"/>
      <c r="S548" s="139"/>
      <c r="T548" s="139"/>
      <c r="U548" s="139"/>
      <c r="V548" s="139"/>
      <c r="W548" s="139"/>
      <c r="X548" s="139"/>
      <c r="Y548" s="139"/>
      <c r="Z548" s="139"/>
      <c r="AA548" s="139"/>
      <c r="AB548" s="139"/>
      <c r="AC548" s="139"/>
      <c r="AD548" s="139"/>
      <c r="AE548" s="139"/>
      <c r="AF548" s="139"/>
      <c r="AG548" s="139"/>
      <c r="AH548" s="139"/>
      <c r="AI548" s="139"/>
      <c r="AJ548" s="139"/>
      <c r="AK548" s="139"/>
      <c r="AL548" s="139"/>
      <c r="AM548" s="139"/>
      <c r="AN548" s="139"/>
      <c r="AO548" s="139"/>
      <c r="AP548" s="139"/>
      <c r="AQ548" s="139"/>
      <c r="AR548" s="139"/>
      <c r="AS548" s="139"/>
      <c r="AT548" s="139"/>
      <c r="AU548" s="139"/>
      <c r="AV548" s="139"/>
      <c r="AW548" s="139"/>
      <c r="AX548" s="139"/>
      <c r="AY548" s="139"/>
      <c r="AZ548" s="139"/>
      <c r="BA548" s="139"/>
      <c r="BB548" s="139"/>
      <c r="BC548" s="139"/>
      <c r="BD548" s="139"/>
      <c r="BE548" s="139"/>
      <c r="BF548" s="139"/>
      <c r="BG548" s="139"/>
      <c r="BH548" s="139"/>
      <c r="BI548" s="139"/>
      <c r="BJ548" s="139"/>
      <c r="BK548" s="139"/>
      <c r="BL548" s="139"/>
      <c r="BM548" s="139"/>
      <c r="BN548" s="139"/>
      <c r="BO548" s="139"/>
      <c r="BP548" s="139"/>
      <c r="BQ548" s="139"/>
      <c r="BR548" s="139"/>
      <c r="BS548" s="139"/>
      <c r="BT548" s="139"/>
      <c r="BU548" s="139"/>
      <c r="BV548" s="139"/>
      <c r="BW548" s="139"/>
      <c r="BX548" s="139"/>
      <c r="BY548" s="139"/>
      <c r="BZ548" s="139"/>
      <c r="CA548" s="139"/>
      <c r="CB548" s="139"/>
      <c r="CC548" s="139"/>
      <c r="CD548" s="139"/>
      <c r="CE548" s="139"/>
      <c r="CF548" s="139"/>
      <c r="CG548" s="139"/>
      <c r="CH548" s="139"/>
      <c r="CI548" s="139"/>
      <c r="CJ548" s="139"/>
      <c r="CK548" s="139"/>
      <c r="CL548" s="139"/>
      <c r="CM548" s="139"/>
      <c r="CN548" s="139"/>
      <c r="CO548" s="139"/>
      <c r="CP548" s="139"/>
      <c r="CQ548" s="139"/>
      <c r="CR548" s="139"/>
      <c r="CS548" s="139"/>
      <c r="CT548" s="139"/>
      <c r="CU548" s="139"/>
      <c r="CV548" s="139"/>
      <c r="CW548" s="139"/>
      <c r="CX548" s="139"/>
      <c r="CY548" s="139"/>
      <c r="CZ548" s="139"/>
      <c r="DA548" s="139"/>
      <c r="DB548" s="139"/>
      <c r="DC548" s="139"/>
      <c r="DD548" s="139"/>
      <c r="DE548" s="139"/>
      <c r="DF548" s="139"/>
      <c r="DG548" s="139"/>
      <c r="DH548" s="139"/>
      <c r="DI548" s="139"/>
      <c r="DJ548" s="139"/>
      <c r="DK548" s="139"/>
      <c r="DL548" s="139"/>
      <c r="DM548" s="139"/>
      <c r="DN548" s="139"/>
      <c r="DO548" s="139"/>
      <c r="DP548" s="139"/>
      <c r="DQ548" s="139"/>
      <c r="DR548" s="139"/>
      <c r="DS548" s="139"/>
      <c r="DT548" s="139"/>
      <c r="DU548" s="139"/>
      <c r="DV548" s="139"/>
      <c r="DW548" s="139"/>
      <c r="DX548" s="139"/>
      <c r="DY548" s="139"/>
      <c r="DZ548" s="139"/>
      <c r="EA548" s="139"/>
      <c r="EB548" s="139"/>
      <c r="EC548" s="139"/>
      <c r="ED548" s="139"/>
      <c r="EE548" s="139"/>
      <c r="EF548" s="139"/>
      <c r="EG548" s="139"/>
      <c r="EH548" s="139"/>
      <c r="EI548" s="139"/>
      <c r="EJ548" s="139"/>
      <c r="EK548" s="139"/>
      <c r="EL548" s="139"/>
      <c r="EM548" s="139"/>
      <c r="EN548" s="139"/>
      <c r="EO548" s="139"/>
      <c r="EP548" s="139"/>
      <c r="EQ548" s="139"/>
      <c r="ER548" s="139"/>
      <c r="ES548" s="139"/>
      <c r="ET548" s="139"/>
      <c r="EU548" s="139"/>
      <c r="EV548" s="139"/>
      <c r="EW548" s="139"/>
      <c r="EX548" s="139"/>
      <c r="EY548" s="139"/>
      <c r="EZ548" s="139"/>
      <c r="FA548" s="139"/>
      <c r="FB548" s="139"/>
      <c r="FC548" s="139"/>
      <c r="FD548" s="139"/>
      <c r="FE548" s="139"/>
      <c r="FF548" s="139"/>
      <c r="FG548" s="139"/>
      <c r="FH548" s="139"/>
      <c r="FI548" s="139"/>
      <c r="FJ548" s="139"/>
      <c r="FK548" s="139"/>
      <c r="FL548" s="139"/>
      <c r="FM548" s="139"/>
      <c r="FN548" s="139"/>
      <c r="FO548" s="139"/>
      <c r="FP548" s="139"/>
      <c r="FQ548" s="139"/>
      <c r="FR548" s="139"/>
      <c r="FS548" s="139"/>
      <c r="FT548" s="139"/>
      <c r="FU548" s="139"/>
      <c r="FV548" s="139"/>
      <c r="FW548" s="139"/>
      <c r="FX548" s="139"/>
      <c r="FY548" s="139"/>
      <c r="FZ548" s="139"/>
      <c r="GA548" s="139"/>
      <c r="GB548" s="139"/>
      <c r="GC548" s="139"/>
      <c r="GD548" s="139"/>
      <c r="GE548" s="139"/>
      <c r="GF548" s="139"/>
      <c r="GG548" s="139"/>
      <c r="GH548" s="139"/>
      <c r="GI548" s="139"/>
      <c r="GJ548" s="139"/>
      <c r="GK548" s="139"/>
      <c r="GL548" s="139"/>
      <c r="GM548" s="139"/>
      <c r="GN548" s="139"/>
      <c r="GO548" s="139"/>
      <c r="GP548" s="139"/>
      <c r="GQ548" s="139"/>
      <c r="GR548" s="139"/>
      <c r="GS548" s="139"/>
      <c r="GT548" s="139"/>
      <c r="GU548" s="139"/>
      <c r="GV548" s="139"/>
      <c r="GW548" s="139"/>
      <c r="GX548" s="139"/>
      <c r="GY548" s="139"/>
      <c r="GZ548" s="139"/>
      <c r="HA548" s="139"/>
      <c r="HB548" s="139"/>
      <c r="HC548" s="139"/>
      <c r="HD548" s="139"/>
      <c r="HE548" s="139"/>
      <c r="HF548" s="139"/>
      <c r="HG548" s="139"/>
      <c r="HH548" s="139"/>
      <c r="HI548" s="139"/>
      <c r="HJ548" s="139"/>
      <c r="HK548" s="139"/>
      <c r="HL548" s="139"/>
      <c r="HM548" s="139"/>
      <c r="HN548" s="139"/>
      <c r="HO548" s="139"/>
      <c r="HP548" s="139"/>
      <c r="HQ548" s="139"/>
      <c r="HR548" s="139"/>
      <c r="HS548" s="139"/>
      <c r="HT548" s="139"/>
      <c r="HU548" s="139"/>
      <c r="HV548" s="139"/>
      <c r="HW548" s="139"/>
      <c r="HX548" s="139"/>
      <c r="HY548" s="139"/>
      <c r="HZ548" s="139"/>
      <c r="IA548" s="139"/>
      <c r="IB548" s="139"/>
      <c r="IC548" s="139"/>
      <c r="ID548" s="139"/>
      <c r="IE548" s="139"/>
      <c r="IF548" s="139"/>
      <c r="IG548" s="139"/>
      <c r="IH548" s="139"/>
      <c r="II548" s="139"/>
      <c r="IJ548" s="139"/>
      <c r="IK548" s="139"/>
      <c r="IL548" s="139"/>
      <c r="IM548" s="139"/>
      <c r="IN548" s="139"/>
      <c r="IO548" s="139"/>
      <c r="IP548" s="139"/>
      <c r="IQ548" s="139"/>
      <c r="IR548" s="139"/>
      <c r="IS548" s="139"/>
      <c r="IT548" s="139"/>
      <c r="IU548" s="139"/>
      <c r="IV548" s="139"/>
      <c r="IW548" s="139"/>
      <c r="IX548" s="139"/>
      <c r="IY548" s="139"/>
      <c r="IZ548" s="139"/>
      <c r="JA548" s="139"/>
      <c r="JB548" s="139"/>
      <c r="JC548" s="139"/>
      <c r="JD548" s="139"/>
      <c r="JE548" s="139"/>
      <c r="JF548" s="139"/>
      <c r="JG548" s="139"/>
      <c r="JH548" s="139"/>
      <c r="JI548" s="139"/>
      <c r="JJ548" s="139"/>
      <c r="JK548" s="139"/>
      <c r="JL548" s="139"/>
      <c r="JM548" s="139"/>
      <c r="JN548" s="139"/>
      <c r="JO548" s="139"/>
      <c r="JP548" s="139"/>
      <c r="JQ548" s="139"/>
      <c r="JR548" s="139"/>
      <c r="JS548" s="139"/>
      <c r="JT548" s="139"/>
      <c r="JU548" s="139"/>
      <c r="JV548" s="139"/>
      <c r="JW548" s="139"/>
      <c r="JX548" s="139"/>
      <c r="JY548" s="139"/>
      <c r="JZ548" s="139"/>
      <c r="KA548" s="139"/>
      <c r="KB548" s="139"/>
      <c r="KC548" s="139"/>
      <c r="KD548" s="139"/>
      <c r="KE548" s="139"/>
      <c r="KF548" s="139"/>
      <c r="KG548" s="139"/>
      <c r="KH548" s="139"/>
      <c r="KI548" s="139"/>
      <c r="KJ548" s="139"/>
      <c r="KK548" s="139"/>
      <c r="KL548" s="139"/>
      <c r="KM548" s="139"/>
      <c r="KN548" s="139"/>
      <c r="KO548" s="139"/>
      <c r="KP548" s="139"/>
      <c r="KQ548" s="139"/>
      <c r="KR548" s="139"/>
      <c r="KS548" s="139"/>
      <c r="KT548" s="139"/>
      <c r="KU548" s="139"/>
      <c r="KV548" s="139"/>
      <c r="KW548" s="139"/>
      <c r="KX548" s="139"/>
      <c r="KY548" s="139"/>
      <c r="KZ548" s="139"/>
      <c r="LA548" s="139"/>
      <c r="LB548" s="139"/>
      <c r="LC548" s="139"/>
      <c r="LD548" s="139"/>
      <c r="LE548" s="139"/>
      <c r="LF548" s="139"/>
      <c r="LG548" s="139"/>
      <c r="LH548" s="139"/>
      <c r="LI548" s="139"/>
      <c r="LJ548" s="139"/>
      <c r="LK548" s="139"/>
      <c r="LL548" s="139"/>
      <c r="LM548" s="139"/>
      <c r="LN548" s="139"/>
      <c r="LO548" s="139"/>
      <c r="LP548" s="139"/>
      <c r="LQ548" s="139"/>
      <c r="LR548" s="139"/>
      <c r="LS548" s="139"/>
      <c r="LT548" s="139"/>
      <c r="LU548" s="139"/>
      <c r="LV548" s="139"/>
      <c r="LW548" s="139"/>
      <c r="LX548" s="139"/>
      <c r="LY548" s="139"/>
      <c r="LZ548" s="139"/>
      <c r="MA548" s="139"/>
      <c r="MB548" s="139"/>
      <c r="MC548" s="139"/>
      <c r="MD548" s="139"/>
      <c r="ME548" s="139"/>
      <c r="MF548" s="139"/>
      <c r="MG548" s="139"/>
      <c r="MH548" s="139"/>
      <c r="MI548" s="139"/>
      <c r="MJ548" s="139"/>
      <c r="MK548" s="139"/>
      <c r="ML548" s="139"/>
      <c r="MM548" s="139"/>
      <c r="MN548" s="139"/>
    </row>
    <row r="549" spans="1:352" s="140" customFormat="1" ht="24.75" customHeight="1" outlineLevel="1" x14ac:dyDescent="0.25">
      <c r="A549" s="141"/>
      <c r="B549" s="142"/>
      <c r="C549" s="142"/>
      <c r="D549" s="142"/>
      <c r="E549" s="143"/>
      <c r="F549" s="144" t="s">
        <v>113</v>
      </c>
      <c r="G549" s="145" t="s">
        <v>10</v>
      </c>
      <c r="H549" s="137">
        <f>C548*3.2/3</f>
        <v>2.9120000000000004</v>
      </c>
      <c r="I549" s="138">
        <v>45.63</v>
      </c>
      <c r="J549" s="134">
        <f>H549*I549</f>
        <v>132.87456000000003</v>
      </c>
      <c r="K549" s="139"/>
      <c r="L549" s="139"/>
      <c r="M549" s="139"/>
      <c r="N549" s="139"/>
      <c r="O549" s="139"/>
      <c r="P549" s="139"/>
      <c r="Q549" s="139"/>
      <c r="R549" s="139"/>
      <c r="S549" s="139"/>
      <c r="T549" s="139"/>
      <c r="U549" s="139"/>
      <c r="V549" s="139"/>
      <c r="W549" s="139"/>
      <c r="X549" s="139"/>
      <c r="Y549" s="139"/>
      <c r="Z549" s="139"/>
      <c r="AA549" s="139"/>
      <c r="AB549" s="139"/>
      <c r="AC549" s="139"/>
      <c r="AD549" s="139"/>
      <c r="AE549" s="139"/>
      <c r="AF549" s="139"/>
      <c r="AG549" s="139"/>
      <c r="AH549" s="139"/>
      <c r="AI549" s="139"/>
      <c r="AJ549" s="139"/>
      <c r="AK549" s="139"/>
      <c r="AL549" s="139"/>
      <c r="AM549" s="139"/>
      <c r="AN549" s="139"/>
      <c r="AO549" s="139"/>
      <c r="AP549" s="139"/>
      <c r="AQ549" s="139"/>
      <c r="AR549" s="139"/>
      <c r="AS549" s="139"/>
      <c r="AT549" s="139"/>
      <c r="AU549" s="139"/>
      <c r="AV549" s="139"/>
      <c r="AW549" s="139"/>
      <c r="AX549" s="139"/>
      <c r="AY549" s="139"/>
      <c r="AZ549" s="139"/>
      <c r="BA549" s="139"/>
      <c r="BB549" s="139"/>
      <c r="BC549" s="139"/>
      <c r="BD549" s="139"/>
      <c r="BE549" s="139"/>
      <c r="BF549" s="139"/>
      <c r="BG549" s="139"/>
      <c r="BH549" s="139"/>
      <c r="BI549" s="139"/>
      <c r="BJ549" s="139"/>
      <c r="BK549" s="139"/>
      <c r="BL549" s="139"/>
      <c r="BM549" s="139"/>
      <c r="BN549" s="139"/>
      <c r="BO549" s="139"/>
      <c r="BP549" s="139"/>
      <c r="BQ549" s="139"/>
      <c r="BR549" s="139"/>
      <c r="BS549" s="139"/>
      <c r="BT549" s="139"/>
      <c r="BU549" s="139"/>
      <c r="BV549" s="139"/>
      <c r="BW549" s="139"/>
      <c r="BX549" s="139"/>
      <c r="BY549" s="139"/>
      <c r="BZ549" s="139"/>
      <c r="CA549" s="139"/>
      <c r="CB549" s="139"/>
      <c r="CC549" s="139"/>
      <c r="CD549" s="139"/>
      <c r="CE549" s="139"/>
      <c r="CF549" s="139"/>
      <c r="CG549" s="139"/>
      <c r="CH549" s="139"/>
      <c r="CI549" s="139"/>
      <c r="CJ549" s="139"/>
      <c r="CK549" s="139"/>
      <c r="CL549" s="139"/>
      <c r="CM549" s="139"/>
      <c r="CN549" s="139"/>
      <c r="CO549" s="139"/>
      <c r="CP549" s="139"/>
      <c r="CQ549" s="139"/>
      <c r="CR549" s="139"/>
      <c r="CS549" s="139"/>
      <c r="CT549" s="139"/>
      <c r="CU549" s="139"/>
      <c r="CV549" s="139"/>
      <c r="CW549" s="139"/>
      <c r="CX549" s="139"/>
      <c r="CY549" s="139"/>
      <c r="CZ549" s="139"/>
      <c r="DA549" s="139"/>
      <c r="DB549" s="139"/>
      <c r="DC549" s="139"/>
      <c r="DD549" s="139"/>
      <c r="DE549" s="139"/>
      <c r="DF549" s="139"/>
      <c r="DG549" s="139"/>
      <c r="DH549" s="139"/>
      <c r="DI549" s="139"/>
      <c r="DJ549" s="139"/>
      <c r="DK549" s="139"/>
      <c r="DL549" s="139"/>
      <c r="DM549" s="139"/>
      <c r="DN549" s="139"/>
      <c r="DO549" s="139"/>
      <c r="DP549" s="139"/>
      <c r="DQ549" s="139"/>
      <c r="DR549" s="139"/>
      <c r="DS549" s="139"/>
      <c r="DT549" s="139"/>
      <c r="DU549" s="139"/>
      <c r="DV549" s="139"/>
      <c r="DW549" s="139"/>
      <c r="DX549" s="139"/>
      <c r="DY549" s="139"/>
      <c r="DZ549" s="139"/>
      <c r="EA549" s="139"/>
      <c r="EB549" s="139"/>
      <c r="EC549" s="139"/>
      <c r="ED549" s="139"/>
      <c r="EE549" s="139"/>
      <c r="EF549" s="139"/>
      <c r="EG549" s="139"/>
      <c r="EH549" s="139"/>
      <c r="EI549" s="139"/>
      <c r="EJ549" s="139"/>
      <c r="EK549" s="139"/>
      <c r="EL549" s="139"/>
      <c r="EM549" s="139"/>
      <c r="EN549" s="139"/>
      <c r="EO549" s="139"/>
      <c r="EP549" s="139"/>
      <c r="EQ549" s="139"/>
      <c r="ER549" s="139"/>
      <c r="ES549" s="139"/>
      <c r="ET549" s="139"/>
      <c r="EU549" s="139"/>
      <c r="EV549" s="139"/>
      <c r="EW549" s="139"/>
      <c r="EX549" s="139"/>
      <c r="EY549" s="139"/>
      <c r="EZ549" s="139"/>
      <c r="FA549" s="139"/>
      <c r="FB549" s="139"/>
      <c r="FC549" s="139"/>
      <c r="FD549" s="139"/>
      <c r="FE549" s="139"/>
      <c r="FF549" s="139"/>
      <c r="FG549" s="139"/>
      <c r="FH549" s="139"/>
      <c r="FI549" s="139"/>
      <c r="FJ549" s="139"/>
      <c r="FK549" s="139"/>
      <c r="FL549" s="139"/>
      <c r="FM549" s="139"/>
      <c r="FN549" s="139"/>
      <c r="FO549" s="139"/>
      <c r="FP549" s="139"/>
      <c r="FQ549" s="139"/>
      <c r="FR549" s="139"/>
      <c r="FS549" s="139"/>
      <c r="FT549" s="139"/>
      <c r="FU549" s="139"/>
      <c r="FV549" s="139"/>
      <c r="FW549" s="139"/>
      <c r="FX549" s="139"/>
      <c r="FY549" s="139"/>
      <c r="FZ549" s="139"/>
      <c r="GA549" s="139"/>
      <c r="GB549" s="139"/>
      <c r="GC549" s="139"/>
      <c r="GD549" s="139"/>
      <c r="GE549" s="139"/>
      <c r="GF549" s="139"/>
      <c r="GG549" s="139"/>
      <c r="GH549" s="139"/>
      <c r="GI549" s="139"/>
      <c r="GJ549" s="139"/>
      <c r="GK549" s="139"/>
      <c r="GL549" s="139"/>
      <c r="GM549" s="139"/>
      <c r="GN549" s="139"/>
      <c r="GO549" s="139"/>
      <c r="GP549" s="139"/>
      <c r="GQ549" s="139"/>
      <c r="GR549" s="139"/>
      <c r="GS549" s="139"/>
      <c r="GT549" s="139"/>
      <c r="GU549" s="139"/>
      <c r="GV549" s="139"/>
      <c r="GW549" s="139"/>
      <c r="GX549" s="139"/>
      <c r="GY549" s="139"/>
      <c r="GZ549" s="139"/>
      <c r="HA549" s="139"/>
      <c r="HB549" s="139"/>
      <c r="HC549" s="139"/>
      <c r="HD549" s="139"/>
      <c r="HE549" s="139"/>
      <c r="HF549" s="139"/>
      <c r="HG549" s="139"/>
      <c r="HH549" s="139"/>
      <c r="HI549" s="139"/>
      <c r="HJ549" s="139"/>
      <c r="HK549" s="139"/>
      <c r="HL549" s="139"/>
      <c r="HM549" s="139"/>
      <c r="HN549" s="139"/>
      <c r="HO549" s="139"/>
      <c r="HP549" s="139"/>
      <c r="HQ549" s="139"/>
      <c r="HR549" s="139"/>
      <c r="HS549" s="139"/>
      <c r="HT549" s="139"/>
      <c r="HU549" s="139"/>
      <c r="HV549" s="139"/>
      <c r="HW549" s="139"/>
      <c r="HX549" s="139"/>
      <c r="HY549" s="139"/>
      <c r="HZ549" s="139"/>
      <c r="IA549" s="139"/>
      <c r="IB549" s="139"/>
      <c r="IC549" s="139"/>
      <c r="ID549" s="139"/>
      <c r="IE549" s="139"/>
      <c r="IF549" s="139"/>
      <c r="IG549" s="139"/>
      <c r="IH549" s="139"/>
      <c r="II549" s="139"/>
      <c r="IJ549" s="139"/>
      <c r="IK549" s="139"/>
      <c r="IL549" s="139"/>
      <c r="IM549" s="139"/>
      <c r="IN549" s="139"/>
      <c r="IO549" s="139"/>
      <c r="IP549" s="139"/>
      <c r="IQ549" s="139"/>
      <c r="IR549" s="139"/>
      <c r="IS549" s="139"/>
      <c r="IT549" s="139"/>
      <c r="IU549" s="139"/>
      <c r="IV549" s="139"/>
      <c r="IW549" s="139"/>
      <c r="IX549" s="139"/>
      <c r="IY549" s="139"/>
      <c r="IZ549" s="139"/>
      <c r="JA549" s="139"/>
      <c r="JB549" s="139"/>
      <c r="JC549" s="139"/>
      <c r="JD549" s="139"/>
      <c r="JE549" s="139"/>
      <c r="JF549" s="139"/>
      <c r="JG549" s="139"/>
      <c r="JH549" s="139"/>
      <c r="JI549" s="139"/>
      <c r="JJ549" s="139"/>
      <c r="JK549" s="139"/>
      <c r="JL549" s="139"/>
      <c r="JM549" s="139"/>
      <c r="JN549" s="139"/>
      <c r="JO549" s="139"/>
      <c r="JP549" s="139"/>
      <c r="JQ549" s="139"/>
      <c r="JR549" s="139"/>
      <c r="JS549" s="139"/>
      <c r="JT549" s="139"/>
      <c r="JU549" s="139"/>
      <c r="JV549" s="139"/>
      <c r="JW549" s="139"/>
      <c r="JX549" s="139"/>
      <c r="JY549" s="139"/>
      <c r="JZ549" s="139"/>
      <c r="KA549" s="139"/>
      <c r="KB549" s="139"/>
      <c r="KC549" s="139"/>
      <c r="KD549" s="139"/>
      <c r="KE549" s="139"/>
      <c r="KF549" s="139"/>
      <c r="KG549" s="139"/>
      <c r="KH549" s="139"/>
      <c r="KI549" s="139"/>
      <c r="KJ549" s="139"/>
      <c r="KK549" s="139"/>
      <c r="KL549" s="139"/>
      <c r="KM549" s="139"/>
      <c r="KN549" s="139"/>
      <c r="KO549" s="139"/>
      <c r="KP549" s="139"/>
      <c r="KQ549" s="139"/>
      <c r="KR549" s="139"/>
      <c r="KS549" s="139"/>
      <c r="KT549" s="139"/>
      <c r="KU549" s="139"/>
      <c r="KV549" s="139"/>
      <c r="KW549" s="139"/>
      <c r="KX549" s="139"/>
      <c r="KY549" s="139"/>
      <c r="KZ549" s="139"/>
      <c r="LA549" s="139"/>
      <c r="LB549" s="139"/>
      <c r="LC549" s="139"/>
      <c r="LD549" s="139"/>
      <c r="LE549" s="139"/>
      <c r="LF549" s="139"/>
      <c r="LG549" s="139"/>
      <c r="LH549" s="139"/>
      <c r="LI549" s="139"/>
      <c r="LJ549" s="139"/>
      <c r="LK549" s="139"/>
      <c r="LL549" s="139"/>
      <c r="LM549" s="139"/>
      <c r="LN549" s="139"/>
      <c r="LO549" s="139"/>
      <c r="LP549" s="139"/>
      <c r="LQ549" s="139"/>
      <c r="LR549" s="139"/>
      <c r="LS549" s="139"/>
      <c r="LT549" s="139"/>
      <c r="LU549" s="139"/>
      <c r="LV549" s="139"/>
      <c r="LW549" s="139"/>
      <c r="LX549" s="139"/>
      <c r="LY549" s="139"/>
      <c r="LZ549" s="139"/>
      <c r="MA549" s="139"/>
      <c r="MB549" s="139"/>
      <c r="MC549" s="139"/>
      <c r="MD549" s="139"/>
      <c r="ME549" s="139"/>
      <c r="MF549" s="139"/>
      <c r="MG549" s="139"/>
      <c r="MH549" s="139"/>
      <c r="MI549" s="139"/>
      <c r="MJ549" s="139"/>
      <c r="MK549" s="139"/>
      <c r="ML549" s="139"/>
      <c r="MM549" s="139"/>
      <c r="MN549" s="139"/>
    </row>
    <row r="550" spans="1:352" s="140" customFormat="1" ht="15" customHeight="1" outlineLevel="1" x14ac:dyDescent="0.25">
      <c r="A550" s="131"/>
      <c r="B550" s="132"/>
      <c r="C550" s="133"/>
      <c r="D550" s="133"/>
      <c r="E550" s="134"/>
      <c r="F550" s="144" t="s">
        <v>114</v>
      </c>
      <c r="G550" s="145" t="s">
        <v>10</v>
      </c>
      <c r="H550" s="137">
        <f>C548*2.9/3</f>
        <v>2.6389999999999998</v>
      </c>
      <c r="I550" s="138">
        <v>62.6</v>
      </c>
      <c r="J550" s="134">
        <f>H550*I550</f>
        <v>165.20139999999998</v>
      </c>
      <c r="K550" s="139"/>
      <c r="L550" s="139"/>
      <c r="M550" s="139"/>
      <c r="N550" s="139"/>
      <c r="O550" s="139"/>
      <c r="P550" s="139"/>
      <c r="Q550" s="139"/>
      <c r="R550" s="139"/>
      <c r="S550" s="139"/>
      <c r="T550" s="139"/>
      <c r="U550" s="139"/>
      <c r="V550" s="139"/>
      <c r="W550" s="139"/>
      <c r="X550" s="139"/>
      <c r="Y550" s="139"/>
      <c r="Z550" s="139"/>
      <c r="AA550" s="139"/>
      <c r="AB550" s="139"/>
      <c r="AC550" s="139"/>
      <c r="AD550" s="139"/>
      <c r="AE550" s="139"/>
      <c r="AF550" s="139"/>
      <c r="AG550" s="139"/>
      <c r="AH550" s="139"/>
      <c r="AI550" s="139"/>
      <c r="AJ550" s="139"/>
      <c r="AK550" s="139"/>
      <c r="AL550" s="139"/>
      <c r="AM550" s="139"/>
      <c r="AN550" s="139"/>
      <c r="AO550" s="139"/>
      <c r="AP550" s="139"/>
      <c r="AQ550" s="139"/>
      <c r="AR550" s="139"/>
      <c r="AS550" s="139"/>
      <c r="AT550" s="139"/>
      <c r="AU550" s="139"/>
      <c r="AV550" s="139"/>
      <c r="AW550" s="139"/>
      <c r="AX550" s="139"/>
      <c r="AY550" s="139"/>
      <c r="AZ550" s="139"/>
      <c r="BA550" s="139"/>
      <c r="BB550" s="139"/>
      <c r="BC550" s="139"/>
      <c r="BD550" s="139"/>
      <c r="BE550" s="139"/>
      <c r="BF550" s="139"/>
      <c r="BG550" s="139"/>
      <c r="BH550" s="139"/>
      <c r="BI550" s="139"/>
      <c r="BJ550" s="139"/>
      <c r="BK550" s="139"/>
      <c r="BL550" s="139"/>
      <c r="BM550" s="139"/>
      <c r="BN550" s="139"/>
      <c r="BO550" s="139"/>
      <c r="BP550" s="139"/>
      <c r="BQ550" s="139"/>
      <c r="BR550" s="139"/>
      <c r="BS550" s="139"/>
      <c r="BT550" s="139"/>
      <c r="BU550" s="139"/>
      <c r="BV550" s="139"/>
      <c r="BW550" s="139"/>
      <c r="BX550" s="139"/>
      <c r="BY550" s="139"/>
      <c r="BZ550" s="139"/>
      <c r="CA550" s="139"/>
      <c r="CB550" s="139"/>
      <c r="CC550" s="139"/>
      <c r="CD550" s="139"/>
      <c r="CE550" s="139"/>
      <c r="CF550" s="139"/>
      <c r="CG550" s="139"/>
      <c r="CH550" s="139"/>
      <c r="CI550" s="139"/>
      <c r="CJ550" s="139"/>
      <c r="CK550" s="139"/>
      <c r="CL550" s="139"/>
      <c r="CM550" s="139"/>
      <c r="CN550" s="139"/>
      <c r="CO550" s="139"/>
      <c r="CP550" s="139"/>
      <c r="CQ550" s="139"/>
      <c r="CR550" s="139"/>
      <c r="CS550" s="139"/>
      <c r="CT550" s="139"/>
      <c r="CU550" s="139"/>
      <c r="CV550" s="139"/>
      <c r="CW550" s="139"/>
      <c r="CX550" s="139"/>
      <c r="CY550" s="139"/>
      <c r="CZ550" s="139"/>
      <c r="DA550" s="139"/>
      <c r="DB550" s="139"/>
      <c r="DC550" s="139"/>
      <c r="DD550" s="139"/>
      <c r="DE550" s="139"/>
      <c r="DF550" s="139"/>
      <c r="DG550" s="139"/>
      <c r="DH550" s="139"/>
      <c r="DI550" s="139"/>
      <c r="DJ550" s="139"/>
      <c r="DK550" s="139"/>
      <c r="DL550" s="139"/>
      <c r="DM550" s="139"/>
      <c r="DN550" s="139"/>
      <c r="DO550" s="139"/>
      <c r="DP550" s="139"/>
      <c r="DQ550" s="139"/>
      <c r="DR550" s="139"/>
      <c r="DS550" s="139"/>
      <c r="DT550" s="139"/>
      <c r="DU550" s="139"/>
      <c r="DV550" s="139"/>
      <c r="DW550" s="139"/>
      <c r="DX550" s="139"/>
      <c r="DY550" s="139"/>
      <c r="DZ550" s="139"/>
      <c r="EA550" s="139"/>
      <c r="EB550" s="139"/>
      <c r="EC550" s="139"/>
      <c r="ED550" s="139"/>
      <c r="EE550" s="139"/>
      <c r="EF550" s="139"/>
      <c r="EG550" s="139"/>
      <c r="EH550" s="139"/>
      <c r="EI550" s="139"/>
      <c r="EJ550" s="139"/>
      <c r="EK550" s="139"/>
      <c r="EL550" s="139"/>
      <c r="EM550" s="139"/>
      <c r="EN550" s="139"/>
      <c r="EO550" s="139"/>
      <c r="EP550" s="139"/>
      <c r="EQ550" s="139"/>
      <c r="ER550" s="139"/>
      <c r="ES550" s="139"/>
      <c r="ET550" s="139"/>
      <c r="EU550" s="139"/>
      <c r="EV550" s="139"/>
      <c r="EW550" s="139"/>
      <c r="EX550" s="139"/>
      <c r="EY550" s="139"/>
      <c r="EZ550" s="139"/>
      <c r="FA550" s="139"/>
      <c r="FB550" s="139"/>
      <c r="FC550" s="139"/>
      <c r="FD550" s="139"/>
      <c r="FE550" s="139"/>
      <c r="FF550" s="139"/>
      <c r="FG550" s="139"/>
      <c r="FH550" s="139"/>
      <c r="FI550" s="139"/>
      <c r="FJ550" s="139"/>
      <c r="FK550" s="139"/>
      <c r="FL550" s="139"/>
      <c r="FM550" s="139"/>
      <c r="FN550" s="139"/>
      <c r="FO550" s="139"/>
      <c r="FP550" s="139"/>
      <c r="FQ550" s="139"/>
      <c r="FR550" s="139"/>
      <c r="FS550" s="139"/>
      <c r="FT550" s="139"/>
      <c r="FU550" s="139"/>
      <c r="FV550" s="139"/>
      <c r="FW550" s="139"/>
      <c r="FX550" s="139"/>
      <c r="FY550" s="139"/>
      <c r="FZ550" s="139"/>
      <c r="GA550" s="139"/>
      <c r="GB550" s="139"/>
      <c r="GC550" s="139"/>
      <c r="GD550" s="139"/>
      <c r="GE550" s="139"/>
      <c r="GF550" s="139"/>
      <c r="GG550" s="139"/>
      <c r="GH550" s="139"/>
      <c r="GI550" s="139"/>
      <c r="GJ550" s="139"/>
      <c r="GK550" s="139"/>
      <c r="GL550" s="139"/>
      <c r="GM550" s="139"/>
      <c r="GN550" s="139"/>
      <c r="GO550" s="139"/>
      <c r="GP550" s="139"/>
      <c r="GQ550" s="139"/>
      <c r="GR550" s="139"/>
      <c r="GS550" s="139"/>
      <c r="GT550" s="139"/>
      <c r="GU550" s="139"/>
      <c r="GV550" s="139"/>
      <c r="GW550" s="139"/>
      <c r="GX550" s="139"/>
      <c r="GY550" s="139"/>
      <c r="GZ550" s="139"/>
      <c r="HA550" s="139"/>
      <c r="HB550" s="139"/>
      <c r="HC550" s="139"/>
      <c r="HD550" s="139"/>
      <c r="HE550" s="139"/>
      <c r="HF550" s="139"/>
      <c r="HG550" s="139"/>
      <c r="HH550" s="139"/>
      <c r="HI550" s="139"/>
      <c r="HJ550" s="139"/>
      <c r="HK550" s="139"/>
      <c r="HL550" s="139"/>
      <c r="HM550" s="139"/>
      <c r="HN550" s="139"/>
      <c r="HO550" s="139"/>
      <c r="HP550" s="139"/>
      <c r="HQ550" s="139"/>
      <c r="HR550" s="139"/>
      <c r="HS550" s="139"/>
      <c r="HT550" s="139"/>
      <c r="HU550" s="139"/>
      <c r="HV550" s="139"/>
      <c r="HW550" s="139"/>
      <c r="HX550" s="139"/>
      <c r="HY550" s="139"/>
      <c r="HZ550" s="139"/>
      <c r="IA550" s="139"/>
      <c r="IB550" s="139"/>
      <c r="IC550" s="139"/>
      <c r="ID550" s="139"/>
      <c r="IE550" s="139"/>
      <c r="IF550" s="139"/>
      <c r="IG550" s="139"/>
      <c r="IH550" s="139"/>
      <c r="II550" s="139"/>
      <c r="IJ550" s="139"/>
      <c r="IK550" s="139"/>
      <c r="IL550" s="139"/>
      <c r="IM550" s="139"/>
      <c r="IN550" s="139"/>
      <c r="IO550" s="139"/>
      <c r="IP550" s="139"/>
      <c r="IQ550" s="139"/>
      <c r="IR550" s="139"/>
      <c r="IS550" s="139"/>
      <c r="IT550" s="139"/>
      <c r="IU550" s="139"/>
      <c r="IV550" s="139"/>
      <c r="IW550" s="139"/>
      <c r="IX550" s="139"/>
      <c r="IY550" s="139"/>
      <c r="IZ550" s="139"/>
      <c r="JA550" s="139"/>
      <c r="JB550" s="139"/>
      <c r="JC550" s="139"/>
      <c r="JD550" s="139"/>
      <c r="JE550" s="139"/>
      <c r="JF550" s="139"/>
      <c r="JG550" s="139"/>
      <c r="JH550" s="139"/>
      <c r="JI550" s="139"/>
      <c r="JJ550" s="139"/>
      <c r="JK550" s="139"/>
      <c r="JL550" s="139"/>
      <c r="JM550" s="139"/>
      <c r="JN550" s="139"/>
      <c r="JO550" s="139"/>
      <c r="JP550" s="139"/>
      <c r="JQ550" s="139"/>
      <c r="JR550" s="139"/>
      <c r="JS550" s="139"/>
      <c r="JT550" s="139"/>
      <c r="JU550" s="139"/>
      <c r="JV550" s="139"/>
      <c r="JW550" s="139"/>
      <c r="JX550" s="139"/>
      <c r="JY550" s="139"/>
      <c r="JZ550" s="139"/>
      <c r="KA550" s="139"/>
      <c r="KB550" s="139"/>
      <c r="KC550" s="139"/>
      <c r="KD550" s="139"/>
      <c r="KE550" s="139"/>
      <c r="KF550" s="139"/>
      <c r="KG550" s="139"/>
      <c r="KH550" s="139"/>
      <c r="KI550" s="139"/>
      <c r="KJ550" s="139"/>
      <c r="KK550" s="139"/>
      <c r="KL550" s="139"/>
      <c r="KM550" s="139"/>
      <c r="KN550" s="139"/>
      <c r="KO550" s="139"/>
      <c r="KP550" s="139"/>
      <c r="KQ550" s="139"/>
      <c r="KR550" s="139"/>
      <c r="KS550" s="139"/>
      <c r="KT550" s="139"/>
      <c r="KU550" s="139"/>
      <c r="KV550" s="139"/>
      <c r="KW550" s="139"/>
      <c r="KX550" s="139"/>
      <c r="KY550" s="139"/>
      <c r="KZ550" s="139"/>
      <c r="LA550" s="139"/>
      <c r="LB550" s="139"/>
      <c r="LC550" s="139"/>
      <c r="LD550" s="139"/>
      <c r="LE550" s="139"/>
      <c r="LF550" s="139"/>
      <c r="LG550" s="139"/>
      <c r="LH550" s="139"/>
      <c r="LI550" s="139"/>
      <c r="LJ550" s="139"/>
      <c r="LK550" s="139"/>
      <c r="LL550" s="139"/>
      <c r="LM550" s="139"/>
      <c r="LN550" s="139"/>
      <c r="LO550" s="139"/>
      <c r="LP550" s="139"/>
      <c r="LQ550" s="139"/>
      <c r="LR550" s="139"/>
      <c r="LS550" s="139"/>
      <c r="LT550" s="139"/>
      <c r="LU550" s="139"/>
      <c r="LV550" s="139"/>
      <c r="LW550" s="139"/>
      <c r="LX550" s="139"/>
      <c r="LY550" s="139"/>
      <c r="LZ550" s="139"/>
      <c r="MA550" s="139"/>
      <c r="MB550" s="139"/>
      <c r="MC550" s="139"/>
      <c r="MD550" s="139"/>
      <c r="ME550" s="139"/>
      <c r="MF550" s="139"/>
      <c r="MG550" s="139"/>
      <c r="MH550" s="139"/>
      <c r="MI550" s="139"/>
      <c r="MJ550" s="139"/>
      <c r="MK550" s="139"/>
      <c r="ML550" s="139"/>
      <c r="MM550" s="139"/>
      <c r="MN550" s="139"/>
    </row>
    <row r="551" spans="1:352" s="140" customFormat="1" ht="15" customHeight="1" outlineLevel="1" x14ac:dyDescent="0.25">
      <c r="A551" s="131"/>
      <c r="B551" s="132"/>
      <c r="C551" s="133"/>
      <c r="D551" s="133"/>
      <c r="E551" s="134"/>
      <c r="F551" s="144" t="s">
        <v>115</v>
      </c>
      <c r="G551" s="145" t="s">
        <v>39</v>
      </c>
      <c r="H551" s="137">
        <f>C548*0.8</f>
        <v>2.1840000000000002</v>
      </c>
      <c r="I551" s="138">
        <v>5.0999999999999996</v>
      </c>
      <c r="J551" s="134">
        <f t="shared" ref="J551:J568" si="117">H551*I551</f>
        <v>11.138400000000001</v>
      </c>
      <c r="K551" s="139"/>
      <c r="L551" s="139"/>
      <c r="M551" s="139"/>
      <c r="N551" s="139"/>
      <c r="O551" s="139"/>
      <c r="P551" s="139"/>
      <c r="Q551" s="139"/>
      <c r="R551" s="139"/>
      <c r="S551" s="139"/>
      <c r="T551" s="139"/>
      <c r="U551" s="139"/>
      <c r="V551" s="139"/>
      <c r="W551" s="139"/>
      <c r="X551" s="139"/>
      <c r="Y551" s="139"/>
      <c r="Z551" s="139"/>
      <c r="AA551" s="139"/>
      <c r="AB551" s="139"/>
      <c r="AC551" s="139"/>
      <c r="AD551" s="139"/>
      <c r="AE551" s="139"/>
      <c r="AF551" s="139"/>
      <c r="AG551" s="139"/>
      <c r="AH551" s="139"/>
      <c r="AI551" s="139"/>
      <c r="AJ551" s="139"/>
      <c r="AK551" s="139"/>
      <c r="AL551" s="139"/>
      <c r="AM551" s="139"/>
      <c r="AN551" s="139"/>
      <c r="AO551" s="139"/>
      <c r="AP551" s="139"/>
      <c r="AQ551" s="139"/>
      <c r="AR551" s="139"/>
      <c r="AS551" s="139"/>
      <c r="AT551" s="139"/>
      <c r="AU551" s="139"/>
      <c r="AV551" s="139"/>
      <c r="AW551" s="139"/>
      <c r="AX551" s="139"/>
      <c r="AY551" s="139"/>
      <c r="AZ551" s="139"/>
      <c r="BA551" s="139"/>
      <c r="BB551" s="139"/>
      <c r="BC551" s="139"/>
      <c r="BD551" s="139"/>
      <c r="BE551" s="139"/>
      <c r="BF551" s="139"/>
      <c r="BG551" s="139"/>
      <c r="BH551" s="139"/>
      <c r="BI551" s="139"/>
      <c r="BJ551" s="139"/>
      <c r="BK551" s="139"/>
      <c r="BL551" s="139"/>
      <c r="BM551" s="139"/>
      <c r="BN551" s="139"/>
      <c r="BO551" s="139"/>
      <c r="BP551" s="139"/>
      <c r="BQ551" s="139"/>
      <c r="BR551" s="139"/>
      <c r="BS551" s="139"/>
      <c r="BT551" s="139"/>
      <c r="BU551" s="139"/>
      <c r="BV551" s="139"/>
      <c r="BW551" s="139"/>
      <c r="BX551" s="139"/>
      <c r="BY551" s="139"/>
      <c r="BZ551" s="139"/>
      <c r="CA551" s="139"/>
      <c r="CB551" s="139"/>
      <c r="CC551" s="139"/>
      <c r="CD551" s="139"/>
      <c r="CE551" s="139"/>
      <c r="CF551" s="139"/>
      <c r="CG551" s="139"/>
      <c r="CH551" s="139"/>
      <c r="CI551" s="139"/>
      <c r="CJ551" s="139"/>
      <c r="CK551" s="139"/>
      <c r="CL551" s="139"/>
      <c r="CM551" s="139"/>
      <c r="CN551" s="139"/>
      <c r="CO551" s="139"/>
      <c r="CP551" s="139"/>
      <c r="CQ551" s="139"/>
      <c r="CR551" s="139"/>
      <c r="CS551" s="139"/>
      <c r="CT551" s="139"/>
      <c r="CU551" s="139"/>
      <c r="CV551" s="139"/>
      <c r="CW551" s="139"/>
      <c r="CX551" s="139"/>
      <c r="CY551" s="139"/>
      <c r="CZ551" s="139"/>
      <c r="DA551" s="139"/>
      <c r="DB551" s="139"/>
      <c r="DC551" s="139"/>
      <c r="DD551" s="139"/>
      <c r="DE551" s="139"/>
      <c r="DF551" s="139"/>
      <c r="DG551" s="139"/>
      <c r="DH551" s="139"/>
      <c r="DI551" s="139"/>
      <c r="DJ551" s="139"/>
      <c r="DK551" s="139"/>
      <c r="DL551" s="139"/>
      <c r="DM551" s="139"/>
      <c r="DN551" s="139"/>
      <c r="DO551" s="139"/>
      <c r="DP551" s="139"/>
      <c r="DQ551" s="139"/>
      <c r="DR551" s="139"/>
      <c r="DS551" s="139"/>
      <c r="DT551" s="139"/>
      <c r="DU551" s="139"/>
      <c r="DV551" s="139"/>
      <c r="DW551" s="139"/>
      <c r="DX551" s="139"/>
      <c r="DY551" s="139"/>
      <c r="DZ551" s="139"/>
      <c r="EA551" s="139"/>
      <c r="EB551" s="139"/>
      <c r="EC551" s="139"/>
      <c r="ED551" s="139"/>
      <c r="EE551" s="139"/>
      <c r="EF551" s="139"/>
      <c r="EG551" s="139"/>
      <c r="EH551" s="139"/>
      <c r="EI551" s="139"/>
      <c r="EJ551" s="139"/>
      <c r="EK551" s="139"/>
      <c r="EL551" s="139"/>
      <c r="EM551" s="139"/>
      <c r="EN551" s="139"/>
      <c r="EO551" s="139"/>
      <c r="EP551" s="139"/>
      <c r="EQ551" s="139"/>
      <c r="ER551" s="139"/>
      <c r="ES551" s="139"/>
      <c r="ET551" s="139"/>
      <c r="EU551" s="139"/>
      <c r="EV551" s="139"/>
      <c r="EW551" s="139"/>
      <c r="EX551" s="139"/>
      <c r="EY551" s="139"/>
      <c r="EZ551" s="139"/>
      <c r="FA551" s="139"/>
      <c r="FB551" s="139"/>
      <c r="FC551" s="139"/>
      <c r="FD551" s="139"/>
      <c r="FE551" s="139"/>
      <c r="FF551" s="139"/>
      <c r="FG551" s="139"/>
      <c r="FH551" s="139"/>
      <c r="FI551" s="139"/>
      <c r="FJ551" s="139"/>
      <c r="FK551" s="139"/>
      <c r="FL551" s="139"/>
      <c r="FM551" s="139"/>
      <c r="FN551" s="139"/>
      <c r="FO551" s="139"/>
      <c r="FP551" s="139"/>
      <c r="FQ551" s="139"/>
      <c r="FR551" s="139"/>
      <c r="FS551" s="139"/>
      <c r="FT551" s="139"/>
      <c r="FU551" s="139"/>
      <c r="FV551" s="139"/>
      <c r="FW551" s="139"/>
      <c r="FX551" s="139"/>
      <c r="FY551" s="139"/>
      <c r="FZ551" s="139"/>
      <c r="GA551" s="139"/>
      <c r="GB551" s="139"/>
      <c r="GC551" s="139"/>
      <c r="GD551" s="139"/>
      <c r="GE551" s="139"/>
      <c r="GF551" s="139"/>
      <c r="GG551" s="139"/>
      <c r="GH551" s="139"/>
      <c r="GI551" s="139"/>
      <c r="GJ551" s="139"/>
      <c r="GK551" s="139"/>
      <c r="GL551" s="139"/>
      <c r="GM551" s="139"/>
      <c r="GN551" s="139"/>
      <c r="GO551" s="139"/>
      <c r="GP551" s="139"/>
      <c r="GQ551" s="139"/>
      <c r="GR551" s="139"/>
      <c r="GS551" s="139"/>
      <c r="GT551" s="139"/>
      <c r="GU551" s="139"/>
      <c r="GV551" s="139"/>
      <c r="GW551" s="139"/>
      <c r="GX551" s="139"/>
      <c r="GY551" s="139"/>
      <c r="GZ551" s="139"/>
      <c r="HA551" s="139"/>
      <c r="HB551" s="139"/>
      <c r="HC551" s="139"/>
      <c r="HD551" s="139"/>
      <c r="HE551" s="139"/>
      <c r="HF551" s="139"/>
      <c r="HG551" s="139"/>
      <c r="HH551" s="139"/>
      <c r="HI551" s="139"/>
      <c r="HJ551" s="139"/>
      <c r="HK551" s="139"/>
      <c r="HL551" s="139"/>
      <c r="HM551" s="139"/>
      <c r="HN551" s="139"/>
      <c r="HO551" s="139"/>
      <c r="HP551" s="139"/>
      <c r="HQ551" s="139"/>
      <c r="HR551" s="139"/>
      <c r="HS551" s="139"/>
      <c r="HT551" s="139"/>
      <c r="HU551" s="139"/>
      <c r="HV551" s="139"/>
      <c r="HW551" s="139"/>
      <c r="HX551" s="139"/>
      <c r="HY551" s="139"/>
      <c r="HZ551" s="139"/>
      <c r="IA551" s="139"/>
      <c r="IB551" s="139"/>
      <c r="IC551" s="139"/>
      <c r="ID551" s="139"/>
      <c r="IE551" s="139"/>
      <c r="IF551" s="139"/>
      <c r="IG551" s="139"/>
      <c r="IH551" s="139"/>
      <c r="II551" s="139"/>
      <c r="IJ551" s="139"/>
      <c r="IK551" s="139"/>
      <c r="IL551" s="139"/>
      <c r="IM551" s="139"/>
      <c r="IN551" s="139"/>
      <c r="IO551" s="139"/>
      <c r="IP551" s="139"/>
      <c r="IQ551" s="139"/>
      <c r="IR551" s="139"/>
      <c r="IS551" s="139"/>
      <c r="IT551" s="139"/>
      <c r="IU551" s="139"/>
      <c r="IV551" s="139"/>
      <c r="IW551" s="139"/>
      <c r="IX551" s="139"/>
      <c r="IY551" s="139"/>
      <c r="IZ551" s="139"/>
      <c r="JA551" s="139"/>
      <c r="JB551" s="139"/>
      <c r="JC551" s="139"/>
      <c r="JD551" s="139"/>
      <c r="JE551" s="139"/>
      <c r="JF551" s="139"/>
      <c r="JG551" s="139"/>
      <c r="JH551" s="139"/>
      <c r="JI551" s="139"/>
      <c r="JJ551" s="139"/>
      <c r="JK551" s="139"/>
      <c r="JL551" s="139"/>
      <c r="JM551" s="139"/>
      <c r="JN551" s="139"/>
      <c r="JO551" s="139"/>
      <c r="JP551" s="139"/>
      <c r="JQ551" s="139"/>
      <c r="JR551" s="139"/>
      <c r="JS551" s="139"/>
      <c r="JT551" s="139"/>
      <c r="JU551" s="139"/>
      <c r="JV551" s="139"/>
      <c r="JW551" s="139"/>
      <c r="JX551" s="139"/>
      <c r="JY551" s="139"/>
      <c r="JZ551" s="139"/>
      <c r="KA551" s="139"/>
      <c r="KB551" s="139"/>
      <c r="KC551" s="139"/>
      <c r="KD551" s="139"/>
      <c r="KE551" s="139"/>
      <c r="KF551" s="139"/>
      <c r="KG551" s="139"/>
      <c r="KH551" s="139"/>
      <c r="KI551" s="139"/>
      <c r="KJ551" s="139"/>
      <c r="KK551" s="139"/>
      <c r="KL551" s="139"/>
      <c r="KM551" s="139"/>
      <c r="KN551" s="139"/>
      <c r="KO551" s="139"/>
      <c r="KP551" s="139"/>
      <c r="KQ551" s="139"/>
      <c r="KR551" s="139"/>
      <c r="KS551" s="139"/>
      <c r="KT551" s="139"/>
      <c r="KU551" s="139"/>
      <c r="KV551" s="139"/>
      <c r="KW551" s="139"/>
      <c r="KX551" s="139"/>
      <c r="KY551" s="139"/>
      <c r="KZ551" s="139"/>
      <c r="LA551" s="139"/>
      <c r="LB551" s="139"/>
      <c r="LC551" s="139"/>
      <c r="LD551" s="139"/>
      <c r="LE551" s="139"/>
      <c r="LF551" s="139"/>
      <c r="LG551" s="139"/>
      <c r="LH551" s="139"/>
      <c r="LI551" s="139"/>
      <c r="LJ551" s="139"/>
      <c r="LK551" s="139"/>
      <c r="LL551" s="139"/>
      <c r="LM551" s="139"/>
      <c r="LN551" s="139"/>
      <c r="LO551" s="139"/>
      <c r="LP551" s="139"/>
      <c r="LQ551" s="139"/>
      <c r="LR551" s="139"/>
      <c r="LS551" s="139"/>
      <c r="LT551" s="139"/>
      <c r="LU551" s="139"/>
      <c r="LV551" s="139"/>
      <c r="LW551" s="139"/>
      <c r="LX551" s="139"/>
      <c r="LY551" s="139"/>
      <c r="LZ551" s="139"/>
      <c r="MA551" s="139"/>
      <c r="MB551" s="139"/>
      <c r="MC551" s="139"/>
      <c r="MD551" s="139"/>
      <c r="ME551" s="139"/>
      <c r="MF551" s="139"/>
      <c r="MG551" s="139"/>
      <c r="MH551" s="139"/>
      <c r="MI551" s="139"/>
      <c r="MJ551" s="139"/>
      <c r="MK551" s="139"/>
      <c r="ML551" s="139"/>
      <c r="MM551" s="139"/>
      <c r="MN551" s="139"/>
    </row>
    <row r="552" spans="1:352" s="140" customFormat="1" ht="15" customHeight="1" outlineLevel="1" x14ac:dyDescent="0.25">
      <c r="A552" s="131"/>
      <c r="B552" s="132"/>
      <c r="C552" s="133"/>
      <c r="D552" s="133"/>
      <c r="E552" s="134"/>
      <c r="F552" s="144" t="s">
        <v>116</v>
      </c>
      <c r="G552" s="145" t="s">
        <v>39</v>
      </c>
      <c r="H552" s="137">
        <f>C548*0.8</f>
        <v>2.1840000000000002</v>
      </c>
      <c r="I552" s="138">
        <v>2.04</v>
      </c>
      <c r="J552" s="134">
        <f t="shared" si="117"/>
        <v>4.4553600000000007</v>
      </c>
      <c r="K552" s="139"/>
      <c r="L552" s="139"/>
      <c r="M552" s="139"/>
      <c r="N552" s="139"/>
      <c r="O552" s="139"/>
      <c r="P552" s="139"/>
      <c r="Q552" s="139"/>
      <c r="R552" s="139"/>
      <c r="S552" s="139"/>
      <c r="T552" s="139"/>
      <c r="U552" s="139"/>
      <c r="V552" s="139"/>
      <c r="W552" s="139"/>
      <c r="X552" s="139"/>
      <c r="Y552" s="139"/>
      <c r="Z552" s="139"/>
      <c r="AA552" s="139"/>
      <c r="AB552" s="139"/>
      <c r="AC552" s="139"/>
      <c r="AD552" s="139"/>
      <c r="AE552" s="139"/>
      <c r="AF552" s="139"/>
      <c r="AG552" s="139"/>
      <c r="AH552" s="139"/>
      <c r="AI552" s="139"/>
      <c r="AJ552" s="139"/>
      <c r="AK552" s="139"/>
      <c r="AL552" s="139"/>
      <c r="AM552" s="139"/>
      <c r="AN552" s="139"/>
      <c r="AO552" s="139"/>
      <c r="AP552" s="139"/>
      <c r="AQ552" s="139"/>
      <c r="AR552" s="139"/>
      <c r="AS552" s="139"/>
      <c r="AT552" s="139"/>
      <c r="AU552" s="139"/>
      <c r="AV552" s="139"/>
      <c r="AW552" s="139"/>
      <c r="AX552" s="139"/>
      <c r="AY552" s="139"/>
      <c r="AZ552" s="139"/>
      <c r="BA552" s="139"/>
      <c r="BB552" s="139"/>
      <c r="BC552" s="139"/>
      <c r="BD552" s="139"/>
      <c r="BE552" s="139"/>
      <c r="BF552" s="139"/>
      <c r="BG552" s="139"/>
      <c r="BH552" s="139"/>
      <c r="BI552" s="139"/>
      <c r="BJ552" s="139"/>
      <c r="BK552" s="139"/>
      <c r="BL552" s="139"/>
      <c r="BM552" s="139"/>
      <c r="BN552" s="139"/>
      <c r="BO552" s="139"/>
      <c r="BP552" s="139"/>
      <c r="BQ552" s="139"/>
      <c r="BR552" s="139"/>
      <c r="BS552" s="139"/>
      <c r="BT552" s="139"/>
      <c r="BU552" s="139"/>
      <c r="BV552" s="139"/>
      <c r="BW552" s="139"/>
      <c r="BX552" s="139"/>
      <c r="BY552" s="139"/>
      <c r="BZ552" s="139"/>
      <c r="CA552" s="139"/>
      <c r="CB552" s="139"/>
      <c r="CC552" s="139"/>
      <c r="CD552" s="139"/>
      <c r="CE552" s="139"/>
      <c r="CF552" s="139"/>
      <c r="CG552" s="139"/>
      <c r="CH552" s="139"/>
      <c r="CI552" s="139"/>
      <c r="CJ552" s="139"/>
      <c r="CK552" s="139"/>
      <c r="CL552" s="139"/>
      <c r="CM552" s="139"/>
      <c r="CN552" s="139"/>
      <c r="CO552" s="139"/>
      <c r="CP552" s="139"/>
      <c r="CQ552" s="139"/>
      <c r="CR552" s="139"/>
      <c r="CS552" s="139"/>
      <c r="CT552" s="139"/>
      <c r="CU552" s="139"/>
      <c r="CV552" s="139"/>
      <c r="CW552" s="139"/>
      <c r="CX552" s="139"/>
      <c r="CY552" s="139"/>
      <c r="CZ552" s="139"/>
      <c r="DA552" s="139"/>
      <c r="DB552" s="139"/>
      <c r="DC552" s="139"/>
      <c r="DD552" s="139"/>
      <c r="DE552" s="139"/>
      <c r="DF552" s="139"/>
      <c r="DG552" s="139"/>
      <c r="DH552" s="139"/>
      <c r="DI552" s="139"/>
      <c r="DJ552" s="139"/>
      <c r="DK552" s="139"/>
      <c r="DL552" s="139"/>
      <c r="DM552" s="139"/>
      <c r="DN552" s="139"/>
      <c r="DO552" s="139"/>
      <c r="DP552" s="139"/>
      <c r="DQ552" s="139"/>
      <c r="DR552" s="139"/>
      <c r="DS552" s="139"/>
      <c r="DT552" s="139"/>
      <c r="DU552" s="139"/>
      <c r="DV552" s="139"/>
      <c r="DW552" s="139"/>
      <c r="DX552" s="139"/>
      <c r="DY552" s="139"/>
      <c r="DZ552" s="139"/>
      <c r="EA552" s="139"/>
      <c r="EB552" s="139"/>
      <c r="EC552" s="139"/>
      <c r="ED552" s="139"/>
      <c r="EE552" s="139"/>
      <c r="EF552" s="139"/>
      <c r="EG552" s="139"/>
      <c r="EH552" s="139"/>
      <c r="EI552" s="139"/>
      <c r="EJ552" s="139"/>
      <c r="EK552" s="139"/>
      <c r="EL552" s="139"/>
      <c r="EM552" s="139"/>
      <c r="EN552" s="139"/>
      <c r="EO552" s="139"/>
      <c r="EP552" s="139"/>
      <c r="EQ552" s="139"/>
      <c r="ER552" s="139"/>
      <c r="ES552" s="139"/>
      <c r="ET552" s="139"/>
      <c r="EU552" s="139"/>
      <c r="EV552" s="139"/>
      <c r="EW552" s="139"/>
      <c r="EX552" s="139"/>
      <c r="EY552" s="139"/>
      <c r="EZ552" s="139"/>
      <c r="FA552" s="139"/>
      <c r="FB552" s="139"/>
      <c r="FC552" s="139"/>
      <c r="FD552" s="139"/>
      <c r="FE552" s="139"/>
      <c r="FF552" s="139"/>
      <c r="FG552" s="139"/>
      <c r="FH552" s="139"/>
      <c r="FI552" s="139"/>
      <c r="FJ552" s="139"/>
      <c r="FK552" s="139"/>
      <c r="FL552" s="139"/>
      <c r="FM552" s="139"/>
      <c r="FN552" s="139"/>
      <c r="FO552" s="139"/>
      <c r="FP552" s="139"/>
      <c r="FQ552" s="139"/>
      <c r="FR552" s="139"/>
      <c r="FS552" s="139"/>
      <c r="FT552" s="139"/>
      <c r="FU552" s="139"/>
      <c r="FV552" s="139"/>
      <c r="FW552" s="139"/>
      <c r="FX552" s="139"/>
      <c r="FY552" s="139"/>
      <c r="FZ552" s="139"/>
      <c r="GA552" s="139"/>
      <c r="GB552" s="139"/>
      <c r="GC552" s="139"/>
      <c r="GD552" s="139"/>
      <c r="GE552" s="139"/>
      <c r="GF552" s="139"/>
      <c r="GG552" s="139"/>
      <c r="GH552" s="139"/>
      <c r="GI552" s="139"/>
      <c r="GJ552" s="139"/>
      <c r="GK552" s="139"/>
      <c r="GL552" s="139"/>
      <c r="GM552" s="139"/>
      <c r="GN552" s="139"/>
      <c r="GO552" s="139"/>
      <c r="GP552" s="139"/>
      <c r="GQ552" s="139"/>
      <c r="GR552" s="139"/>
      <c r="GS552" s="139"/>
      <c r="GT552" s="139"/>
      <c r="GU552" s="139"/>
      <c r="GV552" s="139"/>
      <c r="GW552" s="139"/>
      <c r="GX552" s="139"/>
      <c r="GY552" s="139"/>
      <c r="GZ552" s="139"/>
      <c r="HA552" s="139"/>
      <c r="HB552" s="139"/>
      <c r="HC552" s="139"/>
      <c r="HD552" s="139"/>
      <c r="HE552" s="139"/>
      <c r="HF552" s="139"/>
      <c r="HG552" s="139"/>
      <c r="HH552" s="139"/>
      <c r="HI552" s="139"/>
      <c r="HJ552" s="139"/>
      <c r="HK552" s="139"/>
      <c r="HL552" s="139"/>
      <c r="HM552" s="139"/>
      <c r="HN552" s="139"/>
      <c r="HO552" s="139"/>
      <c r="HP552" s="139"/>
      <c r="HQ552" s="139"/>
      <c r="HR552" s="139"/>
      <c r="HS552" s="139"/>
      <c r="HT552" s="139"/>
      <c r="HU552" s="139"/>
      <c r="HV552" s="139"/>
      <c r="HW552" s="139"/>
      <c r="HX552" s="139"/>
      <c r="HY552" s="139"/>
      <c r="HZ552" s="139"/>
      <c r="IA552" s="139"/>
      <c r="IB552" s="139"/>
      <c r="IC552" s="139"/>
      <c r="ID552" s="139"/>
      <c r="IE552" s="139"/>
      <c r="IF552" s="139"/>
      <c r="IG552" s="139"/>
      <c r="IH552" s="139"/>
      <c r="II552" s="139"/>
      <c r="IJ552" s="139"/>
      <c r="IK552" s="139"/>
      <c r="IL552" s="139"/>
      <c r="IM552" s="139"/>
      <c r="IN552" s="139"/>
      <c r="IO552" s="139"/>
      <c r="IP552" s="139"/>
      <c r="IQ552" s="139"/>
      <c r="IR552" s="139"/>
      <c r="IS552" s="139"/>
      <c r="IT552" s="139"/>
      <c r="IU552" s="139"/>
      <c r="IV552" s="139"/>
      <c r="IW552" s="139"/>
      <c r="IX552" s="139"/>
      <c r="IY552" s="139"/>
      <c r="IZ552" s="139"/>
      <c r="JA552" s="139"/>
      <c r="JB552" s="139"/>
      <c r="JC552" s="139"/>
      <c r="JD552" s="139"/>
      <c r="JE552" s="139"/>
      <c r="JF552" s="139"/>
      <c r="JG552" s="139"/>
      <c r="JH552" s="139"/>
      <c r="JI552" s="139"/>
      <c r="JJ552" s="139"/>
      <c r="JK552" s="139"/>
      <c r="JL552" s="139"/>
      <c r="JM552" s="139"/>
      <c r="JN552" s="139"/>
      <c r="JO552" s="139"/>
      <c r="JP552" s="139"/>
      <c r="JQ552" s="139"/>
      <c r="JR552" s="139"/>
      <c r="JS552" s="139"/>
      <c r="JT552" s="139"/>
      <c r="JU552" s="139"/>
      <c r="JV552" s="139"/>
      <c r="JW552" s="139"/>
      <c r="JX552" s="139"/>
      <c r="JY552" s="139"/>
      <c r="JZ552" s="139"/>
      <c r="KA552" s="139"/>
      <c r="KB552" s="139"/>
      <c r="KC552" s="139"/>
      <c r="KD552" s="139"/>
      <c r="KE552" s="139"/>
      <c r="KF552" s="139"/>
      <c r="KG552" s="139"/>
      <c r="KH552" s="139"/>
      <c r="KI552" s="139"/>
      <c r="KJ552" s="139"/>
      <c r="KK552" s="139"/>
      <c r="KL552" s="139"/>
      <c r="KM552" s="139"/>
      <c r="KN552" s="139"/>
      <c r="KO552" s="139"/>
      <c r="KP552" s="139"/>
      <c r="KQ552" s="139"/>
      <c r="KR552" s="139"/>
      <c r="KS552" s="139"/>
      <c r="KT552" s="139"/>
      <c r="KU552" s="139"/>
      <c r="KV552" s="139"/>
      <c r="KW552" s="139"/>
      <c r="KX552" s="139"/>
      <c r="KY552" s="139"/>
      <c r="KZ552" s="139"/>
      <c r="LA552" s="139"/>
      <c r="LB552" s="139"/>
      <c r="LC552" s="139"/>
      <c r="LD552" s="139"/>
      <c r="LE552" s="139"/>
      <c r="LF552" s="139"/>
      <c r="LG552" s="139"/>
      <c r="LH552" s="139"/>
      <c r="LI552" s="139"/>
      <c r="LJ552" s="139"/>
      <c r="LK552" s="139"/>
      <c r="LL552" s="139"/>
      <c r="LM552" s="139"/>
      <c r="LN552" s="139"/>
      <c r="LO552" s="139"/>
      <c r="LP552" s="139"/>
      <c r="LQ552" s="139"/>
      <c r="LR552" s="139"/>
      <c r="LS552" s="139"/>
      <c r="LT552" s="139"/>
      <c r="LU552" s="139"/>
      <c r="LV552" s="139"/>
      <c r="LW552" s="139"/>
      <c r="LX552" s="139"/>
      <c r="LY552" s="139"/>
      <c r="LZ552" s="139"/>
      <c r="MA552" s="139"/>
      <c r="MB552" s="139"/>
      <c r="MC552" s="139"/>
      <c r="MD552" s="139"/>
      <c r="ME552" s="139"/>
      <c r="MF552" s="139"/>
      <c r="MG552" s="139"/>
      <c r="MH552" s="139"/>
      <c r="MI552" s="139"/>
      <c r="MJ552" s="139"/>
      <c r="MK552" s="139"/>
      <c r="ML552" s="139"/>
      <c r="MM552" s="139"/>
      <c r="MN552" s="139"/>
    </row>
    <row r="553" spans="1:352" s="140" customFormat="1" ht="15" customHeight="1" outlineLevel="1" x14ac:dyDescent="0.25">
      <c r="A553" s="131"/>
      <c r="B553" s="132"/>
      <c r="C553" s="133"/>
      <c r="D553" s="133"/>
      <c r="E553" s="134"/>
      <c r="F553" s="144" t="s">
        <v>117</v>
      </c>
      <c r="G553" s="145" t="s">
        <v>39</v>
      </c>
      <c r="H553" s="137">
        <f>C548*0.8</f>
        <v>2.1840000000000002</v>
      </c>
      <c r="I553" s="138">
        <v>2.0699999999999998</v>
      </c>
      <c r="J553" s="134">
        <f t="shared" si="117"/>
        <v>4.52088</v>
      </c>
      <c r="K553" s="139"/>
      <c r="L553" s="139"/>
      <c r="M553" s="139"/>
      <c r="N553" s="139"/>
      <c r="O553" s="139"/>
      <c r="P553" s="139"/>
      <c r="Q553" s="139"/>
      <c r="R553" s="139"/>
      <c r="S553" s="139"/>
      <c r="T553" s="139"/>
      <c r="U553" s="139"/>
      <c r="V553" s="139"/>
      <c r="W553" s="139"/>
      <c r="X553" s="139"/>
      <c r="Y553" s="139"/>
      <c r="Z553" s="139"/>
      <c r="AA553" s="139"/>
      <c r="AB553" s="139"/>
      <c r="AC553" s="139"/>
      <c r="AD553" s="139"/>
      <c r="AE553" s="139"/>
      <c r="AF553" s="139"/>
      <c r="AG553" s="139"/>
      <c r="AH553" s="139"/>
      <c r="AI553" s="139"/>
      <c r="AJ553" s="139"/>
      <c r="AK553" s="139"/>
      <c r="AL553" s="139"/>
      <c r="AM553" s="139"/>
      <c r="AN553" s="139"/>
      <c r="AO553" s="139"/>
      <c r="AP553" s="139"/>
      <c r="AQ553" s="139"/>
      <c r="AR553" s="139"/>
      <c r="AS553" s="139"/>
      <c r="AT553" s="139"/>
      <c r="AU553" s="139"/>
      <c r="AV553" s="139"/>
      <c r="AW553" s="139"/>
      <c r="AX553" s="139"/>
      <c r="AY553" s="139"/>
      <c r="AZ553" s="139"/>
      <c r="BA553" s="139"/>
      <c r="BB553" s="139"/>
      <c r="BC553" s="139"/>
      <c r="BD553" s="139"/>
      <c r="BE553" s="139"/>
      <c r="BF553" s="139"/>
      <c r="BG553" s="139"/>
      <c r="BH553" s="139"/>
      <c r="BI553" s="139"/>
      <c r="BJ553" s="139"/>
      <c r="BK553" s="139"/>
      <c r="BL553" s="139"/>
      <c r="BM553" s="139"/>
      <c r="BN553" s="139"/>
      <c r="BO553" s="139"/>
      <c r="BP553" s="139"/>
      <c r="BQ553" s="139"/>
      <c r="BR553" s="139"/>
      <c r="BS553" s="139"/>
      <c r="BT553" s="139"/>
      <c r="BU553" s="139"/>
      <c r="BV553" s="139"/>
      <c r="BW553" s="139"/>
      <c r="BX553" s="139"/>
      <c r="BY553" s="139"/>
      <c r="BZ553" s="139"/>
      <c r="CA553" s="139"/>
      <c r="CB553" s="139"/>
      <c r="CC553" s="139"/>
      <c r="CD553" s="139"/>
      <c r="CE553" s="139"/>
      <c r="CF553" s="139"/>
      <c r="CG553" s="139"/>
      <c r="CH553" s="139"/>
      <c r="CI553" s="139"/>
      <c r="CJ553" s="139"/>
      <c r="CK553" s="139"/>
      <c r="CL553" s="139"/>
      <c r="CM553" s="139"/>
      <c r="CN553" s="139"/>
      <c r="CO553" s="139"/>
      <c r="CP553" s="139"/>
      <c r="CQ553" s="139"/>
      <c r="CR553" s="139"/>
      <c r="CS553" s="139"/>
      <c r="CT553" s="139"/>
      <c r="CU553" s="139"/>
      <c r="CV553" s="139"/>
      <c r="CW553" s="139"/>
      <c r="CX553" s="139"/>
      <c r="CY553" s="139"/>
      <c r="CZ553" s="139"/>
      <c r="DA553" s="139"/>
      <c r="DB553" s="139"/>
      <c r="DC553" s="139"/>
      <c r="DD553" s="139"/>
      <c r="DE553" s="139"/>
      <c r="DF553" s="139"/>
      <c r="DG553" s="139"/>
      <c r="DH553" s="139"/>
      <c r="DI553" s="139"/>
      <c r="DJ553" s="139"/>
      <c r="DK553" s="139"/>
      <c r="DL553" s="139"/>
      <c r="DM553" s="139"/>
      <c r="DN553" s="139"/>
      <c r="DO553" s="139"/>
      <c r="DP553" s="139"/>
      <c r="DQ553" s="139"/>
      <c r="DR553" s="139"/>
      <c r="DS553" s="139"/>
      <c r="DT553" s="139"/>
      <c r="DU553" s="139"/>
      <c r="DV553" s="139"/>
      <c r="DW553" s="139"/>
      <c r="DX553" s="139"/>
      <c r="DY553" s="139"/>
      <c r="DZ553" s="139"/>
      <c r="EA553" s="139"/>
      <c r="EB553" s="139"/>
      <c r="EC553" s="139"/>
      <c r="ED553" s="139"/>
      <c r="EE553" s="139"/>
      <c r="EF553" s="139"/>
      <c r="EG553" s="139"/>
      <c r="EH553" s="139"/>
      <c r="EI553" s="139"/>
      <c r="EJ553" s="139"/>
      <c r="EK553" s="139"/>
      <c r="EL553" s="139"/>
      <c r="EM553" s="139"/>
      <c r="EN553" s="139"/>
      <c r="EO553" s="139"/>
      <c r="EP553" s="139"/>
      <c r="EQ553" s="139"/>
      <c r="ER553" s="139"/>
      <c r="ES553" s="139"/>
      <c r="ET553" s="139"/>
      <c r="EU553" s="139"/>
      <c r="EV553" s="139"/>
      <c r="EW553" s="139"/>
      <c r="EX553" s="139"/>
      <c r="EY553" s="139"/>
      <c r="EZ553" s="139"/>
      <c r="FA553" s="139"/>
      <c r="FB553" s="139"/>
      <c r="FC553" s="139"/>
      <c r="FD553" s="139"/>
      <c r="FE553" s="139"/>
      <c r="FF553" s="139"/>
      <c r="FG553" s="139"/>
      <c r="FH553" s="139"/>
      <c r="FI553" s="139"/>
      <c r="FJ553" s="139"/>
      <c r="FK553" s="139"/>
      <c r="FL553" s="139"/>
      <c r="FM553" s="139"/>
      <c r="FN553" s="139"/>
      <c r="FO553" s="139"/>
      <c r="FP553" s="139"/>
      <c r="FQ553" s="139"/>
      <c r="FR553" s="139"/>
      <c r="FS553" s="139"/>
      <c r="FT553" s="139"/>
      <c r="FU553" s="139"/>
      <c r="FV553" s="139"/>
      <c r="FW553" s="139"/>
      <c r="FX553" s="139"/>
      <c r="FY553" s="139"/>
      <c r="FZ553" s="139"/>
      <c r="GA553" s="139"/>
      <c r="GB553" s="139"/>
      <c r="GC553" s="139"/>
      <c r="GD553" s="139"/>
      <c r="GE553" s="139"/>
      <c r="GF553" s="139"/>
      <c r="GG553" s="139"/>
      <c r="GH553" s="139"/>
      <c r="GI553" s="139"/>
      <c r="GJ553" s="139"/>
      <c r="GK553" s="139"/>
      <c r="GL553" s="139"/>
      <c r="GM553" s="139"/>
      <c r="GN553" s="139"/>
      <c r="GO553" s="139"/>
      <c r="GP553" s="139"/>
      <c r="GQ553" s="139"/>
      <c r="GR553" s="139"/>
      <c r="GS553" s="139"/>
      <c r="GT553" s="139"/>
      <c r="GU553" s="139"/>
      <c r="GV553" s="139"/>
      <c r="GW553" s="139"/>
      <c r="GX553" s="139"/>
      <c r="GY553" s="139"/>
      <c r="GZ553" s="139"/>
      <c r="HA553" s="139"/>
      <c r="HB553" s="139"/>
      <c r="HC553" s="139"/>
      <c r="HD553" s="139"/>
      <c r="HE553" s="139"/>
      <c r="HF553" s="139"/>
      <c r="HG553" s="139"/>
      <c r="HH553" s="139"/>
      <c r="HI553" s="139"/>
      <c r="HJ553" s="139"/>
      <c r="HK553" s="139"/>
      <c r="HL553" s="139"/>
      <c r="HM553" s="139"/>
      <c r="HN553" s="139"/>
      <c r="HO553" s="139"/>
      <c r="HP553" s="139"/>
      <c r="HQ553" s="139"/>
      <c r="HR553" s="139"/>
      <c r="HS553" s="139"/>
      <c r="HT553" s="139"/>
      <c r="HU553" s="139"/>
      <c r="HV553" s="139"/>
      <c r="HW553" s="139"/>
      <c r="HX553" s="139"/>
      <c r="HY553" s="139"/>
      <c r="HZ553" s="139"/>
      <c r="IA553" s="139"/>
      <c r="IB553" s="139"/>
      <c r="IC553" s="139"/>
      <c r="ID553" s="139"/>
      <c r="IE553" s="139"/>
      <c r="IF553" s="139"/>
      <c r="IG553" s="139"/>
      <c r="IH553" s="139"/>
      <c r="II553" s="139"/>
      <c r="IJ553" s="139"/>
      <c r="IK553" s="139"/>
      <c r="IL553" s="139"/>
      <c r="IM553" s="139"/>
      <c r="IN553" s="139"/>
      <c r="IO553" s="139"/>
      <c r="IP553" s="139"/>
      <c r="IQ553" s="139"/>
      <c r="IR553" s="139"/>
      <c r="IS553" s="139"/>
      <c r="IT553" s="139"/>
      <c r="IU553" s="139"/>
      <c r="IV553" s="139"/>
      <c r="IW553" s="139"/>
      <c r="IX553" s="139"/>
      <c r="IY553" s="139"/>
      <c r="IZ553" s="139"/>
      <c r="JA553" s="139"/>
      <c r="JB553" s="139"/>
      <c r="JC553" s="139"/>
      <c r="JD553" s="139"/>
      <c r="JE553" s="139"/>
      <c r="JF553" s="139"/>
      <c r="JG553" s="139"/>
      <c r="JH553" s="139"/>
      <c r="JI553" s="139"/>
      <c r="JJ553" s="139"/>
      <c r="JK553" s="139"/>
      <c r="JL553" s="139"/>
      <c r="JM553" s="139"/>
      <c r="JN553" s="139"/>
      <c r="JO553" s="139"/>
      <c r="JP553" s="139"/>
      <c r="JQ553" s="139"/>
      <c r="JR553" s="139"/>
      <c r="JS553" s="139"/>
      <c r="JT553" s="139"/>
      <c r="JU553" s="139"/>
      <c r="JV553" s="139"/>
      <c r="JW553" s="139"/>
      <c r="JX553" s="139"/>
      <c r="JY553" s="139"/>
      <c r="JZ553" s="139"/>
      <c r="KA553" s="139"/>
      <c r="KB553" s="139"/>
      <c r="KC553" s="139"/>
      <c r="KD553" s="139"/>
      <c r="KE553" s="139"/>
      <c r="KF553" s="139"/>
      <c r="KG553" s="139"/>
      <c r="KH553" s="139"/>
      <c r="KI553" s="139"/>
      <c r="KJ553" s="139"/>
      <c r="KK553" s="139"/>
      <c r="KL553" s="139"/>
      <c r="KM553" s="139"/>
      <c r="KN553" s="139"/>
      <c r="KO553" s="139"/>
      <c r="KP553" s="139"/>
      <c r="KQ553" s="139"/>
      <c r="KR553" s="139"/>
      <c r="KS553" s="139"/>
      <c r="KT553" s="139"/>
      <c r="KU553" s="139"/>
      <c r="KV553" s="139"/>
      <c r="KW553" s="139"/>
      <c r="KX553" s="139"/>
      <c r="KY553" s="139"/>
      <c r="KZ553" s="139"/>
      <c r="LA553" s="139"/>
      <c r="LB553" s="139"/>
      <c r="LC553" s="139"/>
      <c r="LD553" s="139"/>
      <c r="LE553" s="139"/>
      <c r="LF553" s="139"/>
      <c r="LG553" s="139"/>
      <c r="LH553" s="139"/>
      <c r="LI553" s="139"/>
      <c r="LJ553" s="139"/>
      <c r="LK553" s="139"/>
      <c r="LL553" s="139"/>
      <c r="LM553" s="139"/>
      <c r="LN553" s="139"/>
      <c r="LO553" s="139"/>
      <c r="LP553" s="139"/>
      <c r="LQ553" s="139"/>
      <c r="LR553" s="139"/>
      <c r="LS553" s="139"/>
      <c r="LT553" s="139"/>
      <c r="LU553" s="139"/>
      <c r="LV553" s="139"/>
      <c r="LW553" s="139"/>
      <c r="LX553" s="139"/>
      <c r="LY553" s="139"/>
      <c r="LZ553" s="139"/>
      <c r="MA553" s="139"/>
      <c r="MB553" s="139"/>
      <c r="MC553" s="139"/>
      <c r="MD553" s="139"/>
      <c r="ME553" s="139"/>
      <c r="MF553" s="139"/>
      <c r="MG553" s="139"/>
      <c r="MH553" s="139"/>
      <c r="MI553" s="139"/>
      <c r="MJ553" s="139"/>
      <c r="MK553" s="139"/>
      <c r="ML553" s="139"/>
      <c r="MM553" s="139"/>
      <c r="MN553" s="139"/>
    </row>
    <row r="554" spans="1:352" s="140" customFormat="1" ht="15" customHeight="1" outlineLevel="1" x14ac:dyDescent="0.25">
      <c r="A554" s="131"/>
      <c r="B554" s="132"/>
      <c r="C554" s="133"/>
      <c r="D554" s="133"/>
      <c r="E554" s="134"/>
      <c r="F554" s="144" t="s">
        <v>118</v>
      </c>
      <c r="G554" s="145" t="s">
        <v>39</v>
      </c>
      <c r="H554" s="137">
        <f>C548*0.8</f>
        <v>2.1840000000000002</v>
      </c>
      <c r="I554" s="138">
        <v>2.64</v>
      </c>
      <c r="J554" s="134">
        <f t="shared" si="117"/>
        <v>5.7657600000000011</v>
      </c>
      <c r="K554" s="139"/>
      <c r="L554" s="139"/>
      <c r="M554" s="139"/>
      <c r="N554" s="139"/>
      <c r="O554" s="139"/>
      <c r="P554" s="139"/>
      <c r="Q554" s="139"/>
      <c r="R554" s="139"/>
      <c r="S554" s="139"/>
      <c r="T554" s="139"/>
      <c r="U554" s="139"/>
      <c r="V554" s="139"/>
      <c r="W554" s="139"/>
      <c r="X554" s="139"/>
      <c r="Y554" s="139"/>
      <c r="Z554" s="139"/>
      <c r="AA554" s="139"/>
      <c r="AB554" s="139"/>
      <c r="AC554" s="139"/>
      <c r="AD554" s="139"/>
      <c r="AE554" s="139"/>
      <c r="AF554" s="139"/>
      <c r="AG554" s="139"/>
      <c r="AH554" s="139"/>
      <c r="AI554" s="139"/>
      <c r="AJ554" s="139"/>
      <c r="AK554" s="139"/>
      <c r="AL554" s="139"/>
      <c r="AM554" s="139"/>
      <c r="AN554" s="139"/>
      <c r="AO554" s="139"/>
      <c r="AP554" s="139"/>
      <c r="AQ554" s="139"/>
      <c r="AR554" s="139"/>
      <c r="AS554" s="139"/>
      <c r="AT554" s="139"/>
      <c r="AU554" s="139"/>
      <c r="AV554" s="139"/>
      <c r="AW554" s="139"/>
      <c r="AX554" s="139"/>
      <c r="AY554" s="139"/>
      <c r="AZ554" s="139"/>
      <c r="BA554" s="139"/>
      <c r="BB554" s="139"/>
      <c r="BC554" s="139"/>
      <c r="BD554" s="139"/>
      <c r="BE554" s="139"/>
      <c r="BF554" s="139"/>
      <c r="BG554" s="139"/>
      <c r="BH554" s="139"/>
      <c r="BI554" s="139"/>
      <c r="BJ554" s="139"/>
      <c r="BK554" s="139"/>
      <c r="BL554" s="139"/>
      <c r="BM554" s="139"/>
      <c r="BN554" s="139"/>
      <c r="BO554" s="139"/>
      <c r="BP554" s="139"/>
      <c r="BQ554" s="139"/>
      <c r="BR554" s="139"/>
      <c r="BS554" s="139"/>
      <c r="BT554" s="139"/>
      <c r="BU554" s="139"/>
      <c r="BV554" s="139"/>
      <c r="BW554" s="139"/>
      <c r="BX554" s="139"/>
      <c r="BY554" s="139"/>
      <c r="BZ554" s="139"/>
      <c r="CA554" s="139"/>
      <c r="CB554" s="139"/>
      <c r="CC554" s="139"/>
      <c r="CD554" s="139"/>
      <c r="CE554" s="139"/>
      <c r="CF554" s="139"/>
      <c r="CG554" s="139"/>
      <c r="CH554" s="139"/>
      <c r="CI554" s="139"/>
      <c r="CJ554" s="139"/>
      <c r="CK554" s="139"/>
      <c r="CL554" s="139"/>
      <c r="CM554" s="139"/>
      <c r="CN554" s="139"/>
      <c r="CO554" s="139"/>
      <c r="CP554" s="139"/>
      <c r="CQ554" s="139"/>
      <c r="CR554" s="139"/>
      <c r="CS554" s="139"/>
      <c r="CT554" s="139"/>
      <c r="CU554" s="139"/>
      <c r="CV554" s="139"/>
      <c r="CW554" s="139"/>
      <c r="CX554" s="139"/>
      <c r="CY554" s="139"/>
      <c r="CZ554" s="139"/>
      <c r="DA554" s="139"/>
      <c r="DB554" s="139"/>
      <c r="DC554" s="139"/>
      <c r="DD554" s="139"/>
      <c r="DE554" s="139"/>
      <c r="DF554" s="139"/>
      <c r="DG554" s="139"/>
      <c r="DH554" s="139"/>
      <c r="DI554" s="139"/>
      <c r="DJ554" s="139"/>
      <c r="DK554" s="139"/>
      <c r="DL554" s="139"/>
      <c r="DM554" s="139"/>
      <c r="DN554" s="139"/>
      <c r="DO554" s="139"/>
      <c r="DP554" s="139"/>
      <c r="DQ554" s="139"/>
      <c r="DR554" s="139"/>
      <c r="DS554" s="139"/>
      <c r="DT554" s="139"/>
      <c r="DU554" s="139"/>
      <c r="DV554" s="139"/>
      <c r="DW554" s="139"/>
      <c r="DX554" s="139"/>
      <c r="DY554" s="139"/>
      <c r="DZ554" s="139"/>
      <c r="EA554" s="139"/>
      <c r="EB554" s="139"/>
      <c r="EC554" s="139"/>
      <c r="ED554" s="139"/>
      <c r="EE554" s="139"/>
      <c r="EF554" s="139"/>
      <c r="EG554" s="139"/>
      <c r="EH554" s="139"/>
      <c r="EI554" s="139"/>
      <c r="EJ554" s="139"/>
      <c r="EK554" s="139"/>
      <c r="EL554" s="139"/>
      <c r="EM554" s="139"/>
      <c r="EN554" s="139"/>
      <c r="EO554" s="139"/>
      <c r="EP554" s="139"/>
      <c r="EQ554" s="139"/>
      <c r="ER554" s="139"/>
      <c r="ES554" s="139"/>
      <c r="ET554" s="139"/>
      <c r="EU554" s="139"/>
      <c r="EV554" s="139"/>
      <c r="EW554" s="139"/>
      <c r="EX554" s="139"/>
      <c r="EY554" s="139"/>
      <c r="EZ554" s="139"/>
      <c r="FA554" s="139"/>
      <c r="FB554" s="139"/>
      <c r="FC554" s="139"/>
      <c r="FD554" s="139"/>
      <c r="FE554" s="139"/>
      <c r="FF554" s="139"/>
      <c r="FG554" s="139"/>
      <c r="FH554" s="139"/>
      <c r="FI554" s="139"/>
      <c r="FJ554" s="139"/>
      <c r="FK554" s="139"/>
      <c r="FL554" s="139"/>
      <c r="FM554" s="139"/>
      <c r="FN554" s="139"/>
      <c r="FO554" s="139"/>
      <c r="FP554" s="139"/>
      <c r="FQ554" s="139"/>
      <c r="FR554" s="139"/>
      <c r="FS554" s="139"/>
      <c r="FT554" s="139"/>
      <c r="FU554" s="139"/>
      <c r="FV554" s="139"/>
      <c r="FW554" s="139"/>
      <c r="FX554" s="139"/>
      <c r="FY554" s="139"/>
      <c r="FZ554" s="139"/>
      <c r="GA554" s="139"/>
      <c r="GB554" s="139"/>
      <c r="GC554" s="139"/>
      <c r="GD554" s="139"/>
      <c r="GE554" s="139"/>
      <c r="GF554" s="139"/>
      <c r="GG554" s="139"/>
      <c r="GH554" s="139"/>
      <c r="GI554" s="139"/>
      <c r="GJ554" s="139"/>
      <c r="GK554" s="139"/>
      <c r="GL554" s="139"/>
      <c r="GM554" s="139"/>
      <c r="GN554" s="139"/>
      <c r="GO554" s="139"/>
      <c r="GP554" s="139"/>
      <c r="GQ554" s="139"/>
      <c r="GR554" s="139"/>
      <c r="GS554" s="139"/>
      <c r="GT554" s="139"/>
      <c r="GU554" s="139"/>
      <c r="GV554" s="139"/>
      <c r="GW554" s="139"/>
      <c r="GX554" s="139"/>
      <c r="GY554" s="139"/>
      <c r="GZ554" s="139"/>
      <c r="HA554" s="139"/>
      <c r="HB554" s="139"/>
      <c r="HC554" s="139"/>
      <c r="HD554" s="139"/>
      <c r="HE554" s="139"/>
      <c r="HF554" s="139"/>
      <c r="HG554" s="139"/>
      <c r="HH554" s="139"/>
      <c r="HI554" s="139"/>
      <c r="HJ554" s="139"/>
      <c r="HK554" s="139"/>
      <c r="HL554" s="139"/>
      <c r="HM554" s="139"/>
      <c r="HN554" s="139"/>
      <c r="HO554" s="139"/>
      <c r="HP554" s="139"/>
      <c r="HQ554" s="139"/>
      <c r="HR554" s="139"/>
      <c r="HS554" s="139"/>
      <c r="HT554" s="139"/>
      <c r="HU554" s="139"/>
      <c r="HV554" s="139"/>
      <c r="HW554" s="139"/>
      <c r="HX554" s="139"/>
      <c r="HY554" s="139"/>
      <c r="HZ554" s="139"/>
      <c r="IA554" s="139"/>
      <c r="IB554" s="139"/>
      <c r="IC554" s="139"/>
      <c r="ID554" s="139"/>
      <c r="IE554" s="139"/>
      <c r="IF554" s="139"/>
      <c r="IG554" s="139"/>
      <c r="IH554" s="139"/>
      <c r="II554" s="139"/>
      <c r="IJ554" s="139"/>
      <c r="IK554" s="139"/>
      <c r="IL554" s="139"/>
      <c r="IM554" s="139"/>
      <c r="IN554" s="139"/>
      <c r="IO554" s="139"/>
      <c r="IP554" s="139"/>
      <c r="IQ554" s="139"/>
      <c r="IR554" s="139"/>
      <c r="IS554" s="139"/>
      <c r="IT554" s="139"/>
      <c r="IU554" s="139"/>
      <c r="IV554" s="139"/>
      <c r="IW554" s="139"/>
      <c r="IX554" s="139"/>
      <c r="IY554" s="139"/>
      <c r="IZ554" s="139"/>
      <c r="JA554" s="139"/>
      <c r="JB554" s="139"/>
      <c r="JC554" s="139"/>
      <c r="JD554" s="139"/>
      <c r="JE554" s="139"/>
      <c r="JF554" s="139"/>
      <c r="JG554" s="139"/>
      <c r="JH554" s="139"/>
      <c r="JI554" s="139"/>
      <c r="JJ554" s="139"/>
      <c r="JK554" s="139"/>
      <c r="JL554" s="139"/>
      <c r="JM554" s="139"/>
      <c r="JN554" s="139"/>
      <c r="JO554" s="139"/>
      <c r="JP554" s="139"/>
      <c r="JQ554" s="139"/>
      <c r="JR554" s="139"/>
      <c r="JS554" s="139"/>
      <c r="JT554" s="139"/>
      <c r="JU554" s="139"/>
      <c r="JV554" s="139"/>
      <c r="JW554" s="139"/>
      <c r="JX554" s="139"/>
      <c r="JY554" s="139"/>
      <c r="JZ554" s="139"/>
      <c r="KA554" s="139"/>
      <c r="KB554" s="139"/>
      <c r="KC554" s="139"/>
      <c r="KD554" s="139"/>
      <c r="KE554" s="139"/>
      <c r="KF554" s="139"/>
      <c r="KG554" s="139"/>
      <c r="KH554" s="139"/>
      <c r="KI554" s="139"/>
      <c r="KJ554" s="139"/>
      <c r="KK554" s="139"/>
      <c r="KL554" s="139"/>
      <c r="KM554" s="139"/>
      <c r="KN554" s="139"/>
      <c r="KO554" s="139"/>
      <c r="KP554" s="139"/>
      <c r="KQ554" s="139"/>
      <c r="KR554" s="139"/>
      <c r="KS554" s="139"/>
      <c r="KT554" s="139"/>
      <c r="KU554" s="139"/>
      <c r="KV554" s="139"/>
      <c r="KW554" s="139"/>
      <c r="KX554" s="139"/>
      <c r="KY554" s="139"/>
      <c r="KZ554" s="139"/>
      <c r="LA554" s="139"/>
      <c r="LB554" s="139"/>
      <c r="LC554" s="139"/>
      <c r="LD554" s="139"/>
      <c r="LE554" s="139"/>
      <c r="LF554" s="139"/>
      <c r="LG554" s="139"/>
      <c r="LH554" s="139"/>
      <c r="LI554" s="139"/>
      <c r="LJ554" s="139"/>
      <c r="LK554" s="139"/>
      <c r="LL554" s="139"/>
      <c r="LM554" s="139"/>
      <c r="LN554" s="139"/>
      <c r="LO554" s="139"/>
      <c r="LP554" s="139"/>
      <c r="LQ554" s="139"/>
      <c r="LR554" s="139"/>
      <c r="LS554" s="139"/>
      <c r="LT554" s="139"/>
      <c r="LU554" s="139"/>
      <c r="LV554" s="139"/>
      <c r="LW554" s="139"/>
      <c r="LX554" s="139"/>
      <c r="LY554" s="139"/>
      <c r="LZ554" s="139"/>
      <c r="MA554" s="139"/>
      <c r="MB554" s="139"/>
      <c r="MC554" s="139"/>
      <c r="MD554" s="139"/>
      <c r="ME554" s="139"/>
      <c r="MF554" s="139"/>
      <c r="MG554" s="139"/>
      <c r="MH554" s="139"/>
      <c r="MI554" s="139"/>
      <c r="MJ554" s="139"/>
      <c r="MK554" s="139"/>
      <c r="ML554" s="139"/>
      <c r="MM554" s="139"/>
      <c r="MN554" s="139"/>
    </row>
    <row r="555" spans="1:352" s="140" customFormat="1" ht="15" customHeight="1" outlineLevel="1" x14ac:dyDescent="0.25">
      <c r="A555" s="131"/>
      <c r="B555" s="132"/>
      <c r="C555" s="133"/>
      <c r="D555" s="133"/>
      <c r="E555" s="134"/>
      <c r="F555" s="144" t="s">
        <v>119</v>
      </c>
      <c r="G555" s="145" t="s">
        <v>39</v>
      </c>
      <c r="H555" s="137">
        <f>C548*0.2</f>
        <v>0.54600000000000004</v>
      </c>
      <c r="I555" s="138">
        <v>3.72</v>
      </c>
      <c r="J555" s="134">
        <f t="shared" si="117"/>
        <v>2.0311200000000005</v>
      </c>
      <c r="K555" s="139"/>
      <c r="L555" s="139"/>
      <c r="M555" s="139"/>
      <c r="N555" s="139"/>
      <c r="O555" s="139"/>
      <c r="P555" s="139"/>
      <c r="Q555" s="139"/>
      <c r="R555" s="139"/>
      <c r="S555" s="139"/>
      <c r="T555" s="139"/>
      <c r="U555" s="139"/>
      <c r="V555" s="139"/>
      <c r="W555" s="139"/>
      <c r="X555" s="139"/>
      <c r="Y555" s="139"/>
      <c r="Z555" s="139"/>
      <c r="AA555" s="139"/>
      <c r="AB555" s="139"/>
      <c r="AC555" s="139"/>
      <c r="AD555" s="139"/>
      <c r="AE555" s="139"/>
      <c r="AF555" s="139"/>
      <c r="AG555" s="139"/>
      <c r="AH555" s="139"/>
      <c r="AI555" s="139"/>
      <c r="AJ555" s="139"/>
      <c r="AK555" s="139"/>
      <c r="AL555" s="139"/>
      <c r="AM555" s="139"/>
      <c r="AN555" s="139"/>
      <c r="AO555" s="139"/>
      <c r="AP555" s="139"/>
      <c r="AQ555" s="139"/>
      <c r="AR555" s="139"/>
      <c r="AS555" s="139"/>
      <c r="AT555" s="139"/>
      <c r="AU555" s="139"/>
      <c r="AV555" s="139"/>
      <c r="AW555" s="139"/>
      <c r="AX555" s="139"/>
      <c r="AY555" s="139"/>
      <c r="AZ555" s="139"/>
      <c r="BA555" s="139"/>
      <c r="BB555" s="139"/>
      <c r="BC555" s="139"/>
      <c r="BD555" s="139"/>
      <c r="BE555" s="139"/>
      <c r="BF555" s="139"/>
      <c r="BG555" s="139"/>
      <c r="BH555" s="139"/>
      <c r="BI555" s="139"/>
      <c r="BJ555" s="139"/>
      <c r="BK555" s="139"/>
      <c r="BL555" s="139"/>
      <c r="BM555" s="139"/>
      <c r="BN555" s="139"/>
      <c r="BO555" s="139"/>
      <c r="BP555" s="139"/>
      <c r="BQ555" s="139"/>
      <c r="BR555" s="139"/>
      <c r="BS555" s="139"/>
      <c r="BT555" s="139"/>
      <c r="BU555" s="139"/>
      <c r="BV555" s="139"/>
      <c r="BW555" s="139"/>
      <c r="BX555" s="139"/>
      <c r="BY555" s="139"/>
      <c r="BZ555" s="139"/>
      <c r="CA555" s="139"/>
      <c r="CB555" s="139"/>
      <c r="CC555" s="139"/>
      <c r="CD555" s="139"/>
      <c r="CE555" s="139"/>
      <c r="CF555" s="139"/>
      <c r="CG555" s="139"/>
      <c r="CH555" s="139"/>
      <c r="CI555" s="139"/>
      <c r="CJ555" s="139"/>
      <c r="CK555" s="139"/>
      <c r="CL555" s="139"/>
      <c r="CM555" s="139"/>
      <c r="CN555" s="139"/>
      <c r="CO555" s="139"/>
      <c r="CP555" s="139"/>
      <c r="CQ555" s="139"/>
      <c r="CR555" s="139"/>
      <c r="CS555" s="139"/>
      <c r="CT555" s="139"/>
      <c r="CU555" s="139"/>
      <c r="CV555" s="139"/>
      <c r="CW555" s="139"/>
      <c r="CX555" s="139"/>
      <c r="CY555" s="139"/>
      <c r="CZ555" s="139"/>
      <c r="DA555" s="139"/>
      <c r="DB555" s="139"/>
      <c r="DC555" s="139"/>
      <c r="DD555" s="139"/>
      <c r="DE555" s="139"/>
      <c r="DF555" s="139"/>
      <c r="DG555" s="139"/>
      <c r="DH555" s="139"/>
      <c r="DI555" s="139"/>
      <c r="DJ555" s="139"/>
      <c r="DK555" s="139"/>
      <c r="DL555" s="139"/>
      <c r="DM555" s="139"/>
      <c r="DN555" s="139"/>
      <c r="DO555" s="139"/>
      <c r="DP555" s="139"/>
      <c r="DQ555" s="139"/>
      <c r="DR555" s="139"/>
      <c r="DS555" s="139"/>
      <c r="DT555" s="139"/>
      <c r="DU555" s="139"/>
      <c r="DV555" s="139"/>
      <c r="DW555" s="139"/>
      <c r="DX555" s="139"/>
      <c r="DY555" s="139"/>
      <c r="DZ555" s="139"/>
      <c r="EA555" s="139"/>
      <c r="EB555" s="139"/>
      <c r="EC555" s="139"/>
      <c r="ED555" s="139"/>
      <c r="EE555" s="139"/>
      <c r="EF555" s="139"/>
      <c r="EG555" s="139"/>
      <c r="EH555" s="139"/>
      <c r="EI555" s="139"/>
      <c r="EJ555" s="139"/>
      <c r="EK555" s="139"/>
      <c r="EL555" s="139"/>
      <c r="EM555" s="139"/>
      <c r="EN555" s="139"/>
      <c r="EO555" s="139"/>
      <c r="EP555" s="139"/>
      <c r="EQ555" s="139"/>
      <c r="ER555" s="139"/>
      <c r="ES555" s="139"/>
      <c r="ET555" s="139"/>
      <c r="EU555" s="139"/>
      <c r="EV555" s="139"/>
      <c r="EW555" s="139"/>
      <c r="EX555" s="139"/>
      <c r="EY555" s="139"/>
      <c r="EZ555" s="139"/>
      <c r="FA555" s="139"/>
      <c r="FB555" s="139"/>
      <c r="FC555" s="139"/>
      <c r="FD555" s="139"/>
      <c r="FE555" s="139"/>
      <c r="FF555" s="139"/>
      <c r="FG555" s="139"/>
      <c r="FH555" s="139"/>
      <c r="FI555" s="139"/>
      <c r="FJ555" s="139"/>
      <c r="FK555" s="139"/>
      <c r="FL555" s="139"/>
      <c r="FM555" s="139"/>
      <c r="FN555" s="139"/>
      <c r="FO555" s="139"/>
      <c r="FP555" s="139"/>
      <c r="FQ555" s="139"/>
      <c r="FR555" s="139"/>
      <c r="FS555" s="139"/>
      <c r="FT555" s="139"/>
      <c r="FU555" s="139"/>
      <c r="FV555" s="139"/>
      <c r="FW555" s="139"/>
      <c r="FX555" s="139"/>
      <c r="FY555" s="139"/>
      <c r="FZ555" s="139"/>
      <c r="GA555" s="139"/>
      <c r="GB555" s="139"/>
      <c r="GC555" s="139"/>
      <c r="GD555" s="139"/>
      <c r="GE555" s="139"/>
      <c r="GF555" s="139"/>
      <c r="GG555" s="139"/>
      <c r="GH555" s="139"/>
      <c r="GI555" s="139"/>
      <c r="GJ555" s="139"/>
      <c r="GK555" s="139"/>
      <c r="GL555" s="139"/>
      <c r="GM555" s="139"/>
      <c r="GN555" s="139"/>
      <c r="GO555" s="139"/>
      <c r="GP555" s="139"/>
      <c r="GQ555" s="139"/>
      <c r="GR555" s="139"/>
      <c r="GS555" s="139"/>
      <c r="GT555" s="139"/>
      <c r="GU555" s="139"/>
      <c r="GV555" s="139"/>
      <c r="GW555" s="139"/>
      <c r="GX555" s="139"/>
      <c r="GY555" s="139"/>
      <c r="GZ555" s="139"/>
      <c r="HA555" s="139"/>
      <c r="HB555" s="139"/>
      <c r="HC555" s="139"/>
      <c r="HD555" s="139"/>
      <c r="HE555" s="139"/>
      <c r="HF555" s="139"/>
      <c r="HG555" s="139"/>
      <c r="HH555" s="139"/>
      <c r="HI555" s="139"/>
      <c r="HJ555" s="139"/>
      <c r="HK555" s="139"/>
      <c r="HL555" s="139"/>
      <c r="HM555" s="139"/>
      <c r="HN555" s="139"/>
      <c r="HO555" s="139"/>
      <c r="HP555" s="139"/>
      <c r="HQ555" s="139"/>
      <c r="HR555" s="139"/>
      <c r="HS555" s="139"/>
      <c r="HT555" s="139"/>
      <c r="HU555" s="139"/>
      <c r="HV555" s="139"/>
      <c r="HW555" s="139"/>
      <c r="HX555" s="139"/>
      <c r="HY555" s="139"/>
      <c r="HZ555" s="139"/>
      <c r="IA555" s="139"/>
      <c r="IB555" s="139"/>
      <c r="IC555" s="139"/>
      <c r="ID555" s="139"/>
      <c r="IE555" s="139"/>
      <c r="IF555" s="139"/>
      <c r="IG555" s="139"/>
      <c r="IH555" s="139"/>
      <c r="II555" s="139"/>
      <c r="IJ555" s="139"/>
      <c r="IK555" s="139"/>
      <c r="IL555" s="139"/>
      <c r="IM555" s="139"/>
      <c r="IN555" s="139"/>
      <c r="IO555" s="139"/>
      <c r="IP555" s="139"/>
      <c r="IQ555" s="139"/>
      <c r="IR555" s="139"/>
      <c r="IS555" s="139"/>
      <c r="IT555" s="139"/>
      <c r="IU555" s="139"/>
      <c r="IV555" s="139"/>
      <c r="IW555" s="139"/>
      <c r="IX555" s="139"/>
      <c r="IY555" s="139"/>
      <c r="IZ555" s="139"/>
      <c r="JA555" s="139"/>
      <c r="JB555" s="139"/>
      <c r="JC555" s="139"/>
      <c r="JD555" s="139"/>
      <c r="JE555" s="139"/>
      <c r="JF555" s="139"/>
      <c r="JG555" s="139"/>
      <c r="JH555" s="139"/>
      <c r="JI555" s="139"/>
      <c r="JJ555" s="139"/>
      <c r="JK555" s="139"/>
      <c r="JL555" s="139"/>
      <c r="JM555" s="139"/>
      <c r="JN555" s="139"/>
      <c r="JO555" s="139"/>
      <c r="JP555" s="139"/>
      <c r="JQ555" s="139"/>
      <c r="JR555" s="139"/>
      <c r="JS555" s="139"/>
      <c r="JT555" s="139"/>
      <c r="JU555" s="139"/>
      <c r="JV555" s="139"/>
      <c r="JW555" s="139"/>
      <c r="JX555" s="139"/>
      <c r="JY555" s="139"/>
      <c r="JZ555" s="139"/>
      <c r="KA555" s="139"/>
      <c r="KB555" s="139"/>
      <c r="KC555" s="139"/>
      <c r="KD555" s="139"/>
      <c r="KE555" s="139"/>
      <c r="KF555" s="139"/>
      <c r="KG555" s="139"/>
      <c r="KH555" s="139"/>
      <c r="KI555" s="139"/>
      <c r="KJ555" s="139"/>
      <c r="KK555" s="139"/>
      <c r="KL555" s="139"/>
      <c r="KM555" s="139"/>
      <c r="KN555" s="139"/>
      <c r="KO555" s="139"/>
      <c r="KP555" s="139"/>
      <c r="KQ555" s="139"/>
      <c r="KR555" s="139"/>
      <c r="KS555" s="139"/>
      <c r="KT555" s="139"/>
      <c r="KU555" s="139"/>
      <c r="KV555" s="139"/>
      <c r="KW555" s="139"/>
      <c r="KX555" s="139"/>
      <c r="KY555" s="139"/>
      <c r="KZ555" s="139"/>
      <c r="LA555" s="139"/>
      <c r="LB555" s="139"/>
      <c r="LC555" s="139"/>
      <c r="LD555" s="139"/>
      <c r="LE555" s="139"/>
      <c r="LF555" s="139"/>
      <c r="LG555" s="139"/>
      <c r="LH555" s="139"/>
      <c r="LI555" s="139"/>
      <c r="LJ555" s="139"/>
      <c r="LK555" s="139"/>
      <c r="LL555" s="139"/>
      <c r="LM555" s="139"/>
      <c r="LN555" s="139"/>
      <c r="LO555" s="139"/>
      <c r="LP555" s="139"/>
      <c r="LQ555" s="139"/>
      <c r="LR555" s="139"/>
      <c r="LS555" s="139"/>
      <c r="LT555" s="139"/>
      <c r="LU555" s="139"/>
      <c r="LV555" s="139"/>
      <c r="LW555" s="139"/>
      <c r="LX555" s="139"/>
      <c r="LY555" s="139"/>
      <c r="LZ555" s="139"/>
      <c r="MA555" s="139"/>
      <c r="MB555" s="139"/>
      <c r="MC555" s="139"/>
      <c r="MD555" s="139"/>
      <c r="ME555" s="139"/>
      <c r="MF555" s="139"/>
      <c r="MG555" s="139"/>
      <c r="MH555" s="139"/>
      <c r="MI555" s="139"/>
      <c r="MJ555" s="139"/>
      <c r="MK555" s="139"/>
      <c r="ML555" s="139"/>
      <c r="MM555" s="139"/>
      <c r="MN555" s="139"/>
    </row>
    <row r="556" spans="1:352" s="140" customFormat="1" ht="15" customHeight="1" outlineLevel="1" x14ac:dyDescent="0.25">
      <c r="A556" s="131"/>
      <c r="B556" s="132"/>
      <c r="C556" s="133"/>
      <c r="D556" s="133"/>
      <c r="E556" s="134"/>
      <c r="F556" s="144" t="s">
        <v>120</v>
      </c>
      <c r="G556" s="145" t="s">
        <v>39</v>
      </c>
      <c r="H556" s="137">
        <f>C548*0.8</f>
        <v>2.1840000000000002</v>
      </c>
      <c r="I556" s="138">
        <v>4.68</v>
      </c>
      <c r="J556" s="134">
        <f t="shared" si="117"/>
        <v>10.221120000000001</v>
      </c>
      <c r="K556" s="139"/>
      <c r="L556" s="139"/>
      <c r="M556" s="139"/>
      <c r="N556" s="139"/>
      <c r="O556" s="139"/>
      <c r="P556" s="139"/>
      <c r="Q556" s="139"/>
      <c r="R556" s="139"/>
      <c r="S556" s="139"/>
      <c r="T556" s="139"/>
      <c r="U556" s="139"/>
      <c r="V556" s="139"/>
      <c r="W556" s="139"/>
      <c r="X556" s="139"/>
      <c r="Y556" s="139"/>
      <c r="Z556" s="139"/>
      <c r="AA556" s="139"/>
      <c r="AB556" s="139"/>
      <c r="AC556" s="139"/>
      <c r="AD556" s="139"/>
      <c r="AE556" s="139"/>
      <c r="AF556" s="139"/>
      <c r="AG556" s="139"/>
      <c r="AH556" s="139"/>
      <c r="AI556" s="139"/>
      <c r="AJ556" s="139"/>
      <c r="AK556" s="139"/>
      <c r="AL556" s="139"/>
      <c r="AM556" s="139"/>
      <c r="AN556" s="139"/>
      <c r="AO556" s="139"/>
      <c r="AP556" s="139"/>
      <c r="AQ556" s="139"/>
      <c r="AR556" s="139"/>
      <c r="AS556" s="139"/>
      <c r="AT556" s="139"/>
      <c r="AU556" s="139"/>
      <c r="AV556" s="139"/>
      <c r="AW556" s="139"/>
      <c r="AX556" s="139"/>
      <c r="AY556" s="139"/>
      <c r="AZ556" s="139"/>
      <c r="BA556" s="139"/>
      <c r="BB556" s="139"/>
      <c r="BC556" s="139"/>
      <c r="BD556" s="139"/>
      <c r="BE556" s="139"/>
      <c r="BF556" s="139"/>
      <c r="BG556" s="139"/>
      <c r="BH556" s="139"/>
      <c r="BI556" s="139"/>
      <c r="BJ556" s="139"/>
      <c r="BK556" s="139"/>
      <c r="BL556" s="139"/>
      <c r="BM556" s="139"/>
      <c r="BN556" s="139"/>
      <c r="BO556" s="139"/>
      <c r="BP556" s="139"/>
      <c r="BQ556" s="139"/>
      <c r="BR556" s="139"/>
      <c r="BS556" s="139"/>
      <c r="BT556" s="139"/>
      <c r="BU556" s="139"/>
      <c r="BV556" s="139"/>
      <c r="BW556" s="139"/>
      <c r="BX556" s="139"/>
      <c r="BY556" s="139"/>
      <c r="BZ556" s="139"/>
      <c r="CA556" s="139"/>
      <c r="CB556" s="139"/>
      <c r="CC556" s="139"/>
      <c r="CD556" s="139"/>
      <c r="CE556" s="139"/>
      <c r="CF556" s="139"/>
      <c r="CG556" s="139"/>
      <c r="CH556" s="139"/>
      <c r="CI556" s="139"/>
      <c r="CJ556" s="139"/>
      <c r="CK556" s="139"/>
      <c r="CL556" s="139"/>
      <c r="CM556" s="139"/>
      <c r="CN556" s="139"/>
      <c r="CO556" s="139"/>
      <c r="CP556" s="139"/>
      <c r="CQ556" s="139"/>
      <c r="CR556" s="139"/>
      <c r="CS556" s="139"/>
      <c r="CT556" s="139"/>
      <c r="CU556" s="139"/>
      <c r="CV556" s="139"/>
      <c r="CW556" s="139"/>
      <c r="CX556" s="139"/>
      <c r="CY556" s="139"/>
      <c r="CZ556" s="139"/>
      <c r="DA556" s="139"/>
      <c r="DB556" s="139"/>
      <c r="DC556" s="139"/>
      <c r="DD556" s="139"/>
      <c r="DE556" s="139"/>
      <c r="DF556" s="139"/>
      <c r="DG556" s="139"/>
      <c r="DH556" s="139"/>
      <c r="DI556" s="139"/>
      <c r="DJ556" s="139"/>
      <c r="DK556" s="139"/>
      <c r="DL556" s="139"/>
      <c r="DM556" s="139"/>
      <c r="DN556" s="139"/>
      <c r="DO556" s="139"/>
      <c r="DP556" s="139"/>
      <c r="DQ556" s="139"/>
      <c r="DR556" s="139"/>
      <c r="DS556" s="139"/>
      <c r="DT556" s="139"/>
      <c r="DU556" s="139"/>
      <c r="DV556" s="139"/>
      <c r="DW556" s="139"/>
      <c r="DX556" s="139"/>
      <c r="DY556" s="139"/>
      <c r="DZ556" s="139"/>
      <c r="EA556" s="139"/>
      <c r="EB556" s="139"/>
      <c r="EC556" s="139"/>
      <c r="ED556" s="139"/>
      <c r="EE556" s="139"/>
      <c r="EF556" s="139"/>
      <c r="EG556" s="139"/>
      <c r="EH556" s="139"/>
      <c r="EI556" s="139"/>
      <c r="EJ556" s="139"/>
      <c r="EK556" s="139"/>
      <c r="EL556" s="139"/>
      <c r="EM556" s="139"/>
      <c r="EN556" s="139"/>
      <c r="EO556" s="139"/>
      <c r="EP556" s="139"/>
      <c r="EQ556" s="139"/>
      <c r="ER556" s="139"/>
      <c r="ES556" s="139"/>
      <c r="ET556" s="139"/>
      <c r="EU556" s="139"/>
      <c r="EV556" s="139"/>
      <c r="EW556" s="139"/>
      <c r="EX556" s="139"/>
      <c r="EY556" s="139"/>
      <c r="EZ556" s="139"/>
      <c r="FA556" s="139"/>
      <c r="FB556" s="139"/>
      <c r="FC556" s="139"/>
      <c r="FD556" s="139"/>
      <c r="FE556" s="139"/>
      <c r="FF556" s="139"/>
      <c r="FG556" s="139"/>
      <c r="FH556" s="139"/>
      <c r="FI556" s="139"/>
      <c r="FJ556" s="139"/>
      <c r="FK556" s="139"/>
      <c r="FL556" s="139"/>
      <c r="FM556" s="139"/>
      <c r="FN556" s="139"/>
      <c r="FO556" s="139"/>
      <c r="FP556" s="139"/>
      <c r="FQ556" s="139"/>
      <c r="FR556" s="139"/>
      <c r="FS556" s="139"/>
      <c r="FT556" s="139"/>
      <c r="FU556" s="139"/>
      <c r="FV556" s="139"/>
      <c r="FW556" s="139"/>
      <c r="FX556" s="139"/>
      <c r="FY556" s="139"/>
      <c r="FZ556" s="139"/>
      <c r="GA556" s="139"/>
      <c r="GB556" s="139"/>
      <c r="GC556" s="139"/>
      <c r="GD556" s="139"/>
      <c r="GE556" s="139"/>
      <c r="GF556" s="139"/>
      <c r="GG556" s="139"/>
      <c r="GH556" s="139"/>
      <c r="GI556" s="139"/>
      <c r="GJ556" s="139"/>
      <c r="GK556" s="139"/>
      <c r="GL556" s="139"/>
      <c r="GM556" s="139"/>
      <c r="GN556" s="139"/>
      <c r="GO556" s="139"/>
      <c r="GP556" s="139"/>
      <c r="GQ556" s="139"/>
      <c r="GR556" s="139"/>
      <c r="GS556" s="139"/>
      <c r="GT556" s="139"/>
      <c r="GU556" s="139"/>
      <c r="GV556" s="139"/>
      <c r="GW556" s="139"/>
      <c r="GX556" s="139"/>
      <c r="GY556" s="139"/>
      <c r="GZ556" s="139"/>
      <c r="HA556" s="139"/>
      <c r="HB556" s="139"/>
      <c r="HC556" s="139"/>
      <c r="HD556" s="139"/>
      <c r="HE556" s="139"/>
      <c r="HF556" s="139"/>
      <c r="HG556" s="139"/>
      <c r="HH556" s="139"/>
      <c r="HI556" s="139"/>
      <c r="HJ556" s="139"/>
      <c r="HK556" s="139"/>
      <c r="HL556" s="139"/>
      <c r="HM556" s="139"/>
      <c r="HN556" s="139"/>
      <c r="HO556" s="139"/>
      <c r="HP556" s="139"/>
      <c r="HQ556" s="139"/>
      <c r="HR556" s="139"/>
      <c r="HS556" s="139"/>
      <c r="HT556" s="139"/>
      <c r="HU556" s="139"/>
      <c r="HV556" s="139"/>
      <c r="HW556" s="139"/>
      <c r="HX556" s="139"/>
      <c r="HY556" s="139"/>
      <c r="HZ556" s="139"/>
      <c r="IA556" s="139"/>
      <c r="IB556" s="139"/>
      <c r="IC556" s="139"/>
      <c r="ID556" s="139"/>
      <c r="IE556" s="139"/>
      <c r="IF556" s="139"/>
      <c r="IG556" s="139"/>
      <c r="IH556" s="139"/>
      <c r="II556" s="139"/>
      <c r="IJ556" s="139"/>
      <c r="IK556" s="139"/>
      <c r="IL556" s="139"/>
      <c r="IM556" s="139"/>
      <c r="IN556" s="139"/>
      <c r="IO556" s="139"/>
      <c r="IP556" s="139"/>
      <c r="IQ556" s="139"/>
      <c r="IR556" s="139"/>
      <c r="IS556" s="139"/>
      <c r="IT556" s="139"/>
      <c r="IU556" s="139"/>
      <c r="IV556" s="139"/>
      <c r="IW556" s="139"/>
      <c r="IX556" s="139"/>
      <c r="IY556" s="139"/>
      <c r="IZ556" s="139"/>
      <c r="JA556" s="139"/>
      <c r="JB556" s="139"/>
      <c r="JC556" s="139"/>
      <c r="JD556" s="139"/>
      <c r="JE556" s="139"/>
      <c r="JF556" s="139"/>
      <c r="JG556" s="139"/>
      <c r="JH556" s="139"/>
      <c r="JI556" s="139"/>
      <c r="JJ556" s="139"/>
      <c r="JK556" s="139"/>
      <c r="JL556" s="139"/>
      <c r="JM556" s="139"/>
      <c r="JN556" s="139"/>
      <c r="JO556" s="139"/>
      <c r="JP556" s="139"/>
      <c r="JQ556" s="139"/>
      <c r="JR556" s="139"/>
      <c r="JS556" s="139"/>
      <c r="JT556" s="139"/>
      <c r="JU556" s="139"/>
      <c r="JV556" s="139"/>
      <c r="JW556" s="139"/>
      <c r="JX556" s="139"/>
      <c r="JY556" s="139"/>
      <c r="JZ556" s="139"/>
      <c r="KA556" s="139"/>
      <c r="KB556" s="139"/>
      <c r="KC556" s="139"/>
      <c r="KD556" s="139"/>
      <c r="KE556" s="139"/>
      <c r="KF556" s="139"/>
      <c r="KG556" s="139"/>
      <c r="KH556" s="139"/>
      <c r="KI556" s="139"/>
      <c r="KJ556" s="139"/>
      <c r="KK556" s="139"/>
      <c r="KL556" s="139"/>
      <c r="KM556" s="139"/>
      <c r="KN556" s="139"/>
      <c r="KO556" s="139"/>
      <c r="KP556" s="139"/>
      <c r="KQ556" s="139"/>
      <c r="KR556" s="139"/>
      <c r="KS556" s="139"/>
      <c r="KT556" s="139"/>
      <c r="KU556" s="139"/>
      <c r="KV556" s="139"/>
      <c r="KW556" s="139"/>
      <c r="KX556" s="139"/>
      <c r="KY556" s="139"/>
      <c r="KZ556" s="139"/>
      <c r="LA556" s="139"/>
      <c r="LB556" s="139"/>
      <c r="LC556" s="139"/>
      <c r="LD556" s="139"/>
      <c r="LE556" s="139"/>
      <c r="LF556" s="139"/>
      <c r="LG556" s="139"/>
      <c r="LH556" s="139"/>
      <c r="LI556" s="139"/>
      <c r="LJ556" s="139"/>
      <c r="LK556" s="139"/>
      <c r="LL556" s="139"/>
      <c r="LM556" s="139"/>
      <c r="LN556" s="139"/>
      <c r="LO556" s="139"/>
      <c r="LP556" s="139"/>
      <c r="LQ556" s="139"/>
      <c r="LR556" s="139"/>
      <c r="LS556" s="139"/>
      <c r="LT556" s="139"/>
      <c r="LU556" s="139"/>
      <c r="LV556" s="139"/>
      <c r="LW556" s="139"/>
      <c r="LX556" s="139"/>
      <c r="LY556" s="139"/>
      <c r="LZ556" s="139"/>
      <c r="MA556" s="139"/>
      <c r="MB556" s="139"/>
      <c r="MC556" s="139"/>
      <c r="MD556" s="139"/>
      <c r="ME556" s="139"/>
      <c r="MF556" s="139"/>
      <c r="MG556" s="139"/>
      <c r="MH556" s="139"/>
      <c r="MI556" s="139"/>
      <c r="MJ556" s="139"/>
      <c r="MK556" s="139"/>
      <c r="ML556" s="139"/>
      <c r="MM556" s="139"/>
      <c r="MN556" s="139"/>
    </row>
    <row r="557" spans="1:352" s="140" customFormat="1" ht="15" customHeight="1" outlineLevel="1" x14ac:dyDescent="0.25">
      <c r="A557" s="131"/>
      <c r="B557" s="132"/>
      <c r="C557" s="133"/>
      <c r="D557" s="133"/>
      <c r="E557" s="134"/>
      <c r="F557" s="144" t="s">
        <v>121</v>
      </c>
      <c r="G557" s="145" t="s">
        <v>39</v>
      </c>
      <c r="H557" s="137">
        <f>C548*7</f>
        <v>19.11</v>
      </c>
      <c r="I557" s="138">
        <v>0.12</v>
      </c>
      <c r="J557" s="134">
        <f t="shared" si="117"/>
        <v>2.2931999999999997</v>
      </c>
      <c r="K557" s="139"/>
      <c r="L557" s="139"/>
      <c r="M557" s="139"/>
      <c r="N557" s="139"/>
      <c r="O557" s="139"/>
      <c r="P557" s="139"/>
      <c r="Q557" s="139"/>
      <c r="R557" s="139"/>
      <c r="S557" s="139"/>
      <c r="T557" s="139"/>
      <c r="U557" s="139"/>
      <c r="V557" s="139"/>
      <c r="W557" s="139"/>
      <c r="X557" s="139"/>
      <c r="Y557" s="139"/>
      <c r="Z557" s="139"/>
      <c r="AA557" s="139"/>
      <c r="AB557" s="139"/>
      <c r="AC557" s="139"/>
      <c r="AD557" s="139"/>
      <c r="AE557" s="139"/>
      <c r="AF557" s="139"/>
      <c r="AG557" s="139"/>
      <c r="AH557" s="139"/>
      <c r="AI557" s="139"/>
      <c r="AJ557" s="139"/>
      <c r="AK557" s="139"/>
      <c r="AL557" s="139"/>
      <c r="AM557" s="139"/>
      <c r="AN557" s="139"/>
      <c r="AO557" s="139"/>
      <c r="AP557" s="139"/>
      <c r="AQ557" s="139"/>
      <c r="AR557" s="139"/>
      <c r="AS557" s="139"/>
      <c r="AT557" s="139"/>
      <c r="AU557" s="139"/>
      <c r="AV557" s="139"/>
      <c r="AW557" s="139"/>
      <c r="AX557" s="139"/>
      <c r="AY557" s="139"/>
      <c r="AZ557" s="139"/>
      <c r="BA557" s="139"/>
      <c r="BB557" s="139"/>
      <c r="BC557" s="139"/>
      <c r="BD557" s="139"/>
      <c r="BE557" s="139"/>
      <c r="BF557" s="139"/>
      <c r="BG557" s="139"/>
      <c r="BH557" s="139"/>
      <c r="BI557" s="139"/>
      <c r="BJ557" s="139"/>
      <c r="BK557" s="139"/>
      <c r="BL557" s="139"/>
      <c r="BM557" s="139"/>
      <c r="BN557" s="139"/>
      <c r="BO557" s="139"/>
      <c r="BP557" s="139"/>
      <c r="BQ557" s="139"/>
      <c r="BR557" s="139"/>
      <c r="BS557" s="139"/>
      <c r="BT557" s="139"/>
      <c r="BU557" s="139"/>
      <c r="BV557" s="139"/>
      <c r="BW557" s="139"/>
      <c r="BX557" s="139"/>
      <c r="BY557" s="139"/>
      <c r="BZ557" s="139"/>
      <c r="CA557" s="139"/>
      <c r="CB557" s="139"/>
      <c r="CC557" s="139"/>
      <c r="CD557" s="139"/>
      <c r="CE557" s="139"/>
      <c r="CF557" s="139"/>
      <c r="CG557" s="139"/>
      <c r="CH557" s="139"/>
      <c r="CI557" s="139"/>
      <c r="CJ557" s="139"/>
      <c r="CK557" s="139"/>
      <c r="CL557" s="139"/>
      <c r="CM557" s="139"/>
      <c r="CN557" s="139"/>
      <c r="CO557" s="139"/>
      <c r="CP557" s="139"/>
      <c r="CQ557" s="139"/>
      <c r="CR557" s="139"/>
      <c r="CS557" s="139"/>
      <c r="CT557" s="139"/>
      <c r="CU557" s="139"/>
      <c r="CV557" s="139"/>
      <c r="CW557" s="139"/>
      <c r="CX557" s="139"/>
      <c r="CY557" s="139"/>
      <c r="CZ557" s="139"/>
      <c r="DA557" s="139"/>
      <c r="DB557" s="139"/>
      <c r="DC557" s="139"/>
      <c r="DD557" s="139"/>
      <c r="DE557" s="139"/>
      <c r="DF557" s="139"/>
      <c r="DG557" s="139"/>
      <c r="DH557" s="139"/>
      <c r="DI557" s="139"/>
      <c r="DJ557" s="139"/>
      <c r="DK557" s="139"/>
      <c r="DL557" s="139"/>
      <c r="DM557" s="139"/>
      <c r="DN557" s="139"/>
      <c r="DO557" s="139"/>
      <c r="DP557" s="139"/>
      <c r="DQ557" s="139"/>
      <c r="DR557" s="139"/>
      <c r="DS557" s="139"/>
      <c r="DT557" s="139"/>
      <c r="DU557" s="139"/>
      <c r="DV557" s="139"/>
      <c r="DW557" s="139"/>
      <c r="DX557" s="139"/>
      <c r="DY557" s="139"/>
      <c r="DZ557" s="139"/>
      <c r="EA557" s="139"/>
      <c r="EB557" s="139"/>
      <c r="EC557" s="139"/>
      <c r="ED557" s="139"/>
      <c r="EE557" s="139"/>
      <c r="EF557" s="139"/>
      <c r="EG557" s="139"/>
      <c r="EH557" s="139"/>
      <c r="EI557" s="139"/>
      <c r="EJ557" s="139"/>
      <c r="EK557" s="139"/>
      <c r="EL557" s="139"/>
      <c r="EM557" s="139"/>
      <c r="EN557" s="139"/>
      <c r="EO557" s="139"/>
      <c r="EP557" s="139"/>
      <c r="EQ557" s="139"/>
      <c r="ER557" s="139"/>
      <c r="ES557" s="139"/>
      <c r="ET557" s="139"/>
      <c r="EU557" s="139"/>
      <c r="EV557" s="139"/>
      <c r="EW557" s="139"/>
      <c r="EX557" s="139"/>
      <c r="EY557" s="139"/>
      <c r="EZ557" s="139"/>
      <c r="FA557" s="139"/>
      <c r="FB557" s="139"/>
      <c r="FC557" s="139"/>
      <c r="FD557" s="139"/>
      <c r="FE557" s="139"/>
      <c r="FF557" s="139"/>
      <c r="FG557" s="139"/>
      <c r="FH557" s="139"/>
      <c r="FI557" s="139"/>
      <c r="FJ557" s="139"/>
      <c r="FK557" s="139"/>
      <c r="FL557" s="139"/>
      <c r="FM557" s="139"/>
      <c r="FN557" s="139"/>
      <c r="FO557" s="139"/>
      <c r="FP557" s="139"/>
      <c r="FQ557" s="139"/>
      <c r="FR557" s="139"/>
      <c r="FS557" s="139"/>
      <c r="FT557" s="139"/>
      <c r="FU557" s="139"/>
      <c r="FV557" s="139"/>
      <c r="FW557" s="139"/>
      <c r="FX557" s="139"/>
      <c r="FY557" s="139"/>
      <c r="FZ557" s="139"/>
      <c r="GA557" s="139"/>
      <c r="GB557" s="139"/>
      <c r="GC557" s="139"/>
      <c r="GD557" s="139"/>
      <c r="GE557" s="139"/>
      <c r="GF557" s="139"/>
      <c r="GG557" s="139"/>
      <c r="GH557" s="139"/>
      <c r="GI557" s="139"/>
      <c r="GJ557" s="139"/>
      <c r="GK557" s="139"/>
      <c r="GL557" s="139"/>
      <c r="GM557" s="139"/>
      <c r="GN557" s="139"/>
      <c r="GO557" s="139"/>
      <c r="GP557" s="139"/>
      <c r="GQ557" s="139"/>
      <c r="GR557" s="139"/>
      <c r="GS557" s="139"/>
      <c r="GT557" s="139"/>
      <c r="GU557" s="139"/>
      <c r="GV557" s="139"/>
      <c r="GW557" s="139"/>
      <c r="GX557" s="139"/>
      <c r="GY557" s="139"/>
      <c r="GZ557" s="139"/>
      <c r="HA557" s="139"/>
      <c r="HB557" s="139"/>
      <c r="HC557" s="139"/>
      <c r="HD557" s="139"/>
      <c r="HE557" s="139"/>
      <c r="HF557" s="139"/>
      <c r="HG557" s="139"/>
      <c r="HH557" s="139"/>
      <c r="HI557" s="139"/>
      <c r="HJ557" s="139"/>
      <c r="HK557" s="139"/>
      <c r="HL557" s="139"/>
      <c r="HM557" s="139"/>
      <c r="HN557" s="139"/>
      <c r="HO557" s="139"/>
      <c r="HP557" s="139"/>
      <c r="HQ557" s="139"/>
      <c r="HR557" s="139"/>
      <c r="HS557" s="139"/>
      <c r="HT557" s="139"/>
      <c r="HU557" s="139"/>
      <c r="HV557" s="139"/>
      <c r="HW557" s="139"/>
      <c r="HX557" s="139"/>
      <c r="HY557" s="139"/>
      <c r="HZ557" s="139"/>
      <c r="IA557" s="139"/>
      <c r="IB557" s="139"/>
      <c r="IC557" s="139"/>
      <c r="ID557" s="139"/>
      <c r="IE557" s="139"/>
      <c r="IF557" s="139"/>
      <c r="IG557" s="139"/>
      <c r="IH557" s="139"/>
      <c r="II557" s="139"/>
      <c r="IJ557" s="139"/>
      <c r="IK557" s="139"/>
      <c r="IL557" s="139"/>
      <c r="IM557" s="139"/>
      <c r="IN557" s="139"/>
      <c r="IO557" s="139"/>
      <c r="IP557" s="139"/>
      <c r="IQ557" s="139"/>
      <c r="IR557" s="139"/>
      <c r="IS557" s="139"/>
      <c r="IT557" s="139"/>
      <c r="IU557" s="139"/>
      <c r="IV557" s="139"/>
      <c r="IW557" s="139"/>
      <c r="IX557" s="139"/>
      <c r="IY557" s="139"/>
      <c r="IZ557" s="139"/>
      <c r="JA557" s="139"/>
      <c r="JB557" s="139"/>
      <c r="JC557" s="139"/>
      <c r="JD557" s="139"/>
      <c r="JE557" s="139"/>
      <c r="JF557" s="139"/>
      <c r="JG557" s="139"/>
      <c r="JH557" s="139"/>
      <c r="JI557" s="139"/>
      <c r="JJ557" s="139"/>
      <c r="JK557" s="139"/>
      <c r="JL557" s="139"/>
      <c r="JM557" s="139"/>
      <c r="JN557" s="139"/>
      <c r="JO557" s="139"/>
      <c r="JP557" s="139"/>
      <c r="JQ557" s="139"/>
      <c r="JR557" s="139"/>
      <c r="JS557" s="139"/>
      <c r="JT557" s="139"/>
      <c r="JU557" s="139"/>
      <c r="JV557" s="139"/>
      <c r="JW557" s="139"/>
      <c r="JX557" s="139"/>
      <c r="JY557" s="139"/>
      <c r="JZ557" s="139"/>
      <c r="KA557" s="139"/>
      <c r="KB557" s="139"/>
      <c r="KC557" s="139"/>
      <c r="KD557" s="139"/>
      <c r="KE557" s="139"/>
      <c r="KF557" s="139"/>
      <c r="KG557" s="139"/>
      <c r="KH557" s="139"/>
      <c r="KI557" s="139"/>
      <c r="KJ557" s="139"/>
      <c r="KK557" s="139"/>
      <c r="KL557" s="139"/>
      <c r="KM557" s="139"/>
      <c r="KN557" s="139"/>
      <c r="KO557" s="139"/>
      <c r="KP557" s="139"/>
      <c r="KQ557" s="139"/>
      <c r="KR557" s="139"/>
      <c r="KS557" s="139"/>
      <c r="KT557" s="139"/>
      <c r="KU557" s="139"/>
      <c r="KV557" s="139"/>
      <c r="KW557" s="139"/>
      <c r="KX557" s="139"/>
      <c r="KY557" s="139"/>
      <c r="KZ557" s="139"/>
      <c r="LA557" s="139"/>
      <c r="LB557" s="139"/>
      <c r="LC557" s="139"/>
      <c r="LD557" s="139"/>
      <c r="LE557" s="139"/>
      <c r="LF557" s="139"/>
      <c r="LG557" s="139"/>
      <c r="LH557" s="139"/>
      <c r="LI557" s="139"/>
      <c r="LJ557" s="139"/>
      <c r="LK557" s="139"/>
      <c r="LL557" s="139"/>
      <c r="LM557" s="139"/>
      <c r="LN557" s="139"/>
      <c r="LO557" s="139"/>
      <c r="LP557" s="139"/>
      <c r="LQ557" s="139"/>
      <c r="LR557" s="139"/>
      <c r="LS557" s="139"/>
      <c r="LT557" s="139"/>
      <c r="LU557" s="139"/>
      <c r="LV557" s="139"/>
      <c r="LW557" s="139"/>
      <c r="LX557" s="139"/>
      <c r="LY557" s="139"/>
      <c r="LZ557" s="139"/>
      <c r="MA557" s="139"/>
      <c r="MB557" s="139"/>
      <c r="MC557" s="139"/>
      <c r="MD557" s="139"/>
      <c r="ME557" s="139"/>
      <c r="MF557" s="139"/>
      <c r="MG557" s="139"/>
      <c r="MH557" s="139"/>
      <c r="MI557" s="139"/>
      <c r="MJ557" s="139"/>
      <c r="MK557" s="139"/>
      <c r="ML557" s="139"/>
      <c r="MM557" s="139"/>
      <c r="MN557" s="139"/>
    </row>
    <row r="558" spans="1:352" s="140" customFormat="1" ht="15" customHeight="1" outlineLevel="1" x14ac:dyDescent="0.25">
      <c r="A558" s="131"/>
      <c r="B558" s="132"/>
      <c r="C558" s="133"/>
      <c r="D558" s="133"/>
      <c r="E558" s="134"/>
      <c r="F558" s="144" t="s">
        <v>122</v>
      </c>
      <c r="G558" s="145" t="s">
        <v>39</v>
      </c>
      <c r="H558" s="137">
        <f>C548*0.8</f>
        <v>2.1840000000000002</v>
      </c>
      <c r="I558" s="138">
        <v>1.77</v>
      </c>
      <c r="J558" s="134">
        <f t="shared" si="117"/>
        <v>3.8656800000000002</v>
      </c>
      <c r="K558" s="139"/>
      <c r="L558" s="139"/>
      <c r="M558" s="139"/>
      <c r="N558" s="139"/>
      <c r="O558" s="139"/>
      <c r="P558" s="139"/>
      <c r="Q558" s="139"/>
      <c r="R558" s="139"/>
      <c r="S558" s="139"/>
      <c r="T558" s="139"/>
      <c r="U558" s="139"/>
      <c r="V558" s="139"/>
      <c r="W558" s="139"/>
      <c r="X558" s="139"/>
      <c r="Y558" s="139"/>
      <c r="Z558" s="139"/>
      <c r="AA558" s="139"/>
      <c r="AB558" s="139"/>
      <c r="AC558" s="139"/>
      <c r="AD558" s="139"/>
      <c r="AE558" s="139"/>
      <c r="AF558" s="139"/>
      <c r="AG558" s="139"/>
      <c r="AH558" s="139"/>
      <c r="AI558" s="139"/>
      <c r="AJ558" s="139"/>
      <c r="AK558" s="139"/>
      <c r="AL558" s="139"/>
      <c r="AM558" s="139"/>
      <c r="AN558" s="139"/>
      <c r="AO558" s="139"/>
      <c r="AP558" s="139"/>
      <c r="AQ558" s="139"/>
      <c r="AR558" s="139"/>
      <c r="AS558" s="139"/>
      <c r="AT558" s="139"/>
      <c r="AU558" s="139"/>
      <c r="AV558" s="139"/>
      <c r="AW558" s="139"/>
      <c r="AX558" s="139"/>
      <c r="AY558" s="139"/>
      <c r="AZ558" s="139"/>
      <c r="BA558" s="139"/>
      <c r="BB558" s="139"/>
      <c r="BC558" s="139"/>
      <c r="BD558" s="139"/>
      <c r="BE558" s="139"/>
      <c r="BF558" s="139"/>
      <c r="BG558" s="139"/>
      <c r="BH558" s="139"/>
      <c r="BI558" s="139"/>
      <c r="BJ558" s="139"/>
      <c r="BK558" s="139"/>
      <c r="BL558" s="139"/>
      <c r="BM558" s="139"/>
      <c r="BN558" s="139"/>
      <c r="BO558" s="139"/>
      <c r="BP558" s="139"/>
      <c r="BQ558" s="139"/>
      <c r="BR558" s="139"/>
      <c r="BS558" s="139"/>
      <c r="BT558" s="139"/>
      <c r="BU558" s="139"/>
      <c r="BV558" s="139"/>
      <c r="BW558" s="139"/>
      <c r="BX558" s="139"/>
      <c r="BY558" s="139"/>
      <c r="BZ558" s="139"/>
      <c r="CA558" s="139"/>
      <c r="CB558" s="139"/>
      <c r="CC558" s="139"/>
      <c r="CD558" s="139"/>
      <c r="CE558" s="139"/>
      <c r="CF558" s="139"/>
      <c r="CG558" s="139"/>
      <c r="CH558" s="139"/>
      <c r="CI558" s="139"/>
      <c r="CJ558" s="139"/>
      <c r="CK558" s="139"/>
      <c r="CL558" s="139"/>
      <c r="CM558" s="139"/>
      <c r="CN558" s="139"/>
      <c r="CO558" s="139"/>
      <c r="CP558" s="139"/>
      <c r="CQ558" s="139"/>
      <c r="CR558" s="139"/>
      <c r="CS558" s="139"/>
      <c r="CT558" s="139"/>
      <c r="CU558" s="139"/>
      <c r="CV558" s="139"/>
      <c r="CW558" s="139"/>
      <c r="CX558" s="139"/>
      <c r="CY558" s="139"/>
      <c r="CZ558" s="139"/>
      <c r="DA558" s="139"/>
      <c r="DB558" s="139"/>
      <c r="DC558" s="139"/>
      <c r="DD558" s="139"/>
      <c r="DE558" s="139"/>
      <c r="DF558" s="139"/>
      <c r="DG558" s="139"/>
      <c r="DH558" s="139"/>
      <c r="DI558" s="139"/>
      <c r="DJ558" s="139"/>
      <c r="DK558" s="139"/>
      <c r="DL558" s="139"/>
      <c r="DM558" s="139"/>
      <c r="DN558" s="139"/>
      <c r="DO558" s="139"/>
      <c r="DP558" s="139"/>
      <c r="DQ558" s="139"/>
      <c r="DR558" s="139"/>
      <c r="DS558" s="139"/>
      <c r="DT558" s="139"/>
      <c r="DU558" s="139"/>
      <c r="DV558" s="139"/>
      <c r="DW558" s="139"/>
      <c r="DX558" s="139"/>
      <c r="DY558" s="139"/>
      <c r="DZ558" s="139"/>
      <c r="EA558" s="139"/>
      <c r="EB558" s="139"/>
      <c r="EC558" s="139"/>
      <c r="ED558" s="139"/>
      <c r="EE558" s="139"/>
      <c r="EF558" s="139"/>
      <c r="EG558" s="139"/>
      <c r="EH558" s="139"/>
      <c r="EI558" s="139"/>
      <c r="EJ558" s="139"/>
      <c r="EK558" s="139"/>
      <c r="EL558" s="139"/>
      <c r="EM558" s="139"/>
      <c r="EN558" s="139"/>
      <c r="EO558" s="139"/>
      <c r="EP558" s="139"/>
      <c r="EQ558" s="139"/>
      <c r="ER558" s="139"/>
      <c r="ES558" s="139"/>
      <c r="ET558" s="139"/>
      <c r="EU558" s="139"/>
      <c r="EV558" s="139"/>
      <c r="EW558" s="139"/>
      <c r="EX558" s="139"/>
      <c r="EY558" s="139"/>
      <c r="EZ558" s="139"/>
      <c r="FA558" s="139"/>
      <c r="FB558" s="139"/>
      <c r="FC558" s="139"/>
      <c r="FD558" s="139"/>
      <c r="FE558" s="139"/>
      <c r="FF558" s="139"/>
      <c r="FG558" s="139"/>
      <c r="FH558" s="139"/>
      <c r="FI558" s="139"/>
      <c r="FJ558" s="139"/>
      <c r="FK558" s="139"/>
      <c r="FL558" s="139"/>
      <c r="FM558" s="139"/>
      <c r="FN558" s="139"/>
      <c r="FO558" s="139"/>
      <c r="FP558" s="139"/>
      <c r="FQ558" s="139"/>
      <c r="FR558" s="139"/>
      <c r="FS558" s="139"/>
      <c r="FT558" s="139"/>
      <c r="FU558" s="139"/>
      <c r="FV558" s="139"/>
      <c r="FW558" s="139"/>
      <c r="FX558" s="139"/>
      <c r="FY558" s="139"/>
      <c r="FZ558" s="139"/>
      <c r="GA558" s="139"/>
      <c r="GB558" s="139"/>
      <c r="GC558" s="139"/>
      <c r="GD558" s="139"/>
      <c r="GE558" s="139"/>
      <c r="GF558" s="139"/>
      <c r="GG558" s="139"/>
      <c r="GH558" s="139"/>
      <c r="GI558" s="139"/>
      <c r="GJ558" s="139"/>
      <c r="GK558" s="139"/>
      <c r="GL558" s="139"/>
      <c r="GM558" s="139"/>
      <c r="GN558" s="139"/>
      <c r="GO558" s="139"/>
      <c r="GP558" s="139"/>
      <c r="GQ558" s="139"/>
      <c r="GR558" s="139"/>
      <c r="GS558" s="139"/>
      <c r="GT558" s="139"/>
      <c r="GU558" s="139"/>
      <c r="GV558" s="139"/>
      <c r="GW558" s="139"/>
      <c r="GX558" s="139"/>
      <c r="GY558" s="139"/>
      <c r="GZ558" s="139"/>
      <c r="HA558" s="139"/>
      <c r="HB558" s="139"/>
      <c r="HC558" s="139"/>
      <c r="HD558" s="139"/>
      <c r="HE558" s="139"/>
      <c r="HF558" s="139"/>
      <c r="HG558" s="139"/>
      <c r="HH558" s="139"/>
      <c r="HI558" s="139"/>
      <c r="HJ558" s="139"/>
      <c r="HK558" s="139"/>
      <c r="HL558" s="139"/>
      <c r="HM558" s="139"/>
      <c r="HN558" s="139"/>
      <c r="HO558" s="139"/>
      <c r="HP558" s="139"/>
      <c r="HQ558" s="139"/>
      <c r="HR558" s="139"/>
      <c r="HS558" s="139"/>
      <c r="HT558" s="139"/>
      <c r="HU558" s="139"/>
      <c r="HV558" s="139"/>
      <c r="HW558" s="139"/>
      <c r="HX558" s="139"/>
      <c r="HY558" s="139"/>
      <c r="HZ558" s="139"/>
      <c r="IA558" s="139"/>
      <c r="IB558" s="139"/>
      <c r="IC558" s="139"/>
      <c r="ID558" s="139"/>
      <c r="IE558" s="139"/>
      <c r="IF558" s="139"/>
      <c r="IG558" s="139"/>
      <c r="IH558" s="139"/>
      <c r="II558" s="139"/>
      <c r="IJ558" s="139"/>
      <c r="IK558" s="139"/>
      <c r="IL558" s="139"/>
      <c r="IM558" s="139"/>
      <c r="IN558" s="139"/>
      <c r="IO558" s="139"/>
      <c r="IP558" s="139"/>
      <c r="IQ558" s="139"/>
      <c r="IR558" s="139"/>
      <c r="IS558" s="139"/>
      <c r="IT558" s="139"/>
      <c r="IU558" s="139"/>
      <c r="IV558" s="139"/>
      <c r="IW558" s="139"/>
      <c r="IX558" s="139"/>
      <c r="IY558" s="139"/>
      <c r="IZ558" s="139"/>
      <c r="JA558" s="139"/>
      <c r="JB558" s="139"/>
      <c r="JC558" s="139"/>
      <c r="JD558" s="139"/>
      <c r="JE558" s="139"/>
      <c r="JF558" s="139"/>
      <c r="JG558" s="139"/>
      <c r="JH558" s="139"/>
      <c r="JI558" s="139"/>
      <c r="JJ558" s="139"/>
      <c r="JK558" s="139"/>
      <c r="JL558" s="139"/>
      <c r="JM558" s="139"/>
      <c r="JN558" s="139"/>
      <c r="JO558" s="139"/>
      <c r="JP558" s="139"/>
      <c r="JQ558" s="139"/>
      <c r="JR558" s="139"/>
      <c r="JS558" s="139"/>
      <c r="JT558" s="139"/>
      <c r="JU558" s="139"/>
      <c r="JV558" s="139"/>
      <c r="JW558" s="139"/>
      <c r="JX558" s="139"/>
      <c r="JY558" s="139"/>
      <c r="JZ558" s="139"/>
      <c r="KA558" s="139"/>
      <c r="KB558" s="139"/>
      <c r="KC558" s="139"/>
      <c r="KD558" s="139"/>
      <c r="KE558" s="139"/>
      <c r="KF558" s="139"/>
      <c r="KG558" s="139"/>
      <c r="KH558" s="139"/>
      <c r="KI558" s="139"/>
      <c r="KJ558" s="139"/>
      <c r="KK558" s="139"/>
      <c r="KL558" s="139"/>
      <c r="KM558" s="139"/>
      <c r="KN558" s="139"/>
      <c r="KO558" s="139"/>
      <c r="KP558" s="139"/>
      <c r="KQ558" s="139"/>
      <c r="KR558" s="139"/>
      <c r="KS558" s="139"/>
      <c r="KT558" s="139"/>
      <c r="KU558" s="139"/>
      <c r="KV558" s="139"/>
      <c r="KW558" s="139"/>
      <c r="KX558" s="139"/>
      <c r="KY558" s="139"/>
      <c r="KZ558" s="139"/>
      <c r="LA558" s="139"/>
      <c r="LB558" s="139"/>
      <c r="LC558" s="139"/>
      <c r="LD558" s="139"/>
      <c r="LE558" s="139"/>
      <c r="LF558" s="139"/>
      <c r="LG558" s="139"/>
      <c r="LH558" s="139"/>
      <c r="LI558" s="139"/>
      <c r="LJ558" s="139"/>
      <c r="LK558" s="139"/>
      <c r="LL558" s="139"/>
      <c r="LM558" s="139"/>
      <c r="LN558" s="139"/>
      <c r="LO558" s="139"/>
      <c r="LP558" s="139"/>
      <c r="LQ558" s="139"/>
      <c r="LR558" s="139"/>
      <c r="LS558" s="139"/>
      <c r="LT558" s="139"/>
      <c r="LU558" s="139"/>
      <c r="LV558" s="139"/>
      <c r="LW558" s="139"/>
      <c r="LX558" s="139"/>
      <c r="LY558" s="139"/>
      <c r="LZ558" s="139"/>
      <c r="MA558" s="139"/>
      <c r="MB558" s="139"/>
      <c r="MC558" s="139"/>
      <c r="MD558" s="139"/>
      <c r="ME558" s="139"/>
      <c r="MF558" s="139"/>
      <c r="MG558" s="139"/>
      <c r="MH558" s="139"/>
      <c r="MI558" s="139"/>
      <c r="MJ558" s="139"/>
      <c r="MK558" s="139"/>
      <c r="ML558" s="139"/>
      <c r="MM558" s="139"/>
      <c r="MN558" s="139"/>
    </row>
    <row r="559" spans="1:352" s="151" customFormat="1" x14ac:dyDescent="0.25">
      <c r="A559" s="146"/>
      <c r="B559" s="147"/>
      <c r="C559" s="148"/>
      <c r="D559" s="138"/>
      <c r="E559" s="149"/>
      <c r="F559" s="150" t="s">
        <v>123</v>
      </c>
      <c r="G559" s="147" t="s">
        <v>10</v>
      </c>
      <c r="H559" s="148">
        <f>C548*40</f>
        <v>109.2</v>
      </c>
      <c r="I559" s="138">
        <v>0.2</v>
      </c>
      <c r="J559" s="149">
        <f t="shared" si="117"/>
        <v>21.840000000000003</v>
      </c>
    </row>
    <row r="560" spans="1:352" s="140" customFormat="1" ht="15" customHeight="1" outlineLevel="1" x14ac:dyDescent="0.25">
      <c r="A560" s="131"/>
      <c r="B560" s="132"/>
      <c r="C560" s="133"/>
      <c r="D560" s="133"/>
      <c r="E560" s="134"/>
      <c r="F560" s="144" t="s">
        <v>124</v>
      </c>
      <c r="G560" s="145" t="s">
        <v>39</v>
      </c>
      <c r="H560" s="137">
        <f>C548*7</f>
        <v>19.11</v>
      </c>
      <c r="I560" s="138">
        <v>0.36</v>
      </c>
      <c r="J560" s="134">
        <f t="shared" si="117"/>
        <v>6.8795999999999999</v>
      </c>
      <c r="K560" s="139"/>
      <c r="L560" s="139"/>
      <c r="M560" s="139"/>
      <c r="N560" s="139"/>
      <c r="O560" s="139"/>
      <c r="P560" s="139"/>
      <c r="Q560" s="139"/>
      <c r="R560" s="139"/>
      <c r="S560" s="139"/>
      <c r="T560" s="139"/>
      <c r="U560" s="139"/>
      <c r="V560" s="139"/>
      <c r="W560" s="139"/>
      <c r="X560" s="139"/>
      <c r="Y560" s="139"/>
      <c r="Z560" s="139"/>
      <c r="AA560" s="139"/>
      <c r="AB560" s="139"/>
      <c r="AC560" s="139"/>
      <c r="AD560" s="139"/>
      <c r="AE560" s="139"/>
      <c r="AF560" s="139"/>
      <c r="AG560" s="139"/>
      <c r="AH560" s="139"/>
      <c r="AI560" s="139"/>
      <c r="AJ560" s="139"/>
      <c r="AK560" s="139"/>
      <c r="AL560" s="139"/>
      <c r="AM560" s="139"/>
      <c r="AN560" s="139"/>
      <c r="AO560" s="139"/>
      <c r="AP560" s="139"/>
      <c r="AQ560" s="139"/>
      <c r="AR560" s="139"/>
      <c r="AS560" s="139"/>
      <c r="AT560" s="139"/>
      <c r="AU560" s="139"/>
      <c r="AV560" s="139"/>
      <c r="AW560" s="139"/>
      <c r="AX560" s="139"/>
      <c r="AY560" s="139"/>
      <c r="AZ560" s="139"/>
      <c r="BA560" s="139"/>
      <c r="BB560" s="139"/>
      <c r="BC560" s="139"/>
      <c r="BD560" s="139"/>
      <c r="BE560" s="139"/>
      <c r="BF560" s="139"/>
      <c r="BG560" s="139"/>
      <c r="BH560" s="139"/>
      <c r="BI560" s="139"/>
      <c r="BJ560" s="139"/>
      <c r="BK560" s="139"/>
      <c r="BL560" s="139"/>
      <c r="BM560" s="139"/>
      <c r="BN560" s="139"/>
      <c r="BO560" s="139"/>
      <c r="BP560" s="139"/>
      <c r="BQ560" s="139"/>
      <c r="BR560" s="139"/>
      <c r="BS560" s="139"/>
      <c r="BT560" s="139"/>
      <c r="BU560" s="139"/>
      <c r="BV560" s="139"/>
      <c r="BW560" s="139"/>
      <c r="BX560" s="139"/>
      <c r="BY560" s="139"/>
      <c r="BZ560" s="139"/>
      <c r="CA560" s="139"/>
      <c r="CB560" s="139"/>
      <c r="CC560" s="139"/>
      <c r="CD560" s="139"/>
      <c r="CE560" s="139"/>
      <c r="CF560" s="139"/>
      <c r="CG560" s="139"/>
      <c r="CH560" s="139"/>
      <c r="CI560" s="139"/>
      <c r="CJ560" s="139"/>
      <c r="CK560" s="139"/>
      <c r="CL560" s="139"/>
      <c r="CM560" s="139"/>
      <c r="CN560" s="139"/>
      <c r="CO560" s="139"/>
      <c r="CP560" s="139"/>
      <c r="CQ560" s="139"/>
      <c r="CR560" s="139"/>
      <c r="CS560" s="139"/>
      <c r="CT560" s="139"/>
      <c r="CU560" s="139"/>
      <c r="CV560" s="139"/>
      <c r="CW560" s="139"/>
      <c r="CX560" s="139"/>
      <c r="CY560" s="139"/>
      <c r="CZ560" s="139"/>
      <c r="DA560" s="139"/>
      <c r="DB560" s="139"/>
      <c r="DC560" s="139"/>
      <c r="DD560" s="139"/>
      <c r="DE560" s="139"/>
      <c r="DF560" s="139"/>
      <c r="DG560" s="139"/>
      <c r="DH560" s="139"/>
      <c r="DI560" s="139"/>
      <c r="DJ560" s="139"/>
      <c r="DK560" s="139"/>
      <c r="DL560" s="139"/>
      <c r="DM560" s="139"/>
      <c r="DN560" s="139"/>
      <c r="DO560" s="139"/>
      <c r="DP560" s="139"/>
      <c r="DQ560" s="139"/>
      <c r="DR560" s="139"/>
      <c r="DS560" s="139"/>
      <c r="DT560" s="139"/>
      <c r="DU560" s="139"/>
      <c r="DV560" s="139"/>
      <c r="DW560" s="139"/>
      <c r="DX560" s="139"/>
      <c r="DY560" s="139"/>
      <c r="DZ560" s="139"/>
      <c r="EA560" s="139"/>
      <c r="EB560" s="139"/>
      <c r="EC560" s="139"/>
      <c r="ED560" s="139"/>
      <c r="EE560" s="139"/>
      <c r="EF560" s="139"/>
      <c r="EG560" s="139"/>
      <c r="EH560" s="139"/>
      <c r="EI560" s="139"/>
      <c r="EJ560" s="139"/>
      <c r="EK560" s="139"/>
      <c r="EL560" s="139"/>
      <c r="EM560" s="139"/>
      <c r="EN560" s="139"/>
      <c r="EO560" s="139"/>
      <c r="EP560" s="139"/>
      <c r="EQ560" s="139"/>
      <c r="ER560" s="139"/>
      <c r="ES560" s="139"/>
      <c r="ET560" s="139"/>
      <c r="EU560" s="139"/>
      <c r="EV560" s="139"/>
      <c r="EW560" s="139"/>
      <c r="EX560" s="139"/>
      <c r="EY560" s="139"/>
      <c r="EZ560" s="139"/>
      <c r="FA560" s="139"/>
      <c r="FB560" s="139"/>
      <c r="FC560" s="139"/>
      <c r="FD560" s="139"/>
      <c r="FE560" s="139"/>
      <c r="FF560" s="139"/>
      <c r="FG560" s="139"/>
      <c r="FH560" s="139"/>
      <c r="FI560" s="139"/>
      <c r="FJ560" s="139"/>
      <c r="FK560" s="139"/>
      <c r="FL560" s="139"/>
      <c r="FM560" s="139"/>
      <c r="FN560" s="139"/>
      <c r="FO560" s="139"/>
      <c r="FP560" s="139"/>
      <c r="FQ560" s="139"/>
      <c r="FR560" s="139"/>
      <c r="FS560" s="139"/>
      <c r="FT560" s="139"/>
      <c r="FU560" s="139"/>
      <c r="FV560" s="139"/>
      <c r="FW560" s="139"/>
      <c r="FX560" s="139"/>
      <c r="FY560" s="139"/>
      <c r="FZ560" s="139"/>
      <c r="GA560" s="139"/>
      <c r="GB560" s="139"/>
      <c r="GC560" s="139"/>
      <c r="GD560" s="139"/>
      <c r="GE560" s="139"/>
      <c r="GF560" s="139"/>
      <c r="GG560" s="139"/>
      <c r="GH560" s="139"/>
      <c r="GI560" s="139"/>
      <c r="GJ560" s="139"/>
      <c r="GK560" s="139"/>
      <c r="GL560" s="139"/>
      <c r="GM560" s="139"/>
      <c r="GN560" s="139"/>
      <c r="GO560" s="139"/>
      <c r="GP560" s="139"/>
      <c r="GQ560" s="139"/>
      <c r="GR560" s="139"/>
      <c r="GS560" s="139"/>
      <c r="GT560" s="139"/>
      <c r="GU560" s="139"/>
      <c r="GV560" s="139"/>
      <c r="GW560" s="139"/>
      <c r="GX560" s="139"/>
      <c r="GY560" s="139"/>
      <c r="GZ560" s="139"/>
      <c r="HA560" s="139"/>
      <c r="HB560" s="139"/>
      <c r="HC560" s="139"/>
      <c r="HD560" s="139"/>
      <c r="HE560" s="139"/>
      <c r="HF560" s="139"/>
      <c r="HG560" s="139"/>
      <c r="HH560" s="139"/>
      <c r="HI560" s="139"/>
      <c r="HJ560" s="139"/>
      <c r="HK560" s="139"/>
      <c r="HL560" s="139"/>
      <c r="HM560" s="139"/>
      <c r="HN560" s="139"/>
      <c r="HO560" s="139"/>
      <c r="HP560" s="139"/>
      <c r="HQ560" s="139"/>
      <c r="HR560" s="139"/>
      <c r="HS560" s="139"/>
      <c r="HT560" s="139"/>
      <c r="HU560" s="139"/>
      <c r="HV560" s="139"/>
      <c r="HW560" s="139"/>
      <c r="HX560" s="139"/>
      <c r="HY560" s="139"/>
      <c r="HZ560" s="139"/>
      <c r="IA560" s="139"/>
      <c r="IB560" s="139"/>
      <c r="IC560" s="139"/>
      <c r="ID560" s="139"/>
      <c r="IE560" s="139"/>
      <c r="IF560" s="139"/>
      <c r="IG560" s="139"/>
      <c r="IH560" s="139"/>
      <c r="II560" s="139"/>
      <c r="IJ560" s="139"/>
      <c r="IK560" s="139"/>
      <c r="IL560" s="139"/>
      <c r="IM560" s="139"/>
      <c r="IN560" s="139"/>
      <c r="IO560" s="139"/>
      <c r="IP560" s="139"/>
      <c r="IQ560" s="139"/>
      <c r="IR560" s="139"/>
      <c r="IS560" s="139"/>
      <c r="IT560" s="139"/>
      <c r="IU560" s="139"/>
      <c r="IV560" s="139"/>
      <c r="IW560" s="139"/>
      <c r="IX560" s="139"/>
      <c r="IY560" s="139"/>
      <c r="IZ560" s="139"/>
      <c r="JA560" s="139"/>
      <c r="JB560" s="139"/>
      <c r="JC560" s="139"/>
      <c r="JD560" s="139"/>
      <c r="JE560" s="139"/>
      <c r="JF560" s="139"/>
      <c r="JG560" s="139"/>
      <c r="JH560" s="139"/>
      <c r="JI560" s="139"/>
      <c r="JJ560" s="139"/>
      <c r="JK560" s="139"/>
      <c r="JL560" s="139"/>
      <c r="JM560" s="139"/>
      <c r="JN560" s="139"/>
      <c r="JO560" s="139"/>
      <c r="JP560" s="139"/>
      <c r="JQ560" s="139"/>
      <c r="JR560" s="139"/>
      <c r="JS560" s="139"/>
      <c r="JT560" s="139"/>
      <c r="JU560" s="139"/>
      <c r="JV560" s="139"/>
      <c r="JW560" s="139"/>
      <c r="JX560" s="139"/>
      <c r="JY560" s="139"/>
      <c r="JZ560" s="139"/>
      <c r="KA560" s="139"/>
      <c r="KB560" s="139"/>
      <c r="KC560" s="139"/>
      <c r="KD560" s="139"/>
      <c r="KE560" s="139"/>
      <c r="KF560" s="139"/>
      <c r="KG560" s="139"/>
      <c r="KH560" s="139"/>
      <c r="KI560" s="139"/>
      <c r="KJ560" s="139"/>
      <c r="KK560" s="139"/>
      <c r="KL560" s="139"/>
      <c r="KM560" s="139"/>
      <c r="KN560" s="139"/>
      <c r="KO560" s="139"/>
      <c r="KP560" s="139"/>
      <c r="KQ560" s="139"/>
      <c r="KR560" s="139"/>
      <c r="KS560" s="139"/>
      <c r="KT560" s="139"/>
      <c r="KU560" s="139"/>
      <c r="KV560" s="139"/>
      <c r="KW560" s="139"/>
      <c r="KX560" s="139"/>
      <c r="KY560" s="139"/>
      <c r="KZ560" s="139"/>
      <c r="LA560" s="139"/>
      <c r="LB560" s="139"/>
      <c r="LC560" s="139"/>
      <c r="LD560" s="139"/>
      <c r="LE560" s="139"/>
      <c r="LF560" s="139"/>
      <c r="LG560" s="139"/>
      <c r="LH560" s="139"/>
      <c r="LI560" s="139"/>
      <c r="LJ560" s="139"/>
      <c r="LK560" s="139"/>
      <c r="LL560" s="139"/>
      <c r="LM560" s="139"/>
      <c r="LN560" s="139"/>
      <c r="LO560" s="139"/>
      <c r="LP560" s="139"/>
      <c r="LQ560" s="139"/>
      <c r="LR560" s="139"/>
      <c r="LS560" s="139"/>
      <c r="LT560" s="139"/>
      <c r="LU560" s="139"/>
      <c r="LV560" s="139"/>
      <c r="LW560" s="139"/>
      <c r="LX560" s="139"/>
      <c r="LY560" s="139"/>
      <c r="LZ560" s="139"/>
      <c r="MA560" s="139"/>
      <c r="MB560" s="139"/>
      <c r="MC560" s="139"/>
      <c r="MD560" s="139"/>
      <c r="ME560" s="139"/>
      <c r="MF560" s="139"/>
      <c r="MG560" s="139"/>
      <c r="MH560" s="139"/>
      <c r="MI560" s="139"/>
      <c r="MJ560" s="139"/>
      <c r="MK560" s="139"/>
      <c r="ML560" s="139"/>
      <c r="MM560" s="139"/>
      <c r="MN560" s="139"/>
    </row>
    <row r="561" spans="1:10" s="151" customFormat="1" x14ac:dyDescent="0.25">
      <c r="A561" s="146" t="s">
        <v>166</v>
      </c>
      <c r="B561" s="147" t="s">
        <v>125</v>
      </c>
      <c r="C561" s="148">
        <f>C548*1.1</f>
        <v>3.0030000000000001</v>
      </c>
      <c r="D561" s="138">
        <v>20</v>
      </c>
      <c r="E561" s="149">
        <f>C561*D561</f>
        <v>60.06</v>
      </c>
      <c r="F561" s="150" t="s">
        <v>126</v>
      </c>
      <c r="G561" s="147" t="s">
        <v>89</v>
      </c>
      <c r="H561" s="152">
        <f>C561*0.5</f>
        <v>1.5015000000000001</v>
      </c>
      <c r="I561" s="138">
        <v>9.9600000000000009</v>
      </c>
      <c r="J561" s="149">
        <f t="shared" si="117"/>
        <v>14.954940000000002</v>
      </c>
    </row>
    <row r="562" spans="1:10" s="151" customFormat="1" x14ac:dyDescent="0.25">
      <c r="A562" s="146"/>
      <c r="B562" s="147"/>
      <c r="C562" s="148"/>
      <c r="D562" s="138"/>
      <c r="E562" s="149"/>
      <c r="F562" s="135" t="s">
        <v>127</v>
      </c>
      <c r="G562" s="147" t="s">
        <v>128</v>
      </c>
      <c r="H562" s="148">
        <f>C561*1</f>
        <v>3.0030000000000001</v>
      </c>
      <c r="I562" s="138">
        <v>1.33</v>
      </c>
      <c r="J562" s="149">
        <f t="shared" si="117"/>
        <v>3.9939900000000002</v>
      </c>
    </row>
    <row r="563" spans="1:10" s="151" customFormat="1" x14ac:dyDescent="0.25">
      <c r="A563" s="146"/>
      <c r="B563" s="147"/>
      <c r="C563" s="148"/>
      <c r="D563" s="138"/>
      <c r="E563" s="149"/>
      <c r="F563" s="150" t="s">
        <v>129</v>
      </c>
      <c r="G563" s="147" t="s">
        <v>12</v>
      </c>
      <c r="H563" s="148">
        <f>C561*0.15</f>
        <v>0.45045000000000002</v>
      </c>
      <c r="I563" s="138">
        <v>14</v>
      </c>
      <c r="J563" s="149">
        <f t="shared" si="117"/>
        <v>6.3063000000000002</v>
      </c>
    </row>
    <row r="564" spans="1:10" s="85" customFormat="1" ht="14.25" customHeight="1" x14ac:dyDescent="0.2">
      <c r="A564" s="32" t="s">
        <v>27</v>
      </c>
      <c r="B564" s="33" t="s">
        <v>15</v>
      </c>
      <c r="C564" s="56">
        <v>15.58</v>
      </c>
      <c r="D564" s="82">
        <v>10</v>
      </c>
      <c r="E564" s="83">
        <f t="shared" ref="E564" si="118">C564*D564</f>
        <v>155.80000000000001</v>
      </c>
      <c r="F564" s="37" t="s">
        <v>16</v>
      </c>
      <c r="G564" s="31" t="s">
        <v>17</v>
      </c>
      <c r="H564" s="56">
        <f>C564*0.15/10</f>
        <v>0.23369999999999996</v>
      </c>
      <c r="I564" s="55">
        <v>279.89999999999998</v>
      </c>
      <c r="J564" s="79">
        <f t="shared" si="117"/>
        <v>65.412629999999979</v>
      </c>
    </row>
    <row r="565" spans="1:10" ht="14.25" customHeight="1" x14ac:dyDescent="0.2">
      <c r="A565" s="21" t="s">
        <v>93</v>
      </c>
      <c r="B565" s="22" t="s">
        <v>15</v>
      </c>
      <c r="C565" s="98">
        <v>15.58</v>
      </c>
      <c r="D565" s="98">
        <v>260</v>
      </c>
      <c r="E565" s="98">
        <f>C565*D565</f>
        <v>4050.8</v>
      </c>
      <c r="F565" s="37" t="s">
        <v>46</v>
      </c>
      <c r="G565" s="31" t="s">
        <v>15</v>
      </c>
      <c r="H565" s="99">
        <f>C565*1.2</f>
        <v>18.695999999999998</v>
      </c>
      <c r="I565" s="157">
        <v>480</v>
      </c>
      <c r="J565" s="100">
        <f t="shared" si="117"/>
        <v>8974.0799999999981</v>
      </c>
    </row>
    <row r="566" spans="1:10" ht="14.25" customHeight="1" x14ac:dyDescent="0.2">
      <c r="A566" s="21"/>
      <c r="B566" s="22"/>
      <c r="C566" s="98"/>
      <c r="D566" s="98"/>
      <c r="E566" s="98"/>
      <c r="F566" s="37" t="s">
        <v>53</v>
      </c>
      <c r="G566" s="33" t="s">
        <v>26</v>
      </c>
      <c r="H566" s="99">
        <f>H567*0.3</f>
        <v>1.8695999999999999</v>
      </c>
      <c r="I566" s="99">
        <v>81</v>
      </c>
      <c r="J566" s="100">
        <f t="shared" si="117"/>
        <v>151.4376</v>
      </c>
    </row>
    <row r="567" spans="1:10" ht="14.25" customHeight="1" x14ac:dyDescent="0.2">
      <c r="A567" s="21"/>
      <c r="B567" s="22"/>
      <c r="C567" s="98"/>
      <c r="D567" s="98"/>
      <c r="E567" s="98"/>
      <c r="F567" s="21" t="s">
        <v>52</v>
      </c>
      <c r="G567" s="22" t="s">
        <v>11</v>
      </c>
      <c r="H567" s="63">
        <f>C565*10/25</f>
        <v>6.2320000000000002</v>
      </c>
      <c r="I567" s="63">
        <v>119.9</v>
      </c>
      <c r="J567" s="98">
        <f t="shared" si="117"/>
        <v>747.21680000000003</v>
      </c>
    </row>
    <row r="568" spans="1:10" s="40" customFormat="1" ht="14.25" customHeight="1" x14ac:dyDescent="0.25">
      <c r="A568" s="118"/>
      <c r="B568" s="119"/>
      <c r="C568" s="120"/>
      <c r="D568" s="120"/>
      <c r="E568" s="120"/>
      <c r="F568" s="121" t="s">
        <v>48</v>
      </c>
      <c r="G568" s="122" t="s">
        <v>39</v>
      </c>
      <c r="H568" s="63">
        <f>C565*11</f>
        <v>171.38</v>
      </c>
      <c r="I568" s="123">
        <v>0.18</v>
      </c>
      <c r="J568" s="98">
        <f t="shared" si="117"/>
        <v>30.848399999999998</v>
      </c>
    </row>
    <row r="569" spans="1:10" ht="14.25" customHeight="1" x14ac:dyDescent="0.2">
      <c r="A569" s="19" t="s">
        <v>91</v>
      </c>
      <c r="B569" s="38" t="s">
        <v>12</v>
      </c>
      <c r="C569" s="23">
        <v>27.5</v>
      </c>
      <c r="D569" s="34">
        <v>65</v>
      </c>
      <c r="E569" s="35">
        <f>C569*D569</f>
        <v>1787.5</v>
      </c>
      <c r="F569" s="19"/>
      <c r="G569" s="38"/>
      <c r="H569" s="23"/>
      <c r="I569" s="34"/>
      <c r="J569" s="36"/>
    </row>
    <row r="570" spans="1:10" s="78" customFormat="1" ht="14.25" customHeight="1" x14ac:dyDescent="0.2">
      <c r="A570" s="19" t="s">
        <v>94</v>
      </c>
      <c r="B570" s="38" t="s">
        <v>10</v>
      </c>
      <c r="C570" s="23">
        <v>8</v>
      </c>
      <c r="D570" s="34">
        <v>75</v>
      </c>
      <c r="E570" s="35">
        <f>C570*D570</f>
        <v>600</v>
      </c>
      <c r="F570" s="19"/>
      <c r="G570" s="38"/>
      <c r="H570" s="23"/>
      <c r="I570" s="34"/>
      <c r="J570" s="36"/>
    </row>
    <row r="571" spans="1:10" s="92" customFormat="1" ht="14.25" customHeight="1" x14ac:dyDescent="0.25">
      <c r="A571" s="21" t="s">
        <v>66</v>
      </c>
      <c r="B571" s="22" t="s">
        <v>15</v>
      </c>
      <c r="C571" s="98">
        <f>C565</f>
        <v>15.58</v>
      </c>
      <c r="D571" s="98">
        <v>20</v>
      </c>
      <c r="E571" s="98">
        <f>C571*D571</f>
        <v>311.60000000000002</v>
      </c>
      <c r="F571" s="21" t="s">
        <v>50</v>
      </c>
      <c r="G571" s="22" t="s">
        <v>51</v>
      </c>
      <c r="H571" s="63">
        <f>C571*0.3</f>
        <v>4.6739999999999995</v>
      </c>
      <c r="I571" s="63">
        <v>79.25</v>
      </c>
      <c r="J571" s="124">
        <f t="shared" ref="J571:J575" si="119">H571*I571</f>
        <v>370.41449999999998</v>
      </c>
    </row>
    <row r="572" spans="1:10" ht="13.5" customHeight="1" x14ac:dyDescent="0.2">
      <c r="A572" s="80" t="s">
        <v>31</v>
      </c>
      <c r="B572" s="38" t="s">
        <v>10</v>
      </c>
      <c r="C572" s="23">
        <v>1</v>
      </c>
      <c r="D572" s="34">
        <v>750</v>
      </c>
      <c r="E572" s="35">
        <f>C572*D572</f>
        <v>750</v>
      </c>
      <c r="F572" s="19" t="s">
        <v>32</v>
      </c>
      <c r="G572" s="38" t="s">
        <v>10</v>
      </c>
      <c r="H572" s="23">
        <f>C572</f>
        <v>1</v>
      </c>
      <c r="I572" s="156">
        <v>2700</v>
      </c>
      <c r="J572" s="36">
        <f t="shared" si="119"/>
        <v>2700</v>
      </c>
    </row>
    <row r="573" spans="1:10" ht="13.5" customHeight="1" x14ac:dyDescent="0.2">
      <c r="A573" s="80"/>
      <c r="B573" s="38"/>
      <c r="C573" s="23"/>
      <c r="D573" s="34"/>
      <c r="E573" s="35"/>
      <c r="F573" s="19" t="s">
        <v>33</v>
      </c>
      <c r="G573" s="38" t="s">
        <v>10</v>
      </c>
      <c r="H573" s="20">
        <f>C572*1.2</f>
        <v>1.2</v>
      </c>
      <c r="I573" s="20">
        <v>155.57</v>
      </c>
      <c r="J573" s="25">
        <f t="shared" si="119"/>
        <v>186.684</v>
      </c>
    </row>
    <row r="574" spans="1:10" ht="13.5" customHeight="1" x14ac:dyDescent="0.2">
      <c r="A574" s="19" t="s">
        <v>34</v>
      </c>
      <c r="B574" s="38" t="s">
        <v>12</v>
      </c>
      <c r="C574" s="23">
        <f>(2.1+2.1+1)*(C572)*2</f>
        <v>10.4</v>
      </c>
      <c r="D574" s="34">
        <v>30</v>
      </c>
      <c r="E574" s="35">
        <f>C574*D574</f>
        <v>312</v>
      </c>
      <c r="F574" s="19" t="s">
        <v>35</v>
      </c>
      <c r="G574" s="38" t="s">
        <v>12</v>
      </c>
      <c r="H574" s="23">
        <f>(2.1+2.1+0.9)*C572*2</f>
        <v>10.200000000000001</v>
      </c>
      <c r="I574" s="156">
        <v>79</v>
      </c>
      <c r="J574" s="36">
        <f t="shared" si="119"/>
        <v>805.80000000000007</v>
      </c>
    </row>
    <row r="575" spans="1:10" ht="13.5" customHeight="1" x14ac:dyDescent="0.2">
      <c r="A575" s="19" t="s">
        <v>36</v>
      </c>
      <c r="B575" s="38" t="s">
        <v>10</v>
      </c>
      <c r="C575" s="23">
        <v>1</v>
      </c>
      <c r="D575" s="34">
        <v>250</v>
      </c>
      <c r="E575" s="35">
        <f>C575*D575</f>
        <v>250</v>
      </c>
      <c r="F575" s="19" t="s">
        <v>37</v>
      </c>
      <c r="G575" s="38" t="s">
        <v>10</v>
      </c>
      <c r="H575" s="23">
        <f>C575</f>
        <v>1</v>
      </c>
      <c r="I575" s="156">
        <v>712.13</v>
      </c>
      <c r="J575" s="36">
        <f t="shared" si="119"/>
        <v>712.13</v>
      </c>
    </row>
    <row r="576" spans="1:10" ht="14.25" customHeight="1" x14ac:dyDescent="0.2">
      <c r="A576" s="26" t="s">
        <v>13</v>
      </c>
      <c r="B576" s="39"/>
      <c r="C576" s="27"/>
      <c r="D576" s="28"/>
      <c r="E576" s="27">
        <f>SUM(E548:E575)</f>
        <v>8550.76</v>
      </c>
      <c r="F576" s="29" t="s">
        <v>13</v>
      </c>
      <c r="G576" s="39"/>
      <c r="H576" s="27"/>
      <c r="I576" s="27"/>
      <c r="J576" s="30">
        <f>SUM(J548:J575)</f>
        <v>15254.330089999996</v>
      </c>
    </row>
    <row r="577" spans="1:352" ht="14.25" customHeight="1" x14ac:dyDescent="0.2">
      <c r="A577" s="168" t="s">
        <v>38</v>
      </c>
      <c r="B577" s="169"/>
      <c r="C577" s="169"/>
      <c r="D577" s="169"/>
      <c r="E577" s="169"/>
      <c r="F577" s="169"/>
      <c r="G577" s="169"/>
      <c r="H577" s="169"/>
      <c r="I577" s="169"/>
      <c r="J577" s="170"/>
    </row>
    <row r="578" spans="1:352" s="151" customFormat="1" x14ac:dyDescent="0.25">
      <c r="A578" s="146" t="s">
        <v>194</v>
      </c>
      <c r="B578" s="147" t="s">
        <v>125</v>
      </c>
      <c r="C578" s="148">
        <v>1.63</v>
      </c>
      <c r="D578" s="138">
        <v>15</v>
      </c>
      <c r="E578" s="149">
        <f>C578*D578</f>
        <v>24.45</v>
      </c>
      <c r="F578" s="19" t="s">
        <v>33</v>
      </c>
      <c r="G578" s="38" t="s">
        <v>10</v>
      </c>
      <c r="H578" s="20">
        <f>C578*0.1</f>
        <v>0.16300000000000001</v>
      </c>
      <c r="I578" s="20">
        <v>155.57</v>
      </c>
      <c r="J578" s="25">
        <f t="shared" ref="J578:J579" si="120">H578*I578</f>
        <v>25.35791</v>
      </c>
    </row>
    <row r="579" spans="1:352" s="140" customFormat="1" outlineLevel="1" x14ac:dyDescent="0.25">
      <c r="A579" s="131" t="s">
        <v>211</v>
      </c>
      <c r="B579" s="132" t="s">
        <v>15</v>
      </c>
      <c r="C579" s="133">
        <v>2.41</v>
      </c>
      <c r="D579" s="133">
        <v>140</v>
      </c>
      <c r="E579" s="134">
        <f>C579*D579</f>
        <v>337.40000000000003</v>
      </c>
      <c r="F579" s="135" t="s">
        <v>112</v>
      </c>
      <c r="G579" s="136" t="s">
        <v>205</v>
      </c>
      <c r="H579" s="137">
        <f>C579/3*1.1</f>
        <v>0.88366666666666671</v>
      </c>
      <c r="I579" s="138">
        <v>113.85</v>
      </c>
      <c r="J579" s="134">
        <f t="shared" si="120"/>
        <v>100.60545</v>
      </c>
      <c r="K579" s="139"/>
      <c r="L579" s="139"/>
      <c r="M579" s="139"/>
      <c r="N579" s="139"/>
      <c r="O579" s="139"/>
      <c r="P579" s="139"/>
      <c r="Q579" s="139"/>
      <c r="R579" s="139"/>
      <c r="S579" s="139"/>
      <c r="T579" s="139"/>
      <c r="U579" s="139"/>
      <c r="V579" s="139"/>
      <c r="W579" s="139"/>
      <c r="X579" s="139"/>
      <c r="Y579" s="139"/>
      <c r="Z579" s="139"/>
      <c r="AA579" s="139"/>
      <c r="AB579" s="139"/>
      <c r="AC579" s="139"/>
      <c r="AD579" s="139"/>
      <c r="AE579" s="139"/>
      <c r="AF579" s="139"/>
      <c r="AG579" s="139"/>
      <c r="AH579" s="139"/>
      <c r="AI579" s="139"/>
      <c r="AJ579" s="139"/>
      <c r="AK579" s="139"/>
      <c r="AL579" s="139"/>
      <c r="AM579" s="139"/>
      <c r="AN579" s="139"/>
      <c r="AO579" s="139"/>
      <c r="AP579" s="139"/>
      <c r="AQ579" s="139"/>
      <c r="AR579" s="139"/>
      <c r="AS579" s="139"/>
      <c r="AT579" s="139"/>
      <c r="AU579" s="139"/>
      <c r="AV579" s="139"/>
      <c r="AW579" s="139"/>
      <c r="AX579" s="139"/>
      <c r="AY579" s="139"/>
      <c r="AZ579" s="139"/>
      <c r="BA579" s="139"/>
      <c r="BB579" s="139"/>
      <c r="BC579" s="139"/>
      <c r="BD579" s="139"/>
      <c r="BE579" s="139"/>
      <c r="BF579" s="139"/>
      <c r="BG579" s="139"/>
      <c r="BH579" s="139"/>
      <c r="BI579" s="139"/>
      <c r="BJ579" s="139"/>
      <c r="BK579" s="139"/>
      <c r="BL579" s="139"/>
      <c r="BM579" s="139"/>
      <c r="BN579" s="139"/>
      <c r="BO579" s="139"/>
      <c r="BP579" s="139"/>
      <c r="BQ579" s="139"/>
      <c r="BR579" s="139"/>
      <c r="BS579" s="139"/>
      <c r="BT579" s="139"/>
      <c r="BU579" s="139"/>
      <c r="BV579" s="139"/>
      <c r="BW579" s="139"/>
      <c r="BX579" s="139"/>
      <c r="BY579" s="139"/>
      <c r="BZ579" s="139"/>
      <c r="CA579" s="139"/>
      <c r="CB579" s="139"/>
      <c r="CC579" s="139"/>
      <c r="CD579" s="139"/>
      <c r="CE579" s="139"/>
      <c r="CF579" s="139"/>
      <c r="CG579" s="139"/>
      <c r="CH579" s="139"/>
      <c r="CI579" s="139"/>
      <c r="CJ579" s="139"/>
      <c r="CK579" s="139"/>
      <c r="CL579" s="139"/>
      <c r="CM579" s="139"/>
      <c r="CN579" s="139"/>
      <c r="CO579" s="139"/>
      <c r="CP579" s="139"/>
      <c r="CQ579" s="139"/>
      <c r="CR579" s="139"/>
      <c r="CS579" s="139"/>
      <c r="CT579" s="139"/>
      <c r="CU579" s="139"/>
      <c r="CV579" s="139"/>
      <c r="CW579" s="139"/>
      <c r="CX579" s="139"/>
      <c r="CY579" s="139"/>
      <c r="CZ579" s="139"/>
      <c r="DA579" s="139"/>
      <c r="DB579" s="139"/>
      <c r="DC579" s="139"/>
      <c r="DD579" s="139"/>
      <c r="DE579" s="139"/>
      <c r="DF579" s="139"/>
      <c r="DG579" s="139"/>
      <c r="DH579" s="139"/>
      <c r="DI579" s="139"/>
      <c r="DJ579" s="139"/>
      <c r="DK579" s="139"/>
      <c r="DL579" s="139"/>
      <c r="DM579" s="139"/>
      <c r="DN579" s="139"/>
      <c r="DO579" s="139"/>
      <c r="DP579" s="139"/>
      <c r="DQ579" s="139"/>
      <c r="DR579" s="139"/>
      <c r="DS579" s="139"/>
      <c r="DT579" s="139"/>
      <c r="DU579" s="139"/>
      <c r="DV579" s="139"/>
      <c r="DW579" s="139"/>
      <c r="DX579" s="139"/>
      <c r="DY579" s="139"/>
      <c r="DZ579" s="139"/>
      <c r="EA579" s="139"/>
      <c r="EB579" s="139"/>
      <c r="EC579" s="139"/>
      <c r="ED579" s="139"/>
      <c r="EE579" s="139"/>
      <c r="EF579" s="139"/>
      <c r="EG579" s="139"/>
      <c r="EH579" s="139"/>
      <c r="EI579" s="139"/>
      <c r="EJ579" s="139"/>
      <c r="EK579" s="139"/>
      <c r="EL579" s="139"/>
      <c r="EM579" s="139"/>
      <c r="EN579" s="139"/>
      <c r="EO579" s="139"/>
      <c r="EP579" s="139"/>
      <c r="EQ579" s="139"/>
      <c r="ER579" s="139"/>
      <c r="ES579" s="139"/>
      <c r="ET579" s="139"/>
      <c r="EU579" s="139"/>
      <c r="EV579" s="139"/>
      <c r="EW579" s="139"/>
      <c r="EX579" s="139"/>
      <c r="EY579" s="139"/>
      <c r="EZ579" s="139"/>
      <c r="FA579" s="139"/>
      <c r="FB579" s="139"/>
      <c r="FC579" s="139"/>
      <c r="FD579" s="139"/>
      <c r="FE579" s="139"/>
      <c r="FF579" s="139"/>
      <c r="FG579" s="139"/>
      <c r="FH579" s="139"/>
      <c r="FI579" s="139"/>
      <c r="FJ579" s="139"/>
      <c r="FK579" s="139"/>
      <c r="FL579" s="139"/>
      <c r="FM579" s="139"/>
      <c r="FN579" s="139"/>
      <c r="FO579" s="139"/>
      <c r="FP579" s="139"/>
      <c r="FQ579" s="139"/>
      <c r="FR579" s="139"/>
      <c r="FS579" s="139"/>
      <c r="FT579" s="139"/>
      <c r="FU579" s="139"/>
      <c r="FV579" s="139"/>
      <c r="FW579" s="139"/>
      <c r="FX579" s="139"/>
      <c r="FY579" s="139"/>
      <c r="FZ579" s="139"/>
      <c r="GA579" s="139"/>
      <c r="GB579" s="139"/>
      <c r="GC579" s="139"/>
      <c r="GD579" s="139"/>
      <c r="GE579" s="139"/>
      <c r="GF579" s="139"/>
      <c r="GG579" s="139"/>
      <c r="GH579" s="139"/>
      <c r="GI579" s="139"/>
      <c r="GJ579" s="139"/>
      <c r="GK579" s="139"/>
      <c r="GL579" s="139"/>
      <c r="GM579" s="139"/>
      <c r="GN579" s="139"/>
      <c r="GO579" s="139"/>
      <c r="GP579" s="139"/>
      <c r="GQ579" s="139"/>
      <c r="GR579" s="139"/>
      <c r="GS579" s="139"/>
      <c r="GT579" s="139"/>
      <c r="GU579" s="139"/>
      <c r="GV579" s="139"/>
      <c r="GW579" s="139"/>
      <c r="GX579" s="139"/>
      <c r="GY579" s="139"/>
      <c r="GZ579" s="139"/>
      <c r="HA579" s="139"/>
      <c r="HB579" s="139"/>
      <c r="HC579" s="139"/>
      <c r="HD579" s="139"/>
      <c r="HE579" s="139"/>
      <c r="HF579" s="139"/>
      <c r="HG579" s="139"/>
      <c r="HH579" s="139"/>
      <c r="HI579" s="139"/>
      <c r="HJ579" s="139"/>
      <c r="HK579" s="139"/>
      <c r="HL579" s="139"/>
      <c r="HM579" s="139"/>
      <c r="HN579" s="139"/>
      <c r="HO579" s="139"/>
      <c r="HP579" s="139"/>
      <c r="HQ579" s="139"/>
      <c r="HR579" s="139"/>
      <c r="HS579" s="139"/>
      <c r="HT579" s="139"/>
      <c r="HU579" s="139"/>
      <c r="HV579" s="139"/>
      <c r="HW579" s="139"/>
      <c r="HX579" s="139"/>
      <c r="HY579" s="139"/>
      <c r="HZ579" s="139"/>
      <c r="IA579" s="139"/>
      <c r="IB579" s="139"/>
      <c r="IC579" s="139"/>
      <c r="ID579" s="139"/>
      <c r="IE579" s="139"/>
      <c r="IF579" s="139"/>
      <c r="IG579" s="139"/>
      <c r="IH579" s="139"/>
      <c r="II579" s="139"/>
      <c r="IJ579" s="139"/>
      <c r="IK579" s="139"/>
      <c r="IL579" s="139"/>
      <c r="IM579" s="139"/>
      <c r="IN579" s="139"/>
      <c r="IO579" s="139"/>
      <c r="IP579" s="139"/>
      <c r="IQ579" s="139"/>
      <c r="IR579" s="139"/>
      <c r="IS579" s="139"/>
      <c r="IT579" s="139"/>
      <c r="IU579" s="139"/>
      <c r="IV579" s="139"/>
      <c r="IW579" s="139"/>
      <c r="IX579" s="139"/>
      <c r="IY579" s="139"/>
      <c r="IZ579" s="139"/>
      <c r="JA579" s="139"/>
      <c r="JB579" s="139"/>
      <c r="JC579" s="139"/>
      <c r="JD579" s="139"/>
      <c r="JE579" s="139"/>
      <c r="JF579" s="139"/>
      <c r="JG579" s="139"/>
      <c r="JH579" s="139"/>
      <c r="JI579" s="139"/>
      <c r="JJ579" s="139"/>
      <c r="JK579" s="139"/>
      <c r="JL579" s="139"/>
      <c r="JM579" s="139"/>
      <c r="JN579" s="139"/>
      <c r="JO579" s="139"/>
      <c r="JP579" s="139"/>
      <c r="JQ579" s="139"/>
      <c r="JR579" s="139"/>
      <c r="JS579" s="139"/>
      <c r="JT579" s="139"/>
      <c r="JU579" s="139"/>
      <c r="JV579" s="139"/>
      <c r="JW579" s="139"/>
      <c r="JX579" s="139"/>
      <c r="JY579" s="139"/>
      <c r="JZ579" s="139"/>
      <c r="KA579" s="139"/>
      <c r="KB579" s="139"/>
      <c r="KC579" s="139"/>
      <c r="KD579" s="139"/>
      <c r="KE579" s="139"/>
      <c r="KF579" s="139"/>
      <c r="KG579" s="139"/>
      <c r="KH579" s="139"/>
      <c r="KI579" s="139"/>
      <c r="KJ579" s="139"/>
      <c r="KK579" s="139"/>
      <c r="KL579" s="139"/>
      <c r="KM579" s="139"/>
      <c r="KN579" s="139"/>
      <c r="KO579" s="139"/>
      <c r="KP579" s="139"/>
      <c r="KQ579" s="139"/>
      <c r="KR579" s="139"/>
      <c r="KS579" s="139"/>
      <c r="KT579" s="139"/>
      <c r="KU579" s="139"/>
      <c r="KV579" s="139"/>
      <c r="KW579" s="139"/>
      <c r="KX579" s="139"/>
      <c r="KY579" s="139"/>
      <c r="KZ579" s="139"/>
      <c r="LA579" s="139"/>
      <c r="LB579" s="139"/>
      <c r="LC579" s="139"/>
      <c r="LD579" s="139"/>
      <c r="LE579" s="139"/>
      <c r="LF579" s="139"/>
      <c r="LG579" s="139"/>
      <c r="LH579" s="139"/>
      <c r="LI579" s="139"/>
      <c r="LJ579" s="139"/>
      <c r="LK579" s="139"/>
      <c r="LL579" s="139"/>
      <c r="LM579" s="139"/>
      <c r="LN579" s="139"/>
      <c r="LO579" s="139"/>
      <c r="LP579" s="139"/>
      <c r="LQ579" s="139"/>
      <c r="LR579" s="139"/>
      <c r="LS579" s="139"/>
      <c r="LT579" s="139"/>
      <c r="LU579" s="139"/>
      <c r="LV579" s="139"/>
      <c r="LW579" s="139"/>
      <c r="LX579" s="139"/>
      <c r="LY579" s="139"/>
      <c r="LZ579" s="139"/>
      <c r="MA579" s="139"/>
      <c r="MB579" s="139"/>
      <c r="MC579" s="139"/>
      <c r="MD579" s="139"/>
      <c r="ME579" s="139"/>
      <c r="MF579" s="139"/>
      <c r="MG579" s="139"/>
      <c r="MH579" s="139"/>
      <c r="MI579" s="139"/>
      <c r="MJ579" s="139"/>
      <c r="MK579" s="139"/>
      <c r="ML579" s="139"/>
      <c r="MM579" s="139"/>
      <c r="MN579" s="139"/>
    </row>
    <row r="580" spans="1:352" s="140" customFormat="1" ht="24.75" customHeight="1" outlineLevel="1" x14ac:dyDescent="0.25">
      <c r="A580" s="141"/>
      <c r="B580" s="142"/>
      <c r="C580" s="142"/>
      <c r="D580" s="142"/>
      <c r="E580" s="143"/>
      <c r="F580" s="144" t="s">
        <v>113</v>
      </c>
      <c r="G580" s="145" t="s">
        <v>10</v>
      </c>
      <c r="H580" s="137">
        <f>C579*3.2/3</f>
        <v>2.5706666666666669</v>
      </c>
      <c r="I580" s="138">
        <v>45.63</v>
      </c>
      <c r="J580" s="134">
        <f>H580*I580</f>
        <v>117.29952000000002</v>
      </c>
      <c r="K580" s="139"/>
      <c r="L580" s="139"/>
      <c r="M580" s="139"/>
      <c r="N580" s="139"/>
      <c r="O580" s="139"/>
      <c r="P580" s="139"/>
      <c r="Q580" s="139"/>
      <c r="R580" s="139"/>
      <c r="S580" s="139"/>
      <c r="T580" s="139"/>
      <c r="U580" s="139"/>
      <c r="V580" s="139"/>
      <c r="W580" s="139"/>
      <c r="X580" s="139"/>
      <c r="Y580" s="139"/>
      <c r="Z580" s="139"/>
      <c r="AA580" s="139"/>
      <c r="AB580" s="139"/>
      <c r="AC580" s="139"/>
      <c r="AD580" s="139"/>
      <c r="AE580" s="139"/>
      <c r="AF580" s="139"/>
      <c r="AG580" s="139"/>
      <c r="AH580" s="139"/>
      <c r="AI580" s="139"/>
      <c r="AJ580" s="139"/>
      <c r="AK580" s="139"/>
      <c r="AL580" s="139"/>
      <c r="AM580" s="139"/>
      <c r="AN580" s="139"/>
      <c r="AO580" s="139"/>
      <c r="AP580" s="139"/>
      <c r="AQ580" s="139"/>
      <c r="AR580" s="139"/>
      <c r="AS580" s="139"/>
      <c r="AT580" s="139"/>
      <c r="AU580" s="139"/>
      <c r="AV580" s="139"/>
      <c r="AW580" s="139"/>
      <c r="AX580" s="139"/>
      <c r="AY580" s="139"/>
      <c r="AZ580" s="139"/>
      <c r="BA580" s="139"/>
      <c r="BB580" s="139"/>
      <c r="BC580" s="139"/>
      <c r="BD580" s="139"/>
      <c r="BE580" s="139"/>
      <c r="BF580" s="139"/>
      <c r="BG580" s="139"/>
      <c r="BH580" s="139"/>
      <c r="BI580" s="139"/>
      <c r="BJ580" s="139"/>
      <c r="BK580" s="139"/>
      <c r="BL580" s="139"/>
      <c r="BM580" s="139"/>
      <c r="BN580" s="139"/>
      <c r="BO580" s="139"/>
      <c r="BP580" s="139"/>
      <c r="BQ580" s="139"/>
      <c r="BR580" s="139"/>
      <c r="BS580" s="139"/>
      <c r="BT580" s="139"/>
      <c r="BU580" s="139"/>
      <c r="BV580" s="139"/>
      <c r="BW580" s="139"/>
      <c r="BX580" s="139"/>
      <c r="BY580" s="139"/>
      <c r="BZ580" s="139"/>
      <c r="CA580" s="139"/>
      <c r="CB580" s="139"/>
      <c r="CC580" s="139"/>
      <c r="CD580" s="139"/>
      <c r="CE580" s="139"/>
      <c r="CF580" s="139"/>
      <c r="CG580" s="139"/>
      <c r="CH580" s="139"/>
      <c r="CI580" s="139"/>
      <c r="CJ580" s="139"/>
      <c r="CK580" s="139"/>
      <c r="CL580" s="139"/>
      <c r="CM580" s="139"/>
      <c r="CN580" s="139"/>
      <c r="CO580" s="139"/>
      <c r="CP580" s="139"/>
      <c r="CQ580" s="139"/>
      <c r="CR580" s="139"/>
      <c r="CS580" s="139"/>
      <c r="CT580" s="139"/>
      <c r="CU580" s="139"/>
      <c r="CV580" s="139"/>
      <c r="CW580" s="139"/>
      <c r="CX580" s="139"/>
      <c r="CY580" s="139"/>
      <c r="CZ580" s="139"/>
      <c r="DA580" s="139"/>
      <c r="DB580" s="139"/>
      <c r="DC580" s="139"/>
      <c r="DD580" s="139"/>
      <c r="DE580" s="139"/>
      <c r="DF580" s="139"/>
      <c r="DG580" s="139"/>
      <c r="DH580" s="139"/>
      <c r="DI580" s="139"/>
      <c r="DJ580" s="139"/>
      <c r="DK580" s="139"/>
      <c r="DL580" s="139"/>
      <c r="DM580" s="139"/>
      <c r="DN580" s="139"/>
      <c r="DO580" s="139"/>
      <c r="DP580" s="139"/>
      <c r="DQ580" s="139"/>
      <c r="DR580" s="139"/>
      <c r="DS580" s="139"/>
      <c r="DT580" s="139"/>
      <c r="DU580" s="139"/>
      <c r="DV580" s="139"/>
      <c r="DW580" s="139"/>
      <c r="DX580" s="139"/>
      <c r="DY580" s="139"/>
      <c r="DZ580" s="139"/>
      <c r="EA580" s="139"/>
      <c r="EB580" s="139"/>
      <c r="EC580" s="139"/>
      <c r="ED580" s="139"/>
      <c r="EE580" s="139"/>
      <c r="EF580" s="139"/>
      <c r="EG580" s="139"/>
      <c r="EH580" s="139"/>
      <c r="EI580" s="139"/>
      <c r="EJ580" s="139"/>
      <c r="EK580" s="139"/>
      <c r="EL580" s="139"/>
      <c r="EM580" s="139"/>
      <c r="EN580" s="139"/>
      <c r="EO580" s="139"/>
      <c r="EP580" s="139"/>
      <c r="EQ580" s="139"/>
      <c r="ER580" s="139"/>
      <c r="ES580" s="139"/>
      <c r="ET580" s="139"/>
      <c r="EU580" s="139"/>
      <c r="EV580" s="139"/>
      <c r="EW580" s="139"/>
      <c r="EX580" s="139"/>
      <c r="EY580" s="139"/>
      <c r="EZ580" s="139"/>
      <c r="FA580" s="139"/>
      <c r="FB580" s="139"/>
      <c r="FC580" s="139"/>
      <c r="FD580" s="139"/>
      <c r="FE580" s="139"/>
      <c r="FF580" s="139"/>
      <c r="FG580" s="139"/>
      <c r="FH580" s="139"/>
      <c r="FI580" s="139"/>
      <c r="FJ580" s="139"/>
      <c r="FK580" s="139"/>
      <c r="FL580" s="139"/>
      <c r="FM580" s="139"/>
      <c r="FN580" s="139"/>
      <c r="FO580" s="139"/>
      <c r="FP580" s="139"/>
      <c r="FQ580" s="139"/>
      <c r="FR580" s="139"/>
      <c r="FS580" s="139"/>
      <c r="FT580" s="139"/>
      <c r="FU580" s="139"/>
      <c r="FV580" s="139"/>
      <c r="FW580" s="139"/>
      <c r="FX580" s="139"/>
      <c r="FY580" s="139"/>
      <c r="FZ580" s="139"/>
      <c r="GA580" s="139"/>
      <c r="GB580" s="139"/>
      <c r="GC580" s="139"/>
      <c r="GD580" s="139"/>
      <c r="GE580" s="139"/>
      <c r="GF580" s="139"/>
      <c r="GG580" s="139"/>
      <c r="GH580" s="139"/>
      <c r="GI580" s="139"/>
      <c r="GJ580" s="139"/>
      <c r="GK580" s="139"/>
      <c r="GL580" s="139"/>
      <c r="GM580" s="139"/>
      <c r="GN580" s="139"/>
      <c r="GO580" s="139"/>
      <c r="GP580" s="139"/>
      <c r="GQ580" s="139"/>
      <c r="GR580" s="139"/>
      <c r="GS580" s="139"/>
      <c r="GT580" s="139"/>
      <c r="GU580" s="139"/>
      <c r="GV580" s="139"/>
      <c r="GW580" s="139"/>
      <c r="GX580" s="139"/>
      <c r="GY580" s="139"/>
      <c r="GZ580" s="139"/>
      <c r="HA580" s="139"/>
      <c r="HB580" s="139"/>
      <c r="HC580" s="139"/>
      <c r="HD580" s="139"/>
      <c r="HE580" s="139"/>
      <c r="HF580" s="139"/>
      <c r="HG580" s="139"/>
      <c r="HH580" s="139"/>
      <c r="HI580" s="139"/>
      <c r="HJ580" s="139"/>
      <c r="HK580" s="139"/>
      <c r="HL580" s="139"/>
      <c r="HM580" s="139"/>
      <c r="HN580" s="139"/>
      <c r="HO580" s="139"/>
      <c r="HP580" s="139"/>
      <c r="HQ580" s="139"/>
      <c r="HR580" s="139"/>
      <c r="HS580" s="139"/>
      <c r="HT580" s="139"/>
      <c r="HU580" s="139"/>
      <c r="HV580" s="139"/>
      <c r="HW580" s="139"/>
      <c r="HX580" s="139"/>
      <c r="HY580" s="139"/>
      <c r="HZ580" s="139"/>
      <c r="IA580" s="139"/>
      <c r="IB580" s="139"/>
      <c r="IC580" s="139"/>
      <c r="ID580" s="139"/>
      <c r="IE580" s="139"/>
      <c r="IF580" s="139"/>
      <c r="IG580" s="139"/>
      <c r="IH580" s="139"/>
      <c r="II580" s="139"/>
      <c r="IJ580" s="139"/>
      <c r="IK580" s="139"/>
      <c r="IL580" s="139"/>
      <c r="IM580" s="139"/>
      <c r="IN580" s="139"/>
      <c r="IO580" s="139"/>
      <c r="IP580" s="139"/>
      <c r="IQ580" s="139"/>
      <c r="IR580" s="139"/>
      <c r="IS580" s="139"/>
      <c r="IT580" s="139"/>
      <c r="IU580" s="139"/>
      <c r="IV580" s="139"/>
      <c r="IW580" s="139"/>
      <c r="IX580" s="139"/>
      <c r="IY580" s="139"/>
      <c r="IZ580" s="139"/>
      <c r="JA580" s="139"/>
      <c r="JB580" s="139"/>
      <c r="JC580" s="139"/>
      <c r="JD580" s="139"/>
      <c r="JE580" s="139"/>
      <c r="JF580" s="139"/>
      <c r="JG580" s="139"/>
      <c r="JH580" s="139"/>
      <c r="JI580" s="139"/>
      <c r="JJ580" s="139"/>
      <c r="JK580" s="139"/>
      <c r="JL580" s="139"/>
      <c r="JM580" s="139"/>
      <c r="JN580" s="139"/>
      <c r="JO580" s="139"/>
      <c r="JP580" s="139"/>
      <c r="JQ580" s="139"/>
      <c r="JR580" s="139"/>
      <c r="JS580" s="139"/>
      <c r="JT580" s="139"/>
      <c r="JU580" s="139"/>
      <c r="JV580" s="139"/>
      <c r="JW580" s="139"/>
      <c r="JX580" s="139"/>
      <c r="JY580" s="139"/>
      <c r="JZ580" s="139"/>
      <c r="KA580" s="139"/>
      <c r="KB580" s="139"/>
      <c r="KC580" s="139"/>
      <c r="KD580" s="139"/>
      <c r="KE580" s="139"/>
      <c r="KF580" s="139"/>
      <c r="KG580" s="139"/>
      <c r="KH580" s="139"/>
      <c r="KI580" s="139"/>
      <c r="KJ580" s="139"/>
      <c r="KK580" s="139"/>
      <c r="KL580" s="139"/>
      <c r="KM580" s="139"/>
      <c r="KN580" s="139"/>
      <c r="KO580" s="139"/>
      <c r="KP580" s="139"/>
      <c r="KQ580" s="139"/>
      <c r="KR580" s="139"/>
      <c r="KS580" s="139"/>
      <c r="KT580" s="139"/>
      <c r="KU580" s="139"/>
      <c r="KV580" s="139"/>
      <c r="KW580" s="139"/>
      <c r="KX580" s="139"/>
      <c r="KY580" s="139"/>
      <c r="KZ580" s="139"/>
      <c r="LA580" s="139"/>
      <c r="LB580" s="139"/>
      <c r="LC580" s="139"/>
      <c r="LD580" s="139"/>
      <c r="LE580" s="139"/>
      <c r="LF580" s="139"/>
      <c r="LG580" s="139"/>
      <c r="LH580" s="139"/>
      <c r="LI580" s="139"/>
      <c r="LJ580" s="139"/>
      <c r="LK580" s="139"/>
      <c r="LL580" s="139"/>
      <c r="LM580" s="139"/>
      <c r="LN580" s="139"/>
      <c r="LO580" s="139"/>
      <c r="LP580" s="139"/>
      <c r="LQ580" s="139"/>
      <c r="LR580" s="139"/>
      <c r="LS580" s="139"/>
      <c r="LT580" s="139"/>
      <c r="LU580" s="139"/>
      <c r="LV580" s="139"/>
      <c r="LW580" s="139"/>
      <c r="LX580" s="139"/>
      <c r="LY580" s="139"/>
      <c r="LZ580" s="139"/>
      <c r="MA580" s="139"/>
      <c r="MB580" s="139"/>
      <c r="MC580" s="139"/>
      <c r="MD580" s="139"/>
      <c r="ME580" s="139"/>
      <c r="MF580" s="139"/>
      <c r="MG580" s="139"/>
      <c r="MH580" s="139"/>
      <c r="MI580" s="139"/>
      <c r="MJ580" s="139"/>
      <c r="MK580" s="139"/>
      <c r="ML580" s="139"/>
      <c r="MM580" s="139"/>
      <c r="MN580" s="139"/>
    </row>
    <row r="581" spans="1:352" s="140" customFormat="1" ht="15" customHeight="1" outlineLevel="1" x14ac:dyDescent="0.25">
      <c r="A581" s="131"/>
      <c r="B581" s="132"/>
      <c r="C581" s="133"/>
      <c r="D581" s="133"/>
      <c r="E581" s="134"/>
      <c r="F581" s="144" t="s">
        <v>114</v>
      </c>
      <c r="G581" s="145" t="s">
        <v>10</v>
      </c>
      <c r="H581" s="137">
        <f>C579*2.9/3</f>
        <v>2.3296666666666668</v>
      </c>
      <c r="I581" s="138">
        <v>62.6</v>
      </c>
      <c r="J581" s="134">
        <f>H581*I581</f>
        <v>145.83713333333336</v>
      </c>
      <c r="K581" s="139"/>
      <c r="L581" s="139"/>
      <c r="M581" s="139"/>
      <c r="N581" s="139"/>
      <c r="O581" s="139"/>
      <c r="P581" s="139"/>
      <c r="Q581" s="139"/>
      <c r="R581" s="139"/>
      <c r="S581" s="139"/>
      <c r="T581" s="139"/>
      <c r="U581" s="139"/>
      <c r="V581" s="139"/>
      <c r="W581" s="139"/>
      <c r="X581" s="139"/>
      <c r="Y581" s="139"/>
      <c r="Z581" s="139"/>
      <c r="AA581" s="139"/>
      <c r="AB581" s="139"/>
      <c r="AC581" s="139"/>
      <c r="AD581" s="139"/>
      <c r="AE581" s="139"/>
      <c r="AF581" s="139"/>
      <c r="AG581" s="139"/>
      <c r="AH581" s="139"/>
      <c r="AI581" s="139"/>
      <c r="AJ581" s="139"/>
      <c r="AK581" s="139"/>
      <c r="AL581" s="139"/>
      <c r="AM581" s="139"/>
      <c r="AN581" s="139"/>
      <c r="AO581" s="139"/>
      <c r="AP581" s="139"/>
      <c r="AQ581" s="139"/>
      <c r="AR581" s="139"/>
      <c r="AS581" s="139"/>
      <c r="AT581" s="139"/>
      <c r="AU581" s="139"/>
      <c r="AV581" s="139"/>
      <c r="AW581" s="139"/>
      <c r="AX581" s="139"/>
      <c r="AY581" s="139"/>
      <c r="AZ581" s="139"/>
      <c r="BA581" s="139"/>
      <c r="BB581" s="139"/>
      <c r="BC581" s="139"/>
      <c r="BD581" s="139"/>
      <c r="BE581" s="139"/>
      <c r="BF581" s="139"/>
      <c r="BG581" s="139"/>
      <c r="BH581" s="139"/>
      <c r="BI581" s="139"/>
      <c r="BJ581" s="139"/>
      <c r="BK581" s="139"/>
      <c r="BL581" s="139"/>
      <c r="BM581" s="139"/>
      <c r="BN581" s="139"/>
      <c r="BO581" s="139"/>
      <c r="BP581" s="139"/>
      <c r="BQ581" s="139"/>
      <c r="BR581" s="139"/>
      <c r="BS581" s="139"/>
      <c r="BT581" s="139"/>
      <c r="BU581" s="139"/>
      <c r="BV581" s="139"/>
      <c r="BW581" s="139"/>
      <c r="BX581" s="139"/>
      <c r="BY581" s="139"/>
      <c r="BZ581" s="139"/>
      <c r="CA581" s="139"/>
      <c r="CB581" s="139"/>
      <c r="CC581" s="139"/>
      <c r="CD581" s="139"/>
      <c r="CE581" s="139"/>
      <c r="CF581" s="139"/>
      <c r="CG581" s="139"/>
      <c r="CH581" s="139"/>
      <c r="CI581" s="139"/>
      <c r="CJ581" s="139"/>
      <c r="CK581" s="139"/>
      <c r="CL581" s="139"/>
      <c r="CM581" s="139"/>
      <c r="CN581" s="139"/>
      <c r="CO581" s="139"/>
      <c r="CP581" s="139"/>
      <c r="CQ581" s="139"/>
      <c r="CR581" s="139"/>
      <c r="CS581" s="139"/>
      <c r="CT581" s="139"/>
      <c r="CU581" s="139"/>
      <c r="CV581" s="139"/>
      <c r="CW581" s="139"/>
      <c r="CX581" s="139"/>
      <c r="CY581" s="139"/>
      <c r="CZ581" s="139"/>
      <c r="DA581" s="139"/>
      <c r="DB581" s="139"/>
      <c r="DC581" s="139"/>
      <c r="DD581" s="139"/>
      <c r="DE581" s="139"/>
      <c r="DF581" s="139"/>
      <c r="DG581" s="139"/>
      <c r="DH581" s="139"/>
      <c r="DI581" s="139"/>
      <c r="DJ581" s="139"/>
      <c r="DK581" s="139"/>
      <c r="DL581" s="139"/>
      <c r="DM581" s="139"/>
      <c r="DN581" s="139"/>
      <c r="DO581" s="139"/>
      <c r="DP581" s="139"/>
      <c r="DQ581" s="139"/>
      <c r="DR581" s="139"/>
      <c r="DS581" s="139"/>
      <c r="DT581" s="139"/>
      <c r="DU581" s="139"/>
      <c r="DV581" s="139"/>
      <c r="DW581" s="139"/>
      <c r="DX581" s="139"/>
      <c r="DY581" s="139"/>
      <c r="DZ581" s="139"/>
      <c r="EA581" s="139"/>
      <c r="EB581" s="139"/>
      <c r="EC581" s="139"/>
      <c r="ED581" s="139"/>
      <c r="EE581" s="139"/>
      <c r="EF581" s="139"/>
      <c r="EG581" s="139"/>
      <c r="EH581" s="139"/>
      <c r="EI581" s="139"/>
      <c r="EJ581" s="139"/>
      <c r="EK581" s="139"/>
      <c r="EL581" s="139"/>
      <c r="EM581" s="139"/>
      <c r="EN581" s="139"/>
      <c r="EO581" s="139"/>
      <c r="EP581" s="139"/>
      <c r="EQ581" s="139"/>
      <c r="ER581" s="139"/>
      <c r="ES581" s="139"/>
      <c r="ET581" s="139"/>
      <c r="EU581" s="139"/>
      <c r="EV581" s="139"/>
      <c r="EW581" s="139"/>
      <c r="EX581" s="139"/>
      <c r="EY581" s="139"/>
      <c r="EZ581" s="139"/>
      <c r="FA581" s="139"/>
      <c r="FB581" s="139"/>
      <c r="FC581" s="139"/>
      <c r="FD581" s="139"/>
      <c r="FE581" s="139"/>
      <c r="FF581" s="139"/>
      <c r="FG581" s="139"/>
      <c r="FH581" s="139"/>
      <c r="FI581" s="139"/>
      <c r="FJ581" s="139"/>
      <c r="FK581" s="139"/>
      <c r="FL581" s="139"/>
      <c r="FM581" s="139"/>
      <c r="FN581" s="139"/>
      <c r="FO581" s="139"/>
      <c r="FP581" s="139"/>
      <c r="FQ581" s="139"/>
      <c r="FR581" s="139"/>
      <c r="FS581" s="139"/>
      <c r="FT581" s="139"/>
      <c r="FU581" s="139"/>
      <c r="FV581" s="139"/>
      <c r="FW581" s="139"/>
      <c r="FX581" s="139"/>
      <c r="FY581" s="139"/>
      <c r="FZ581" s="139"/>
      <c r="GA581" s="139"/>
      <c r="GB581" s="139"/>
      <c r="GC581" s="139"/>
      <c r="GD581" s="139"/>
      <c r="GE581" s="139"/>
      <c r="GF581" s="139"/>
      <c r="GG581" s="139"/>
      <c r="GH581" s="139"/>
      <c r="GI581" s="139"/>
      <c r="GJ581" s="139"/>
      <c r="GK581" s="139"/>
      <c r="GL581" s="139"/>
      <c r="GM581" s="139"/>
      <c r="GN581" s="139"/>
      <c r="GO581" s="139"/>
      <c r="GP581" s="139"/>
      <c r="GQ581" s="139"/>
      <c r="GR581" s="139"/>
      <c r="GS581" s="139"/>
      <c r="GT581" s="139"/>
      <c r="GU581" s="139"/>
      <c r="GV581" s="139"/>
      <c r="GW581" s="139"/>
      <c r="GX581" s="139"/>
      <c r="GY581" s="139"/>
      <c r="GZ581" s="139"/>
      <c r="HA581" s="139"/>
      <c r="HB581" s="139"/>
      <c r="HC581" s="139"/>
      <c r="HD581" s="139"/>
      <c r="HE581" s="139"/>
      <c r="HF581" s="139"/>
      <c r="HG581" s="139"/>
      <c r="HH581" s="139"/>
      <c r="HI581" s="139"/>
      <c r="HJ581" s="139"/>
      <c r="HK581" s="139"/>
      <c r="HL581" s="139"/>
      <c r="HM581" s="139"/>
      <c r="HN581" s="139"/>
      <c r="HO581" s="139"/>
      <c r="HP581" s="139"/>
      <c r="HQ581" s="139"/>
      <c r="HR581" s="139"/>
      <c r="HS581" s="139"/>
      <c r="HT581" s="139"/>
      <c r="HU581" s="139"/>
      <c r="HV581" s="139"/>
      <c r="HW581" s="139"/>
      <c r="HX581" s="139"/>
      <c r="HY581" s="139"/>
      <c r="HZ581" s="139"/>
      <c r="IA581" s="139"/>
      <c r="IB581" s="139"/>
      <c r="IC581" s="139"/>
      <c r="ID581" s="139"/>
      <c r="IE581" s="139"/>
      <c r="IF581" s="139"/>
      <c r="IG581" s="139"/>
      <c r="IH581" s="139"/>
      <c r="II581" s="139"/>
      <c r="IJ581" s="139"/>
      <c r="IK581" s="139"/>
      <c r="IL581" s="139"/>
      <c r="IM581" s="139"/>
      <c r="IN581" s="139"/>
      <c r="IO581" s="139"/>
      <c r="IP581" s="139"/>
      <c r="IQ581" s="139"/>
      <c r="IR581" s="139"/>
      <c r="IS581" s="139"/>
      <c r="IT581" s="139"/>
      <c r="IU581" s="139"/>
      <c r="IV581" s="139"/>
      <c r="IW581" s="139"/>
      <c r="IX581" s="139"/>
      <c r="IY581" s="139"/>
      <c r="IZ581" s="139"/>
      <c r="JA581" s="139"/>
      <c r="JB581" s="139"/>
      <c r="JC581" s="139"/>
      <c r="JD581" s="139"/>
      <c r="JE581" s="139"/>
      <c r="JF581" s="139"/>
      <c r="JG581" s="139"/>
      <c r="JH581" s="139"/>
      <c r="JI581" s="139"/>
      <c r="JJ581" s="139"/>
      <c r="JK581" s="139"/>
      <c r="JL581" s="139"/>
      <c r="JM581" s="139"/>
      <c r="JN581" s="139"/>
      <c r="JO581" s="139"/>
      <c r="JP581" s="139"/>
      <c r="JQ581" s="139"/>
      <c r="JR581" s="139"/>
      <c r="JS581" s="139"/>
      <c r="JT581" s="139"/>
      <c r="JU581" s="139"/>
      <c r="JV581" s="139"/>
      <c r="JW581" s="139"/>
      <c r="JX581" s="139"/>
      <c r="JY581" s="139"/>
      <c r="JZ581" s="139"/>
      <c r="KA581" s="139"/>
      <c r="KB581" s="139"/>
      <c r="KC581" s="139"/>
      <c r="KD581" s="139"/>
      <c r="KE581" s="139"/>
      <c r="KF581" s="139"/>
      <c r="KG581" s="139"/>
      <c r="KH581" s="139"/>
      <c r="KI581" s="139"/>
      <c r="KJ581" s="139"/>
      <c r="KK581" s="139"/>
      <c r="KL581" s="139"/>
      <c r="KM581" s="139"/>
      <c r="KN581" s="139"/>
      <c r="KO581" s="139"/>
      <c r="KP581" s="139"/>
      <c r="KQ581" s="139"/>
      <c r="KR581" s="139"/>
      <c r="KS581" s="139"/>
      <c r="KT581" s="139"/>
      <c r="KU581" s="139"/>
      <c r="KV581" s="139"/>
      <c r="KW581" s="139"/>
      <c r="KX581" s="139"/>
      <c r="KY581" s="139"/>
      <c r="KZ581" s="139"/>
      <c r="LA581" s="139"/>
      <c r="LB581" s="139"/>
      <c r="LC581" s="139"/>
      <c r="LD581" s="139"/>
      <c r="LE581" s="139"/>
      <c r="LF581" s="139"/>
      <c r="LG581" s="139"/>
      <c r="LH581" s="139"/>
      <c r="LI581" s="139"/>
      <c r="LJ581" s="139"/>
      <c r="LK581" s="139"/>
      <c r="LL581" s="139"/>
      <c r="LM581" s="139"/>
      <c r="LN581" s="139"/>
      <c r="LO581" s="139"/>
      <c r="LP581" s="139"/>
      <c r="LQ581" s="139"/>
      <c r="LR581" s="139"/>
      <c r="LS581" s="139"/>
      <c r="LT581" s="139"/>
      <c r="LU581" s="139"/>
      <c r="LV581" s="139"/>
      <c r="LW581" s="139"/>
      <c r="LX581" s="139"/>
      <c r="LY581" s="139"/>
      <c r="LZ581" s="139"/>
      <c r="MA581" s="139"/>
      <c r="MB581" s="139"/>
      <c r="MC581" s="139"/>
      <c r="MD581" s="139"/>
      <c r="ME581" s="139"/>
      <c r="MF581" s="139"/>
      <c r="MG581" s="139"/>
      <c r="MH581" s="139"/>
      <c r="MI581" s="139"/>
      <c r="MJ581" s="139"/>
      <c r="MK581" s="139"/>
      <c r="ML581" s="139"/>
      <c r="MM581" s="139"/>
      <c r="MN581" s="139"/>
    </row>
    <row r="582" spans="1:352" s="140" customFormat="1" ht="15" customHeight="1" outlineLevel="1" x14ac:dyDescent="0.25">
      <c r="A582" s="131"/>
      <c r="B582" s="132"/>
      <c r="C582" s="133"/>
      <c r="D582" s="133"/>
      <c r="E582" s="134"/>
      <c r="F582" s="144" t="s">
        <v>115</v>
      </c>
      <c r="G582" s="145" t="s">
        <v>39</v>
      </c>
      <c r="H582" s="137">
        <f>C579*0.8</f>
        <v>1.9280000000000002</v>
      </c>
      <c r="I582" s="138">
        <v>5.0999999999999996</v>
      </c>
      <c r="J582" s="134">
        <f t="shared" ref="J582:J605" si="121">H582*I582</f>
        <v>9.8328000000000007</v>
      </c>
      <c r="K582" s="139"/>
      <c r="L582" s="139"/>
      <c r="M582" s="139"/>
      <c r="N582" s="139"/>
      <c r="O582" s="139"/>
      <c r="P582" s="139"/>
      <c r="Q582" s="139"/>
      <c r="R582" s="139"/>
      <c r="S582" s="139"/>
      <c r="T582" s="139"/>
      <c r="U582" s="139"/>
      <c r="V582" s="139"/>
      <c r="W582" s="139"/>
      <c r="X582" s="139"/>
      <c r="Y582" s="139"/>
      <c r="Z582" s="139"/>
      <c r="AA582" s="139"/>
      <c r="AB582" s="139"/>
      <c r="AC582" s="139"/>
      <c r="AD582" s="139"/>
      <c r="AE582" s="139"/>
      <c r="AF582" s="139"/>
      <c r="AG582" s="139"/>
      <c r="AH582" s="139"/>
      <c r="AI582" s="139"/>
      <c r="AJ582" s="139"/>
      <c r="AK582" s="139"/>
      <c r="AL582" s="139"/>
      <c r="AM582" s="139"/>
      <c r="AN582" s="139"/>
      <c r="AO582" s="139"/>
      <c r="AP582" s="139"/>
      <c r="AQ582" s="139"/>
      <c r="AR582" s="139"/>
      <c r="AS582" s="139"/>
      <c r="AT582" s="139"/>
      <c r="AU582" s="139"/>
      <c r="AV582" s="139"/>
      <c r="AW582" s="139"/>
      <c r="AX582" s="139"/>
      <c r="AY582" s="139"/>
      <c r="AZ582" s="139"/>
      <c r="BA582" s="139"/>
      <c r="BB582" s="139"/>
      <c r="BC582" s="139"/>
      <c r="BD582" s="139"/>
      <c r="BE582" s="139"/>
      <c r="BF582" s="139"/>
      <c r="BG582" s="139"/>
      <c r="BH582" s="139"/>
      <c r="BI582" s="139"/>
      <c r="BJ582" s="139"/>
      <c r="BK582" s="139"/>
      <c r="BL582" s="139"/>
      <c r="BM582" s="139"/>
      <c r="BN582" s="139"/>
      <c r="BO582" s="139"/>
      <c r="BP582" s="139"/>
      <c r="BQ582" s="139"/>
      <c r="BR582" s="139"/>
      <c r="BS582" s="139"/>
      <c r="BT582" s="139"/>
      <c r="BU582" s="139"/>
      <c r="BV582" s="139"/>
      <c r="BW582" s="139"/>
      <c r="BX582" s="139"/>
      <c r="BY582" s="139"/>
      <c r="BZ582" s="139"/>
      <c r="CA582" s="139"/>
      <c r="CB582" s="139"/>
      <c r="CC582" s="139"/>
      <c r="CD582" s="139"/>
      <c r="CE582" s="139"/>
      <c r="CF582" s="139"/>
      <c r="CG582" s="139"/>
      <c r="CH582" s="139"/>
      <c r="CI582" s="139"/>
      <c r="CJ582" s="139"/>
      <c r="CK582" s="139"/>
      <c r="CL582" s="139"/>
      <c r="CM582" s="139"/>
      <c r="CN582" s="139"/>
      <c r="CO582" s="139"/>
      <c r="CP582" s="139"/>
      <c r="CQ582" s="139"/>
      <c r="CR582" s="139"/>
      <c r="CS582" s="139"/>
      <c r="CT582" s="139"/>
      <c r="CU582" s="139"/>
      <c r="CV582" s="139"/>
      <c r="CW582" s="139"/>
      <c r="CX582" s="139"/>
      <c r="CY582" s="139"/>
      <c r="CZ582" s="139"/>
      <c r="DA582" s="139"/>
      <c r="DB582" s="139"/>
      <c r="DC582" s="139"/>
      <c r="DD582" s="139"/>
      <c r="DE582" s="139"/>
      <c r="DF582" s="139"/>
      <c r="DG582" s="139"/>
      <c r="DH582" s="139"/>
      <c r="DI582" s="139"/>
      <c r="DJ582" s="139"/>
      <c r="DK582" s="139"/>
      <c r="DL582" s="139"/>
      <c r="DM582" s="139"/>
      <c r="DN582" s="139"/>
      <c r="DO582" s="139"/>
      <c r="DP582" s="139"/>
      <c r="DQ582" s="139"/>
      <c r="DR582" s="139"/>
      <c r="DS582" s="139"/>
      <c r="DT582" s="139"/>
      <c r="DU582" s="139"/>
      <c r="DV582" s="139"/>
      <c r="DW582" s="139"/>
      <c r="DX582" s="139"/>
      <c r="DY582" s="139"/>
      <c r="DZ582" s="139"/>
      <c r="EA582" s="139"/>
      <c r="EB582" s="139"/>
      <c r="EC582" s="139"/>
      <c r="ED582" s="139"/>
      <c r="EE582" s="139"/>
      <c r="EF582" s="139"/>
      <c r="EG582" s="139"/>
      <c r="EH582" s="139"/>
      <c r="EI582" s="139"/>
      <c r="EJ582" s="139"/>
      <c r="EK582" s="139"/>
      <c r="EL582" s="139"/>
      <c r="EM582" s="139"/>
      <c r="EN582" s="139"/>
      <c r="EO582" s="139"/>
      <c r="EP582" s="139"/>
      <c r="EQ582" s="139"/>
      <c r="ER582" s="139"/>
      <c r="ES582" s="139"/>
      <c r="ET582" s="139"/>
      <c r="EU582" s="139"/>
      <c r="EV582" s="139"/>
      <c r="EW582" s="139"/>
      <c r="EX582" s="139"/>
      <c r="EY582" s="139"/>
      <c r="EZ582" s="139"/>
      <c r="FA582" s="139"/>
      <c r="FB582" s="139"/>
      <c r="FC582" s="139"/>
      <c r="FD582" s="139"/>
      <c r="FE582" s="139"/>
      <c r="FF582" s="139"/>
      <c r="FG582" s="139"/>
      <c r="FH582" s="139"/>
      <c r="FI582" s="139"/>
      <c r="FJ582" s="139"/>
      <c r="FK582" s="139"/>
      <c r="FL582" s="139"/>
      <c r="FM582" s="139"/>
      <c r="FN582" s="139"/>
      <c r="FO582" s="139"/>
      <c r="FP582" s="139"/>
      <c r="FQ582" s="139"/>
      <c r="FR582" s="139"/>
      <c r="FS582" s="139"/>
      <c r="FT582" s="139"/>
      <c r="FU582" s="139"/>
      <c r="FV582" s="139"/>
      <c r="FW582" s="139"/>
      <c r="FX582" s="139"/>
      <c r="FY582" s="139"/>
      <c r="FZ582" s="139"/>
      <c r="GA582" s="139"/>
      <c r="GB582" s="139"/>
      <c r="GC582" s="139"/>
      <c r="GD582" s="139"/>
      <c r="GE582" s="139"/>
      <c r="GF582" s="139"/>
      <c r="GG582" s="139"/>
      <c r="GH582" s="139"/>
      <c r="GI582" s="139"/>
      <c r="GJ582" s="139"/>
      <c r="GK582" s="139"/>
      <c r="GL582" s="139"/>
      <c r="GM582" s="139"/>
      <c r="GN582" s="139"/>
      <c r="GO582" s="139"/>
      <c r="GP582" s="139"/>
      <c r="GQ582" s="139"/>
      <c r="GR582" s="139"/>
      <c r="GS582" s="139"/>
      <c r="GT582" s="139"/>
      <c r="GU582" s="139"/>
      <c r="GV582" s="139"/>
      <c r="GW582" s="139"/>
      <c r="GX582" s="139"/>
      <c r="GY582" s="139"/>
      <c r="GZ582" s="139"/>
      <c r="HA582" s="139"/>
      <c r="HB582" s="139"/>
      <c r="HC582" s="139"/>
      <c r="HD582" s="139"/>
      <c r="HE582" s="139"/>
      <c r="HF582" s="139"/>
      <c r="HG582" s="139"/>
      <c r="HH582" s="139"/>
      <c r="HI582" s="139"/>
      <c r="HJ582" s="139"/>
      <c r="HK582" s="139"/>
      <c r="HL582" s="139"/>
      <c r="HM582" s="139"/>
      <c r="HN582" s="139"/>
      <c r="HO582" s="139"/>
      <c r="HP582" s="139"/>
      <c r="HQ582" s="139"/>
      <c r="HR582" s="139"/>
      <c r="HS582" s="139"/>
      <c r="HT582" s="139"/>
      <c r="HU582" s="139"/>
      <c r="HV582" s="139"/>
      <c r="HW582" s="139"/>
      <c r="HX582" s="139"/>
      <c r="HY582" s="139"/>
      <c r="HZ582" s="139"/>
      <c r="IA582" s="139"/>
      <c r="IB582" s="139"/>
      <c r="IC582" s="139"/>
      <c r="ID582" s="139"/>
      <c r="IE582" s="139"/>
      <c r="IF582" s="139"/>
      <c r="IG582" s="139"/>
      <c r="IH582" s="139"/>
      <c r="II582" s="139"/>
      <c r="IJ582" s="139"/>
      <c r="IK582" s="139"/>
      <c r="IL582" s="139"/>
      <c r="IM582" s="139"/>
      <c r="IN582" s="139"/>
      <c r="IO582" s="139"/>
      <c r="IP582" s="139"/>
      <c r="IQ582" s="139"/>
      <c r="IR582" s="139"/>
      <c r="IS582" s="139"/>
      <c r="IT582" s="139"/>
      <c r="IU582" s="139"/>
      <c r="IV582" s="139"/>
      <c r="IW582" s="139"/>
      <c r="IX582" s="139"/>
      <c r="IY582" s="139"/>
      <c r="IZ582" s="139"/>
      <c r="JA582" s="139"/>
      <c r="JB582" s="139"/>
      <c r="JC582" s="139"/>
      <c r="JD582" s="139"/>
      <c r="JE582" s="139"/>
      <c r="JF582" s="139"/>
      <c r="JG582" s="139"/>
      <c r="JH582" s="139"/>
      <c r="JI582" s="139"/>
      <c r="JJ582" s="139"/>
      <c r="JK582" s="139"/>
      <c r="JL582" s="139"/>
      <c r="JM582" s="139"/>
      <c r="JN582" s="139"/>
      <c r="JO582" s="139"/>
      <c r="JP582" s="139"/>
      <c r="JQ582" s="139"/>
      <c r="JR582" s="139"/>
      <c r="JS582" s="139"/>
      <c r="JT582" s="139"/>
      <c r="JU582" s="139"/>
      <c r="JV582" s="139"/>
      <c r="JW582" s="139"/>
      <c r="JX582" s="139"/>
      <c r="JY582" s="139"/>
      <c r="JZ582" s="139"/>
      <c r="KA582" s="139"/>
      <c r="KB582" s="139"/>
      <c r="KC582" s="139"/>
      <c r="KD582" s="139"/>
      <c r="KE582" s="139"/>
      <c r="KF582" s="139"/>
      <c r="KG582" s="139"/>
      <c r="KH582" s="139"/>
      <c r="KI582" s="139"/>
      <c r="KJ582" s="139"/>
      <c r="KK582" s="139"/>
      <c r="KL582" s="139"/>
      <c r="KM582" s="139"/>
      <c r="KN582" s="139"/>
      <c r="KO582" s="139"/>
      <c r="KP582" s="139"/>
      <c r="KQ582" s="139"/>
      <c r="KR582" s="139"/>
      <c r="KS582" s="139"/>
      <c r="KT582" s="139"/>
      <c r="KU582" s="139"/>
      <c r="KV582" s="139"/>
      <c r="KW582" s="139"/>
      <c r="KX582" s="139"/>
      <c r="KY582" s="139"/>
      <c r="KZ582" s="139"/>
      <c r="LA582" s="139"/>
      <c r="LB582" s="139"/>
      <c r="LC582" s="139"/>
      <c r="LD582" s="139"/>
      <c r="LE582" s="139"/>
      <c r="LF582" s="139"/>
      <c r="LG582" s="139"/>
      <c r="LH582" s="139"/>
      <c r="LI582" s="139"/>
      <c r="LJ582" s="139"/>
      <c r="LK582" s="139"/>
      <c r="LL582" s="139"/>
      <c r="LM582" s="139"/>
      <c r="LN582" s="139"/>
      <c r="LO582" s="139"/>
      <c r="LP582" s="139"/>
      <c r="LQ582" s="139"/>
      <c r="LR582" s="139"/>
      <c r="LS582" s="139"/>
      <c r="LT582" s="139"/>
      <c r="LU582" s="139"/>
      <c r="LV582" s="139"/>
      <c r="LW582" s="139"/>
      <c r="LX582" s="139"/>
      <c r="LY582" s="139"/>
      <c r="LZ582" s="139"/>
      <c r="MA582" s="139"/>
      <c r="MB582" s="139"/>
      <c r="MC582" s="139"/>
      <c r="MD582" s="139"/>
      <c r="ME582" s="139"/>
      <c r="MF582" s="139"/>
      <c r="MG582" s="139"/>
      <c r="MH582" s="139"/>
      <c r="MI582" s="139"/>
      <c r="MJ582" s="139"/>
      <c r="MK582" s="139"/>
      <c r="ML582" s="139"/>
      <c r="MM582" s="139"/>
      <c r="MN582" s="139"/>
    </row>
    <row r="583" spans="1:352" s="140" customFormat="1" ht="15" customHeight="1" outlineLevel="1" x14ac:dyDescent="0.25">
      <c r="A583" s="131"/>
      <c r="B583" s="132"/>
      <c r="C583" s="133"/>
      <c r="D583" s="133"/>
      <c r="E583" s="134"/>
      <c r="F583" s="144" t="s">
        <v>116</v>
      </c>
      <c r="G583" s="145" t="s">
        <v>39</v>
      </c>
      <c r="H583" s="137">
        <f>C579*0.8</f>
        <v>1.9280000000000002</v>
      </c>
      <c r="I583" s="138">
        <v>2.04</v>
      </c>
      <c r="J583" s="134">
        <f t="shared" si="121"/>
        <v>3.9331200000000002</v>
      </c>
      <c r="K583" s="139"/>
      <c r="L583" s="139"/>
      <c r="M583" s="139"/>
      <c r="N583" s="139"/>
      <c r="O583" s="139"/>
      <c r="P583" s="139"/>
      <c r="Q583" s="139"/>
      <c r="R583" s="139"/>
      <c r="S583" s="139"/>
      <c r="T583" s="139"/>
      <c r="U583" s="139"/>
      <c r="V583" s="139"/>
      <c r="W583" s="139"/>
      <c r="X583" s="139"/>
      <c r="Y583" s="139"/>
      <c r="Z583" s="139"/>
      <c r="AA583" s="139"/>
      <c r="AB583" s="139"/>
      <c r="AC583" s="139"/>
      <c r="AD583" s="139"/>
      <c r="AE583" s="139"/>
      <c r="AF583" s="139"/>
      <c r="AG583" s="139"/>
      <c r="AH583" s="139"/>
      <c r="AI583" s="139"/>
      <c r="AJ583" s="139"/>
      <c r="AK583" s="139"/>
      <c r="AL583" s="139"/>
      <c r="AM583" s="139"/>
      <c r="AN583" s="139"/>
      <c r="AO583" s="139"/>
      <c r="AP583" s="139"/>
      <c r="AQ583" s="139"/>
      <c r="AR583" s="139"/>
      <c r="AS583" s="139"/>
      <c r="AT583" s="139"/>
      <c r="AU583" s="139"/>
      <c r="AV583" s="139"/>
      <c r="AW583" s="139"/>
      <c r="AX583" s="139"/>
      <c r="AY583" s="139"/>
      <c r="AZ583" s="139"/>
      <c r="BA583" s="139"/>
      <c r="BB583" s="139"/>
      <c r="BC583" s="139"/>
      <c r="BD583" s="139"/>
      <c r="BE583" s="139"/>
      <c r="BF583" s="139"/>
      <c r="BG583" s="139"/>
      <c r="BH583" s="139"/>
      <c r="BI583" s="139"/>
      <c r="BJ583" s="139"/>
      <c r="BK583" s="139"/>
      <c r="BL583" s="139"/>
      <c r="BM583" s="139"/>
      <c r="BN583" s="139"/>
      <c r="BO583" s="139"/>
      <c r="BP583" s="139"/>
      <c r="BQ583" s="139"/>
      <c r="BR583" s="139"/>
      <c r="BS583" s="139"/>
      <c r="BT583" s="139"/>
      <c r="BU583" s="139"/>
      <c r="BV583" s="139"/>
      <c r="BW583" s="139"/>
      <c r="BX583" s="139"/>
      <c r="BY583" s="139"/>
      <c r="BZ583" s="139"/>
      <c r="CA583" s="139"/>
      <c r="CB583" s="139"/>
      <c r="CC583" s="139"/>
      <c r="CD583" s="139"/>
      <c r="CE583" s="139"/>
      <c r="CF583" s="139"/>
      <c r="CG583" s="139"/>
      <c r="CH583" s="139"/>
      <c r="CI583" s="139"/>
      <c r="CJ583" s="139"/>
      <c r="CK583" s="139"/>
      <c r="CL583" s="139"/>
      <c r="CM583" s="139"/>
      <c r="CN583" s="139"/>
      <c r="CO583" s="139"/>
      <c r="CP583" s="139"/>
      <c r="CQ583" s="139"/>
      <c r="CR583" s="139"/>
      <c r="CS583" s="139"/>
      <c r="CT583" s="139"/>
      <c r="CU583" s="139"/>
      <c r="CV583" s="139"/>
      <c r="CW583" s="139"/>
      <c r="CX583" s="139"/>
      <c r="CY583" s="139"/>
      <c r="CZ583" s="139"/>
      <c r="DA583" s="139"/>
      <c r="DB583" s="139"/>
      <c r="DC583" s="139"/>
      <c r="DD583" s="139"/>
      <c r="DE583" s="139"/>
      <c r="DF583" s="139"/>
      <c r="DG583" s="139"/>
      <c r="DH583" s="139"/>
      <c r="DI583" s="139"/>
      <c r="DJ583" s="139"/>
      <c r="DK583" s="139"/>
      <c r="DL583" s="139"/>
      <c r="DM583" s="139"/>
      <c r="DN583" s="139"/>
      <c r="DO583" s="139"/>
      <c r="DP583" s="139"/>
      <c r="DQ583" s="139"/>
      <c r="DR583" s="139"/>
      <c r="DS583" s="139"/>
      <c r="DT583" s="139"/>
      <c r="DU583" s="139"/>
      <c r="DV583" s="139"/>
      <c r="DW583" s="139"/>
      <c r="DX583" s="139"/>
      <c r="DY583" s="139"/>
      <c r="DZ583" s="139"/>
      <c r="EA583" s="139"/>
      <c r="EB583" s="139"/>
      <c r="EC583" s="139"/>
      <c r="ED583" s="139"/>
      <c r="EE583" s="139"/>
      <c r="EF583" s="139"/>
      <c r="EG583" s="139"/>
      <c r="EH583" s="139"/>
      <c r="EI583" s="139"/>
      <c r="EJ583" s="139"/>
      <c r="EK583" s="139"/>
      <c r="EL583" s="139"/>
      <c r="EM583" s="139"/>
      <c r="EN583" s="139"/>
      <c r="EO583" s="139"/>
      <c r="EP583" s="139"/>
      <c r="EQ583" s="139"/>
      <c r="ER583" s="139"/>
      <c r="ES583" s="139"/>
      <c r="ET583" s="139"/>
      <c r="EU583" s="139"/>
      <c r="EV583" s="139"/>
      <c r="EW583" s="139"/>
      <c r="EX583" s="139"/>
      <c r="EY583" s="139"/>
      <c r="EZ583" s="139"/>
      <c r="FA583" s="139"/>
      <c r="FB583" s="139"/>
      <c r="FC583" s="139"/>
      <c r="FD583" s="139"/>
      <c r="FE583" s="139"/>
      <c r="FF583" s="139"/>
      <c r="FG583" s="139"/>
      <c r="FH583" s="139"/>
      <c r="FI583" s="139"/>
      <c r="FJ583" s="139"/>
      <c r="FK583" s="139"/>
      <c r="FL583" s="139"/>
      <c r="FM583" s="139"/>
      <c r="FN583" s="139"/>
      <c r="FO583" s="139"/>
      <c r="FP583" s="139"/>
      <c r="FQ583" s="139"/>
      <c r="FR583" s="139"/>
      <c r="FS583" s="139"/>
      <c r="FT583" s="139"/>
      <c r="FU583" s="139"/>
      <c r="FV583" s="139"/>
      <c r="FW583" s="139"/>
      <c r="FX583" s="139"/>
      <c r="FY583" s="139"/>
      <c r="FZ583" s="139"/>
      <c r="GA583" s="139"/>
      <c r="GB583" s="139"/>
      <c r="GC583" s="139"/>
      <c r="GD583" s="139"/>
      <c r="GE583" s="139"/>
      <c r="GF583" s="139"/>
      <c r="GG583" s="139"/>
      <c r="GH583" s="139"/>
      <c r="GI583" s="139"/>
      <c r="GJ583" s="139"/>
      <c r="GK583" s="139"/>
      <c r="GL583" s="139"/>
      <c r="GM583" s="139"/>
      <c r="GN583" s="139"/>
      <c r="GO583" s="139"/>
      <c r="GP583" s="139"/>
      <c r="GQ583" s="139"/>
      <c r="GR583" s="139"/>
      <c r="GS583" s="139"/>
      <c r="GT583" s="139"/>
      <c r="GU583" s="139"/>
      <c r="GV583" s="139"/>
      <c r="GW583" s="139"/>
      <c r="GX583" s="139"/>
      <c r="GY583" s="139"/>
      <c r="GZ583" s="139"/>
      <c r="HA583" s="139"/>
      <c r="HB583" s="139"/>
      <c r="HC583" s="139"/>
      <c r="HD583" s="139"/>
      <c r="HE583" s="139"/>
      <c r="HF583" s="139"/>
      <c r="HG583" s="139"/>
      <c r="HH583" s="139"/>
      <c r="HI583" s="139"/>
      <c r="HJ583" s="139"/>
      <c r="HK583" s="139"/>
      <c r="HL583" s="139"/>
      <c r="HM583" s="139"/>
      <c r="HN583" s="139"/>
      <c r="HO583" s="139"/>
      <c r="HP583" s="139"/>
      <c r="HQ583" s="139"/>
      <c r="HR583" s="139"/>
      <c r="HS583" s="139"/>
      <c r="HT583" s="139"/>
      <c r="HU583" s="139"/>
      <c r="HV583" s="139"/>
      <c r="HW583" s="139"/>
      <c r="HX583" s="139"/>
      <c r="HY583" s="139"/>
      <c r="HZ583" s="139"/>
      <c r="IA583" s="139"/>
      <c r="IB583" s="139"/>
      <c r="IC583" s="139"/>
      <c r="ID583" s="139"/>
      <c r="IE583" s="139"/>
      <c r="IF583" s="139"/>
      <c r="IG583" s="139"/>
      <c r="IH583" s="139"/>
      <c r="II583" s="139"/>
      <c r="IJ583" s="139"/>
      <c r="IK583" s="139"/>
      <c r="IL583" s="139"/>
      <c r="IM583" s="139"/>
      <c r="IN583" s="139"/>
      <c r="IO583" s="139"/>
      <c r="IP583" s="139"/>
      <c r="IQ583" s="139"/>
      <c r="IR583" s="139"/>
      <c r="IS583" s="139"/>
      <c r="IT583" s="139"/>
      <c r="IU583" s="139"/>
      <c r="IV583" s="139"/>
      <c r="IW583" s="139"/>
      <c r="IX583" s="139"/>
      <c r="IY583" s="139"/>
      <c r="IZ583" s="139"/>
      <c r="JA583" s="139"/>
      <c r="JB583" s="139"/>
      <c r="JC583" s="139"/>
      <c r="JD583" s="139"/>
      <c r="JE583" s="139"/>
      <c r="JF583" s="139"/>
      <c r="JG583" s="139"/>
      <c r="JH583" s="139"/>
      <c r="JI583" s="139"/>
      <c r="JJ583" s="139"/>
      <c r="JK583" s="139"/>
      <c r="JL583" s="139"/>
      <c r="JM583" s="139"/>
      <c r="JN583" s="139"/>
      <c r="JO583" s="139"/>
      <c r="JP583" s="139"/>
      <c r="JQ583" s="139"/>
      <c r="JR583" s="139"/>
      <c r="JS583" s="139"/>
      <c r="JT583" s="139"/>
      <c r="JU583" s="139"/>
      <c r="JV583" s="139"/>
      <c r="JW583" s="139"/>
      <c r="JX583" s="139"/>
      <c r="JY583" s="139"/>
      <c r="JZ583" s="139"/>
      <c r="KA583" s="139"/>
      <c r="KB583" s="139"/>
      <c r="KC583" s="139"/>
      <c r="KD583" s="139"/>
      <c r="KE583" s="139"/>
      <c r="KF583" s="139"/>
      <c r="KG583" s="139"/>
      <c r="KH583" s="139"/>
      <c r="KI583" s="139"/>
      <c r="KJ583" s="139"/>
      <c r="KK583" s="139"/>
      <c r="KL583" s="139"/>
      <c r="KM583" s="139"/>
      <c r="KN583" s="139"/>
      <c r="KO583" s="139"/>
      <c r="KP583" s="139"/>
      <c r="KQ583" s="139"/>
      <c r="KR583" s="139"/>
      <c r="KS583" s="139"/>
      <c r="KT583" s="139"/>
      <c r="KU583" s="139"/>
      <c r="KV583" s="139"/>
      <c r="KW583" s="139"/>
      <c r="KX583" s="139"/>
      <c r="KY583" s="139"/>
      <c r="KZ583" s="139"/>
      <c r="LA583" s="139"/>
      <c r="LB583" s="139"/>
      <c r="LC583" s="139"/>
      <c r="LD583" s="139"/>
      <c r="LE583" s="139"/>
      <c r="LF583" s="139"/>
      <c r="LG583" s="139"/>
      <c r="LH583" s="139"/>
      <c r="LI583" s="139"/>
      <c r="LJ583" s="139"/>
      <c r="LK583" s="139"/>
      <c r="LL583" s="139"/>
      <c r="LM583" s="139"/>
      <c r="LN583" s="139"/>
      <c r="LO583" s="139"/>
      <c r="LP583" s="139"/>
      <c r="LQ583" s="139"/>
      <c r="LR583" s="139"/>
      <c r="LS583" s="139"/>
      <c r="LT583" s="139"/>
      <c r="LU583" s="139"/>
      <c r="LV583" s="139"/>
      <c r="LW583" s="139"/>
      <c r="LX583" s="139"/>
      <c r="LY583" s="139"/>
      <c r="LZ583" s="139"/>
      <c r="MA583" s="139"/>
      <c r="MB583" s="139"/>
      <c r="MC583" s="139"/>
      <c r="MD583" s="139"/>
      <c r="ME583" s="139"/>
      <c r="MF583" s="139"/>
      <c r="MG583" s="139"/>
      <c r="MH583" s="139"/>
      <c r="MI583" s="139"/>
      <c r="MJ583" s="139"/>
      <c r="MK583" s="139"/>
      <c r="ML583" s="139"/>
      <c r="MM583" s="139"/>
      <c r="MN583" s="139"/>
    </row>
    <row r="584" spans="1:352" s="140" customFormat="1" ht="15" customHeight="1" outlineLevel="1" x14ac:dyDescent="0.25">
      <c r="A584" s="131"/>
      <c r="B584" s="132"/>
      <c r="C584" s="133"/>
      <c r="D584" s="133"/>
      <c r="E584" s="134"/>
      <c r="F584" s="144" t="s">
        <v>117</v>
      </c>
      <c r="G584" s="145" t="s">
        <v>39</v>
      </c>
      <c r="H584" s="137">
        <f>C579*0.8</f>
        <v>1.9280000000000002</v>
      </c>
      <c r="I584" s="138">
        <v>2.0699999999999998</v>
      </c>
      <c r="J584" s="134">
        <f t="shared" si="121"/>
        <v>3.9909599999999998</v>
      </c>
      <c r="K584" s="139"/>
      <c r="L584" s="139"/>
      <c r="M584" s="139"/>
      <c r="N584" s="139"/>
      <c r="O584" s="139"/>
      <c r="P584" s="139"/>
      <c r="Q584" s="139"/>
      <c r="R584" s="139"/>
      <c r="S584" s="139"/>
      <c r="T584" s="139"/>
      <c r="U584" s="139"/>
      <c r="V584" s="139"/>
      <c r="W584" s="139"/>
      <c r="X584" s="139"/>
      <c r="Y584" s="139"/>
      <c r="Z584" s="139"/>
      <c r="AA584" s="139"/>
      <c r="AB584" s="139"/>
      <c r="AC584" s="139"/>
      <c r="AD584" s="139"/>
      <c r="AE584" s="139"/>
      <c r="AF584" s="139"/>
      <c r="AG584" s="139"/>
      <c r="AH584" s="139"/>
      <c r="AI584" s="139"/>
      <c r="AJ584" s="139"/>
      <c r="AK584" s="139"/>
      <c r="AL584" s="139"/>
      <c r="AM584" s="139"/>
      <c r="AN584" s="139"/>
      <c r="AO584" s="139"/>
      <c r="AP584" s="139"/>
      <c r="AQ584" s="139"/>
      <c r="AR584" s="139"/>
      <c r="AS584" s="139"/>
      <c r="AT584" s="139"/>
      <c r="AU584" s="139"/>
      <c r="AV584" s="139"/>
      <c r="AW584" s="139"/>
      <c r="AX584" s="139"/>
      <c r="AY584" s="139"/>
      <c r="AZ584" s="139"/>
      <c r="BA584" s="139"/>
      <c r="BB584" s="139"/>
      <c r="BC584" s="139"/>
      <c r="BD584" s="139"/>
      <c r="BE584" s="139"/>
      <c r="BF584" s="139"/>
      <c r="BG584" s="139"/>
      <c r="BH584" s="139"/>
      <c r="BI584" s="139"/>
      <c r="BJ584" s="139"/>
      <c r="BK584" s="139"/>
      <c r="BL584" s="139"/>
      <c r="BM584" s="139"/>
      <c r="BN584" s="139"/>
      <c r="BO584" s="139"/>
      <c r="BP584" s="139"/>
      <c r="BQ584" s="139"/>
      <c r="BR584" s="139"/>
      <c r="BS584" s="139"/>
      <c r="BT584" s="139"/>
      <c r="BU584" s="139"/>
      <c r="BV584" s="139"/>
      <c r="BW584" s="139"/>
      <c r="BX584" s="139"/>
      <c r="BY584" s="139"/>
      <c r="BZ584" s="139"/>
      <c r="CA584" s="139"/>
      <c r="CB584" s="139"/>
      <c r="CC584" s="139"/>
      <c r="CD584" s="139"/>
      <c r="CE584" s="139"/>
      <c r="CF584" s="139"/>
      <c r="CG584" s="139"/>
      <c r="CH584" s="139"/>
      <c r="CI584" s="139"/>
      <c r="CJ584" s="139"/>
      <c r="CK584" s="139"/>
      <c r="CL584" s="139"/>
      <c r="CM584" s="139"/>
      <c r="CN584" s="139"/>
      <c r="CO584" s="139"/>
      <c r="CP584" s="139"/>
      <c r="CQ584" s="139"/>
      <c r="CR584" s="139"/>
      <c r="CS584" s="139"/>
      <c r="CT584" s="139"/>
      <c r="CU584" s="139"/>
      <c r="CV584" s="139"/>
      <c r="CW584" s="139"/>
      <c r="CX584" s="139"/>
      <c r="CY584" s="139"/>
      <c r="CZ584" s="139"/>
      <c r="DA584" s="139"/>
      <c r="DB584" s="139"/>
      <c r="DC584" s="139"/>
      <c r="DD584" s="139"/>
      <c r="DE584" s="139"/>
      <c r="DF584" s="139"/>
      <c r="DG584" s="139"/>
      <c r="DH584" s="139"/>
      <c r="DI584" s="139"/>
      <c r="DJ584" s="139"/>
      <c r="DK584" s="139"/>
      <c r="DL584" s="139"/>
      <c r="DM584" s="139"/>
      <c r="DN584" s="139"/>
      <c r="DO584" s="139"/>
      <c r="DP584" s="139"/>
      <c r="DQ584" s="139"/>
      <c r="DR584" s="139"/>
      <c r="DS584" s="139"/>
      <c r="DT584" s="139"/>
      <c r="DU584" s="139"/>
      <c r="DV584" s="139"/>
      <c r="DW584" s="139"/>
      <c r="DX584" s="139"/>
      <c r="DY584" s="139"/>
      <c r="DZ584" s="139"/>
      <c r="EA584" s="139"/>
      <c r="EB584" s="139"/>
      <c r="EC584" s="139"/>
      <c r="ED584" s="139"/>
      <c r="EE584" s="139"/>
      <c r="EF584" s="139"/>
      <c r="EG584" s="139"/>
      <c r="EH584" s="139"/>
      <c r="EI584" s="139"/>
      <c r="EJ584" s="139"/>
      <c r="EK584" s="139"/>
      <c r="EL584" s="139"/>
      <c r="EM584" s="139"/>
      <c r="EN584" s="139"/>
      <c r="EO584" s="139"/>
      <c r="EP584" s="139"/>
      <c r="EQ584" s="139"/>
      <c r="ER584" s="139"/>
      <c r="ES584" s="139"/>
      <c r="ET584" s="139"/>
      <c r="EU584" s="139"/>
      <c r="EV584" s="139"/>
      <c r="EW584" s="139"/>
      <c r="EX584" s="139"/>
      <c r="EY584" s="139"/>
      <c r="EZ584" s="139"/>
      <c r="FA584" s="139"/>
      <c r="FB584" s="139"/>
      <c r="FC584" s="139"/>
      <c r="FD584" s="139"/>
      <c r="FE584" s="139"/>
      <c r="FF584" s="139"/>
      <c r="FG584" s="139"/>
      <c r="FH584" s="139"/>
      <c r="FI584" s="139"/>
      <c r="FJ584" s="139"/>
      <c r="FK584" s="139"/>
      <c r="FL584" s="139"/>
      <c r="FM584" s="139"/>
      <c r="FN584" s="139"/>
      <c r="FO584" s="139"/>
      <c r="FP584" s="139"/>
      <c r="FQ584" s="139"/>
      <c r="FR584" s="139"/>
      <c r="FS584" s="139"/>
      <c r="FT584" s="139"/>
      <c r="FU584" s="139"/>
      <c r="FV584" s="139"/>
      <c r="FW584" s="139"/>
      <c r="FX584" s="139"/>
      <c r="FY584" s="139"/>
      <c r="FZ584" s="139"/>
      <c r="GA584" s="139"/>
      <c r="GB584" s="139"/>
      <c r="GC584" s="139"/>
      <c r="GD584" s="139"/>
      <c r="GE584" s="139"/>
      <c r="GF584" s="139"/>
      <c r="GG584" s="139"/>
      <c r="GH584" s="139"/>
      <c r="GI584" s="139"/>
      <c r="GJ584" s="139"/>
      <c r="GK584" s="139"/>
      <c r="GL584" s="139"/>
      <c r="GM584" s="139"/>
      <c r="GN584" s="139"/>
      <c r="GO584" s="139"/>
      <c r="GP584" s="139"/>
      <c r="GQ584" s="139"/>
      <c r="GR584" s="139"/>
      <c r="GS584" s="139"/>
      <c r="GT584" s="139"/>
      <c r="GU584" s="139"/>
      <c r="GV584" s="139"/>
      <c r="GW584" s="139"/>
      <c r="GX584" s="139"/>
      <c r="GY584" s="139"/>
      <c r="GZ584" s="139"/>
      <c r="HA584" s="139"/>
      <c r="HB584" s="139"/>
      <c r="HC584" s="139"/>
      <c r="HD584" s="139"/>
      <c r="HE584" s="139"/>
      <c r="HF584" s="139"/>
      <c r="HG584" s="139"/>
      <c r="HH584" s="139"/>
      <c r="HI584" s="139"/>
      <c r="HJ584" s="139"/>
      <c r="HK584" s="139"/>
      <c r="HL584" s="139"/>
      <c r="HM584" s="139"/>
      <c r="HN584" s="139"/>
      <c r="HO584" s="139"/>
      <c r="HP584" s="139"/>
      <c r="HQ584" s="139"/>
      <c r="HR584" s="139"/>
      <c r="HS584" s="139"/>
      <c r="HT584" s="139"/>
      <c r="HU584" s="139"/>
      <c r="HV584" s="139"/>
      <c r="HW584" s="139"/>
      <c r="HX584" s="139"/>
      <c r="HY584" s="139"/>
      <c r="HZ584" s="139"/>
      <c r="IA584" s="139"/>
      <c r="IB584" s="139"/>
      <c r="IC584" s="139"/>
      <c r="ID584" s="139"/>
      <c r="IE584" s="139"/>
      <c r="IF584" s="139"/>
      <c r="IG584" s="139"/>
      <c r="IH584" s="139"/>
      <c r="II584" s="139"/>
      <c r="IJ584" s="139"/>
      <c r="IK584" s="139"/>
      <c r="IL584" s="139"/>
      <c r="IM584" s="139"/>
      <c r="IN584" s="139"/>
      <c r="IO584" s="139"/>
      <c r="IP584" s="139"/>
      <c r="IQ584" s="139"/>
      <c r="IR584" s="139"/>
      <c r="IS584" s="139"/>
      <c r="IT584" s="139"/>
      <c r="IU584" s="139"/>
      <c r="IV584" s="139"/>
      <c r="IW584" s="139"/>
      <c r="IX584" s="139"/>
      <c r="IY584" s="139"/>
      <c r="IZ584" s="139"/>
      <c r="JA584" s="139"/>
      <c r="JB584" s="139"/>
      <c r="JC584" s="139"/>
      <c r="JD584" s="139"/>
      <c r="JE584" s="139"/>
      <c r="JF584" s="139"/>
      <c r="JG584" s="139"/>
      <c r="JH584" s="139"/>
      <c r="JI584" s="139"/>
      <c r="JJ584" s="139"/>
      <c r="JK584" s="139"/>
      <c r="JL584" s="139"/>
      <c r="JM584" s="139"/>
      <c r="JN584" s="139"/>
      <c r="JO584" s="139"/>
      <c r="JP584" s="139"/>
      <c r="JQ584" s="139"/>
      <c r="JR584" s="139"/>
      <c r="JS584" s="139"/>
      <c r="JT584" s="139"/>
      <c r="JU584" s="139"/>
      <c r="JV584" s="139"/>
      <c r="JW584" s="139"/>
      <c r="JX584" s="139"/>
      <c r="JY584" s="139"/>
      <c r="JZ584" s="139"/>
      <c r="KA584" s="139"/>
      <c r="KB584" s="139"/>
      <c r="KC584" s="139"/>
      <c r="KD584" s="139"/>
      <c r="KE584" s="139"/>
      <c r="KF584" s="139"/>
      <c r="KG584" s="139"/>
      <c r="KH584" s="139"/>
      <c r="KI584" s="139"/>
      <c r="KJ584" s="139"/>
      <c r="KK584" s="139"/>
      <c r="KL584" s="139"/>
      <c r="KM584" s="139"/>
      <c r="KN584" s="139"/>
      <c r="KO584" s="139"/>
      <c r="KP584" s="139"/>
      <c r="KQ584" s="139"/>
      <c r="KR584" s="139"/>
      <c r="KS584" s="139"/>
      <c r="KT584" s="139"/>
      <c r="KU584" s="139"/>
      <c r="KV584" s="139"/>
      <c r="KW584" s="139"/>
      <c r="KX584" s="139"/>
      <c r="KY584" s="139"/>
      <c r="KZ584" s="139"/>
      <c r="LA584" s="139"/>
      <c r="LB584" s="139"/>
      <c r="LC584" s="139"/>
      <c r="LD584" s="139"/>
      <c r="LE584" s="139"/>
      <c r="LF584" s="139"/>
      <c r="LG584" s="139"/>
      <c r="LH584" s="139"/>
      <c r="LI584" s="139"/>
      <c r="LJ584" s="139"/>
      <c r="LK584" s="139"/>
      <c r="LL584" s="139"/>
      <c r="LM584" s="139"/>
      <c r="LN584" s="139"/>
      <c r="LO584" s="139"/>
      <c r="LP584" s="139"/>
      <c r="LQ584" s="139"/>
      <c r="LR584" s="139"/>
      <c r="LS584" s="139"/>
      <c r="LT584" s="139"/>
      <c r="LU584" s="139"/>
      <c r="LV584" s="139"/>
      <c r="LW584" s="139"/>
      <c r="LX584" s="139"/>
      <c r="LY584" s="139"/>
      <c r="LZ584" s="139"/>
      <c r="MA584" s="139"/>
      <c r="MB584" s="139"/>
      <c r="MC584" s="139"/>
      <c r="MD584" s="139"/>
      <c r="ME584" s="139"/>
      <c r="MF584" s="139"/>
      <c r="MG584" s="139"/>
      <c r="MH584" s="139"/>
      <c r="MI584" s="139"/>
      <c r="MJ584" s="139"/>
      <c r="MK584" s="139"/>
      <c r="ML584" s="139"/>
      <c r="MM584" s="139"/>
      <c r="MN584" s="139"/>
    </row>
    <row r="585" spans="1:352" s="140" customFormat="1" ht="15" customHeight="1" outlineLevel="1" x14ac:dyDescent="0.25">
      <c r="A585" s="131"/>
      <c r="B585" s="132"/>
      <c r="C585" s="133"/>
      <c r="D585" s="133"/>
      <c r="E585" s="134"/>
      <c r="F585" s="144" t="s">
        <v>118</v>
      </c>
      <c r="G585" s="145" t="s">
        <v>39</v>
      </c>
      <c r="H585" s="137">
        <f>C579*0.8</f>
        <v>1.9280000000000002</v>
      </c>
      <c r="I585" s="138">
        <v>2.64</v>
      </c>
      <c r="J585" s="134">
        <f t="shared" si="121"/>
        <v>5.0899200000000002</v>
      </c>
      <c r="K585" s="139"/>
      <c r="L585" s="139"/>
      <c r="M585" s="139"/>
      <c r="N585" s="139"/>
      <c r="O585" s="139"/>
      <c r="P585" s="139"/>
      <c r="Q585" s="139"/>
      <c r="R585" s="139"/>
      <c r="S585" s="139"/>
      <c r="T585" s="139"/>
      <c r="U585" s="139"/>
      <c r="V585" s="139"/>
      <c r="W585" s="139"/>
      <c r="X585" s="139"/>
      <c r="Y585" s="139"/>
      <c r="Z585" s="139"/>
      <c r="AA585" s="139"/>
      <c r="AB585" s="139"/>
      <c r="AC585" s="139"/>
      <c r="AD585" s="139"/>
      <c r="AE585" s="139"/>
      <c r="AF585" s="139"/>
      <c r="AG585" s="139"/>
      <c r="AH585" s="139"/>
      <c r="AI585" s="139"/>
      <c r="AJ585" s="139"/>
      <c r="AK585" s="139"/>
      <c r="AL585" s="139"/>
      <c r="AM585" s="139"/>
      <c r="AN585" s="139"/>
      <c r="AO585" s="139"/>
      <c r="AP585" s="139"/>
      <c r="AQ585" s="139"/>
      <c r="AR585" s="139"/>
      <c r="AS585" s="139"/>
      <c r="AT585" s="139"/>
      <c r="AU585" s="139"/>
      <c r="AV585" s="139"/>
      <c r="AW585" s="139"/>
      <c r="AX585" s="139"/>
      <c r="AY585" s="139"/>
      <c r="AZ585" s="139"/>
      <c r="BA585" s="139"/>
      <c r="BB585" s="139"/>
      <c r="BC585" s="139"/>
      <c r="BD585" s="139"/>
      <c r="BE585" s="139"/>
      <c r="BF585" s="139"/>
      <c r="BG585" s="139"/>
      <c r="BH585" s="139"/>
      <c r="BI585" s="139"/>
      <c r="BJ585" s="139"/>
      <c r="BK585" s="139"/>
      <c r="BL585" s="139"/>
      <c r="BM585" s="139"/>
      <c r="BN585" s="139"/>
      <c r="BO585" s="139"/>
      <c r="BP585" s="139"/>
      <c r="BQ585" s="139"/>
      <c r="BR585" s="139"/>
      <c r="BS585" s="139"/>
      <c r="BT585" s="139"/>
      <c r="BU585" s="139"/>
      <c r="BV585" s="139"/>
      <c r="BW585" s="139"/>
      <c r="BX585" s="139"/>
      <c r="BY585" s="139"/>
      <c r="BZ585" s="139"/>
      <c r="CA585" s="139"/>
      <c r="CB585" s="139"/>
      <c r="CC585" s="139"/>
      <c r="CD585" s="139"/>
      <c r="CE585" s="139"/>
      <c r="CF585" s="139"/>
      <c r="CG585" s="139"/>
      <c r="CH585" s="139"/>
      <c r="CI585" s="139"/>
      <c r="CJ585" s="139"/>
      <c r="CK585" s="139"/>
      <c r="CL585" s="139"/>
      <c r="CM585" s="139"/>
      <c r="CN585" s="139"/>
      <c r="CO585" s="139"/>
      <c r="CP585" s="139"/>
      <c r="CQ585" s="139"/>
      <c r="CR585" s="139"/>
      <c r="CS585" s="139"/>
      <c r="CT585" s="139"/>
      <c r="CU585" s="139"/>
      <c r="CV585" s="139"/>
      <c r="CW585" s="139"/>
      <c r="CX585" s="139"/>
      <c r="CY585" s="139"/>
      <c r="CZ585" s="139"/>
      <c r="DA585" s="139"/>
      <c r="DB585" s="139"/>
      <c r="DC585" s="139"/>
      <c r="DD585" s="139"/>
      <c r="DE585" s="139"/>
      <c r="DF585" s="139"/>
      <c r="DG585" s="139"/>
      <c r="DH585" s="139"/>
      <c r="DI585" s="139"/>
      <c r="DJ585" s="139"/>
      <c r="DK585" s="139"/>
      <c r="DL585" s="139"/>
      <c r="DM585" s="139"/>
      <c r="DN585" s="139"/>
      <c r="DO585" s="139"/>
      <c r="DP585" s="139"/>
      <c r="DQ585" s="139"/>
      <c r="DR585" s="139"/>
      <c r="DS585" s="139"/>
      <c r="DT585" s="139"/>
      <c r="DU585" s="139"/>
      <c r="DV585" s="139"/>
      <c r="DW585" s="139"/>
      <c r="DX585" s="139"/>
      <c r="DY585" s="139"/>
      <c r="DZ585" s="139"/>
      <c r="EA585" s="139"/>
      <c r="EB585" s="139"/>
      <c r="EC585" s="139"/>
      <c r="ED585" s="139"/>
      <c r="EE585" s="139"/>
      <c r="EF585" s="139"/>
      <c r="EG585" s="139"/>
      <c r="EH585" s="139"/>
      <c r="EI585" s="139"/>
      <c r="EJ585" s="139"/>
      <c r="EK585" s="139"/>
      <c r="EL585" s="139"/>
      <c r="EM585" s="139"/>
      <c r="EN585" s="139"/>
      <c r="EO585" s="139"/>
      <c r="EP585" s="139"/>
      <c r="EQ585" s="139"/>
      <c r="ER585" s="139"/>
      <c r="ES585" s="139"/>
      <c r="ET585" s="139"/>
      <c r="EU585" s="139"/>
      <c r="EV585" s="139"/>
      <c r="EW585" s="139"/>
      <c r="EX585" s="139"/>
      <c r="EY585" s="139"/>
      <c r="EZ585" s="139"/>
      <c r="FA585" s="139"/>
      <c r="FB585" s="139"/>
      <c r="FC585" s="139"/>
      <c r="FD585" s="139"/>
      <c r="FE585" s="139"/>
      <c r="FF585" s="139"/>
      <c r="FG585" s="139"/>
      <c r="FH585" s="139"/>
      <c r="FI585" s="139"/>
      <c r="FJ585" s="139"/>
      <c r="FK585" s="139"/>
      <c r="FL585" s="139"/>
      <c r="FM585" s="139"/>
      <c r="FN585" s="139"/>
      <c r="FO585" s="139"/>
      <c r="FP585" s="139"/>
      <c r="FQ585" s="139"/>
      <c r="FR585" s="139"/>
      <c r="FS585" s="139"/>
      <c r="FT585" s="139"/>
      <c r="FU585" s="139"/>
      <c r="FV585" s="139"/>
      <c r="FW585" s="139"/>
      <c r="FX585" s="139"/>
      <c r="FY585" s="139"/>
      <c r="FZ585" s="139"/>
      <c r="GA585" s="139"/>
      <c r="GB585" s="139"/>
      <c r="GC585" s="139"/>
      <c r="GD585" s="139"/>
      <c r="GE585" s="139"/>
      <c r="GF585" s="139"/>
      <c r="GG585" s="139"/>
      <c r="GH585" s="139"/>
      <c r="GI585" s="139"/>
      <c r="GJ585" s="139"/>
      <c r="GK585" s="139"/>
      <c r="GL585" s="139"/>
      <c r="GM585" s="139"/>
      <c r="GN585" s="139"/>
      <c r="GO585" s="139"/>
      <c r="GP585" s="139"/>
      <c r="GQ585" s="139"/>
      <c r="GR585" s="139"/>
      <c r="GS585" s="139"/>
      <c r="GT585" s="139"/>
      <c r="GU585" s="139"/>
      <c r="GV585" s="139"/>
      <c r="GW585" s="139"/>
      <c r="GX585" s="139"/>
      <c r="GY585" s="139"/>
      <c r="GZ585" s="139"/>
      <c r="HA585" s="139"/>
      <c r="HB585" s="139"/>
      <c r="HC585" s="139"/>
      <c r="HD585" s="139"/>
      <c r="HE585" s="139"/>
      <c r="HF585" s="139"/>
      <c r="HG585" s="139"/>
      <c r="HH585" s="139"/>
      <c r="HI585" s="139"/>
      <c r="HJ585" s="139"/>
      <c r="HK585" s="139"/>
      <c r="HL585" s="139"/>
      <c r="HM585" s="139"/>
      <c r="HN585" s="139"/>
      <c r="HO585" s="139"/>
      <c r="HP585" s="139"/>
      <c r="HQ585" s="139"/>
      <c r="HR585" s="139"/>
      <c r="HS585" s="139"/>
      <c r="HT585" s="139"/>
      <c r="HU585" s="139"/>
      <c r="HV585" s="139"/>
      <c r="HW585" s="139"/>
      <c r="HX585" s="139"/>
      <c r="HY585" s="139"/>
      <c r="HZ585" s="139"/>
      <c r="IA585" s="139"/>
      <c r="IB585" s="139"/>
      <c r="IC585" s="139"/>
      <c r="ID585" s="139"/>
      <c r="IE585" s="139"/>
      <c r="IF585" s="139"/>
      <c r="IG585" s="139"/>
      <c r="IH585" s="139"/>
      <c r="II585" s="139"/>
      <c r="IJ585" s="139"/>
      <c r="IK585" s="139"/>
      <c r="IL585" s="139"/>
      <c r="IM585" s="139"/>
      <c r="IN585" s="139"/>
      <c r="IO585" s="139"/>
      <c r="IP585" s="139"/>
      <c r="IQ585" s="139"/>
      <c r="IR585" s="139"/>
      <c r="IS585" s="139"/>
      <c r="IT585" s="139"/>
      <c r="IU585" s="139"/>
      <c r="IV585" s="139"/>
      <c r="IW585" s="139"/>
      <c r="IX585" s="139"/>
      <c r="IY585" s="139"/>
      <c r="IZ585" s="139"/>
      <c r="JA585" s="139"/>
      <c r="JB585" s="139"/>
      <c r="JC585" s="139"/>
      <c r="JD585" s="139"/>
      <c r="JE585" s="139"/>
      <c r="JF585" s="139"/>
      <c r="JG585" s="139"/>
      <c r="JH585" s="139"/>
      <c r="JI585" s="139"/>
      <c r="JJ585" s="139"/>
      <c r="JK585" s="139"/>
      <c r="JL585" s="139"/>
      <c r="JM585" s="139"/>
      <c r="JN585" s="139"/>
      <c r="JO585" s="139"/>
      <c r="JP585" s="139"/>
      <c r="JQ585" s="139"/>
      <c r="JR585" s="139"/>
      <c r="JS585" s="139"/>
      <c r="JT585" s="139"/>
      <c r="JU585" s="139"/>
      <c r="JV585" s="139"/>
      <c r="JW585" s="139"/>
      <c r="JX585" s="139"/>
      <c r="JY585" s="139"/>
      <c r="JZ585" s="139"/>
      <c r="KA585" s="139"/>
      <c r="KB585" s="139"/>
      <c r="KC585" s="139"/>
      <c r="KD585" s="139"/>
      <c r="KE585" s="139"/>
      <c r="KF585" s="139"/>
      <c r="KG585" s="139"/>
      <c r="KH585" s="139"/>
      <c r="KI585" s="139"/>
      <c r="KJ585" s="139"/>
      <c r="KK585" s="139"/>
      <c r="KL585" s="139"/>
      <c r="KM585" s="139"/>
      <c r="KN585" s="139"/>
      <c r="KO585" s="139"/>
      <c r="KP585" s="139"/>
      <c r="KQ585" s="139"/>
      <c r="KR585" s="139"/>
      <c r="KS585" s="139"/>
      <c r="KT585" s="139"/>
      <c r="KU585" s="139"/>
      <c r="KV585" s="139"/>
      <c r="KW585" s="139"/>
      <c r="KX585" s="139"/>
      <c r="KY585" s="139"/>
      <c r="KZ585" s="139"/>
      <c r="LA585" s="139"/>
      <c r="LB585" s="139"/>
      <c r="LC585" s="139"/>
      <c r="LD585" s="139"/>
      <c r="LE585" s="139"/>
      <c r="LF585" s="139"/>
      <c r="LG585" s="139"/>
      <c r="LH585" s="139"/>
      <c r="LI585" s="139"/>
      <c r="LJ585" s="139"/>
      <c r="LK585" s="139"/>
      <c r="LL585" s="139"/>
      <c r="LM585" s="139"/>
      <c r="LN585" s="139"/>
      <c r="LO585" s="139"/>
      <c r="LP585" s="139"/>
      <c r="LQ585" s="139"/>
      <c r="LR585" s="139"/>
      <c r="LS585" s="139"/>
      <c r="LT585" s="139"/>
      <c r="LU585" s="139"/>
      <c r="LV585" s="139"/>
      <c r="LW585" s="139"/>
      <c r="LX585" s="139"/>
      <c r="LY585" s="139"/>
      <c r="LZ585" s="139"/>
      <c r="MA585" s="139"/>
      <c r="MB585" s="139"/>
      <c r="MC585" s="139"/>
      <c r="MD585" s="139"/>
      <c r="ME585" s="139"/>
      <c r="MF585" s="139"/>
      <c r="MG585" s="139"/>
      <c r="MH585" s="139"/>
      <c r="MI585" s="139"/>
      <c r="MJ585" s="139"/>
      <c r="MK585" s="139"/>
      <c r="ML585" s="139"/>
      <c r="MM585" s="139"/>
      <c r="MN585" s="139"/>
    </row>
    <row r="586" spans="1:352" s="140" customFormat="1" ht="15" customHeight="1" outlineLevel="1" x14ac:dyDescent="0.25">
      <c r="A586" s="131"/>
      <c r="B586" s="132"/>
      <c r="C586" s="133"/>
      <c r="D586" s="133"/>
      <c r="E586" s="134"/>
      <c r="F586" s="144" t="s">
        <v>119</v>
      </c>
      <c r="G586" s="145" t="s">
        <v>39</v>
      </c>
      <c r="H586" s="137">
        <f>C579*0.2</f>
        <v>0.48200000000000004</v>
      </c>
      <c r="I586" s="138">
        <v>3.72</v>
      </c>
      <c r="J586" s="134">
        <f t="shared" si="121"/>
        <v>1.7930400000000002</v>
      </c>
      <c r="K586" s="139"/>
      <c r="L586" s="139"/>
      <c r="M586" s="139"/>
      <c r="N586" s="139"/>
      <c r="O586" s="139"/>
      <c r="P586" s="139"/>
      <c r="Q586" s="139"/>
      <c r="R586" s="139"/>
      <c r="S586" s="139"/>
      <c r="T586" s="139"/>
      <c r="U586" s="139"/>
      <c r="V586" s="139"/>
      <c r="W586" s="139"/>
      <c r="X586" s="139"/>
      <c r="Y586" s="139"/>
      <c r="Z586" s="139"/>
      <c r="AA586" s="139"/>
      <c r="AB586" s="139"/>
      <c r="AC586" s="139"/>
      <c r="AD586" s="139"/>
      <c r="AE586" s="139"/>
      <c r="AF586" s="139"/>
      <c r="AG586" s="139"/>
      <c r="AH586" s="139"/>
      <c r="AI586" s="139"/>
      <c r="AJ586" s="139"/>
      <c r="AK586" s="139"/>
      <c r="AL586" s="139"/>
      <c r="AM586" s="139"/>
      <c r="AN586" s="139"/>
      <c r="AO586" s="139"/>
      <c r="AP586" s="139"/>
      <c r="AQ586" s="139"/>
      <c r="AR586" s="139"/>
      <c r="AS586" s="139"/>
      <c r="AT586" s="139"/>
      <c r="AU586" s="139"/>
      <c r="AV586" s="139"/>
      <c r="AW586" s="139"/>
      <c r="AX586" s="139"/>
      <c r="AY586" s="139"/>
      <c r="AZ586" s="139"/>
      <c r="BA586" s="139"/>
      <c r="BB586" s="139"/>
      <c r="BC586" s="139"/>
      <c r="BD586" s="139"/>
      <c r="BE586" s="139"/>
      <c r="BF586" s="139"/>
      <c r="BG586" s="139"/>
      <c r="BH586" s="139"/>
      <c r="BI586" s="139"/>
      <c r="BJ586" s="139"/>
      <c r="BK586" s="139"/>
      <c r="BL586" s="139"/>
      <c r="BM586" s="139"/>
      <c r="BN586" s="139"/>
      <c r="BO586" s="139"/>
      <c r="BP586" s="139"/>
      <c r="BQ586" s="139"/>
      <c r="BR586" s="139"/>
      <c r="BS586" s="139"/>
      <c r="BT586" s="139"/>
      <c r="BU586" s="139"/>
      <c r="BV586" s="139"/>
      <c r="BW586" s="139"/>
      <c r="BX586" s="139"/>
      <c r="BY586" s="139"/>
      <c r="BZ586" s="139"/>
      <c r="CA586" s="139"/>
      <c r="CB586" s="139"/>
      <c r="CC586" s="139"/>
      <c r="CD586" s="139"/>
      <c r="CE586" s="139"/>
      <c r="CF586" s="139"/>
      <c r="CG586" s="139"/>
      <c r="CH586" s="139"/>
      <c r="CI586" s="139"/>
      <c r="CJ586" s="139"/>
      <c r="CK586" s="139"/>
      <c r="CL586" s="139"/>
      <c r="CM586" s="139"/>
      <c r="CN586" s="139"/>
      <c r="CO586" s="139"/>
      <c r="CP586" s="139"/>
      <c r="CQ586" s="139"/>
      <c r="CR586" s="139"/>
      <c r="CS586" s="139"/>
      <c r="CT586" s="139"/>
      <c r="CU586" s="139"/>
      <c r="CV586" s="139"/>
      <c r="CW586" s="139"/>
      <c r="CX586" s="139"/>
      <c r="CY586" s="139"/>
      <c r="CZ586" s="139"/>
      <c r="DA586" s="139"/>
      <c r="DB586" s="139"/>
      <c r="DC586" s="139"/>
      <c r="DD586" s="139"/>
      <c r="DE586" s="139"/>
      <c r="DF586" s="139"/>
      <c r="DG586" s="139"/>
      <c r="DH586" s="139"/>
      <c r="DI586" s="139"/>
      <c r="DJ586" s="139"/>
      <c r="DK586" s="139"/>
      <c r="DL586" s="139"/>
      <c r="DM586" s="139"/>
      <c r="DN586" s="139"/>
      <c r="DO586" s="139"/>
      <c r="DP586" s="139"/>
      <c r="DQ586" s="139"/>
      <c r="DR586" s="139"/>
      <c r="DS586" s="139"/>
      <c r="DT586" s="139"/>
      <c r="DU586" s="139"/>
      <c r="DV586" s="139"/>
      <c r="DW586" s="139"/>
      <c r="DX586" s="139"/>
      <c r="DY586" s="139"/>
      <c r="DZ586" s="139"/>
      <c r="EA586" s="139"/>
      <c r="EB586" s="139"/>
      <c r="EC586" s="139"/>
      <c r="ED586" s="139"/>
      <c r="EE586" s="139"/>
      <c r="EF586" s="139"/>
      <c r="EG586" s="139"/>
      <c r="EH586" s="139"/>
      <c r="EI586" s="139"/>
      <c r="EJ586" s="139"/>
      <c r="EK586" s="139"/>
      <c r="EL586" s="139"/>
      <c r="EM586" s="139"/>
      <c r="EN586" s="139"/>
      <c r="EO586" s="139"/>
      <c r="EP586" s="139"/>
      <c r="EQ586" s="139"/>
      <c r="ER586" s="139"/>
      <c r="ES586" s="139"/>
      <c r="ET586" s="139"/>
      <c r="EU586" s="139"/>
      <c r="EV586" s="139"/>
      <c r="EW586" s="139"/>
      <c r="EX586" s="139"/>
      <c r="EY586" s="139"/>
      <c r="EZ586" s="139"/>
      <c r="FA586" s="139"/>
      <c r="FB586" s="139"/>
      <c r="FC586" s="139"/>
      <c r="FD586" s="139"/>
      <c r="FE586" s="139"/>
      <c r="FF586" s="139"/>
      <c r="FG586" s="139"/>
      <c r="FH586" s="139"/>
      <c r="FI586" s="139"/>
      <c r="FJ586" s="139"/>
      <c r="FK586" s="139"/>
      <c r="FL586" s="139"/>
      <c r="FM586" s="139"/>
      <c r="FN586" s="139"/>
      <c r="FO586" s="139"/>
      <c r="FP586" s="139"/>
      <c r="FQ586" s="139"/>
      <c r="FR586" s="139"/>
      <c r="FS586" s="139"/>
      <c r="FT586" s="139"/>
      <c r="FU586" s="139"/>
      <c r="FV586" s="139"/>
      <c r="FW586" s="139"/>
      <c r="FX586" s="139"/>
      <c r="FY586" s="139"/>
      <c r="FZ586" s="139"/>
      <c r="GA586" s="139"/>
      <c r="GB586" s="139"/>
      <c r="GC586" s="139"/>
      <c r="GD586" s="139"/>
      <c r="GE586" s="139"/>
      <c r="GF586" s="139"/>
      <c r="GG586" s="139"/>
      <c r="GH586" s="139"/>
      <c r="GI586" s="139"/>
      <c r="GJ586" s="139"/>
      <c r="GK586" s="139"/>
      <c r="GL586" s="139"/>
      <c r="GM586" s="139"/>
      <c r="GN586" s="139"/>
      <c r="GO586" s="139"/>
      <c r="GP586" s="139"/>
      <c r="GQ586" s="139"/>
      <c r="GR586" s="139"/>
      <c r="GS586" s="139"/>
      <c r="GT586" s="139"/>
      <c r="GU586" s="139"/>
      <c r="GV586" s="139"/>
      <c r="GW586" s="139"/>
      <c r="GX586" s="139"/>
      <c r="GY586" s="139"/>
      <c r="GZ586" s="139"/>
      <c r="HA586" s="139"/>
      <c r="HB586" s="139"/>
      <c r="HC586" s="139"/>
      <c r="HD586" s="139"/>
      <c r="HE586" s="139"/>
      <c r="HF586" s="139"/>
      <c r="HG586" s="139"/>
      <c r="HH586" s="139"/>
      <c r="HI586" s="139"/>
      <c r="HJ586" s="139"/>
      <c r="HK586" s="139"/>
      <c r="HL586" s="139"/>
      <c r="HM586" s="139"/>
      <c r="HN586" s="139"/>
      <c r="HO586" s="139"/>
      <c r="HP586" s="139"/>
      <c r="HQ586" s="139"/>
      <c r="HR586" s="139"/>
      <c r="HS586" s="139"/>
      <c r="HT586" s="139"/>
      <c r="HU586" s="139"/>
      <c r="HV586" s="139"/>
      <c r="HW586" s="139"/>
      <c r="HX586" s="139"/>
      <c r="HY586" s="139"/>
      <c r="HZ586" s="139"/>
      <c r="IA586" s="139"/>
      <c r="IB586" s="139"/>
      <c r="IC586" s="139"/>
      <c r="ID586" s="139"/>
      <c r="IE586" s="139"/>
      <c r="IF586" s="139"/>
      <c r="IG586" s="139"/>
      <c r="IH586" s="139"/>
      <c r="II586" s="139"/>
      <c r="IJ586" s="139"/>
      <c r="IK586" s="139"/>
      <c r="IL586" s="139"/>
      <c r="IM586" s="139"/>
      <c r="IN586" s="139"/>
      <c r="IO586" s="139"/>
      <c r="IP586" s="139"/>
      <c r="IQ586" s="139"/>
      <c r="IR586" s="139"/>
      <c r="IS586" s="139"/>
      <c r="IT586" s="139"/>
      <c r="IU586" s="139"/>
      <c r="IV586" s="139"/>
      <c r="IW586" s="139"/>
      <c r="IX586" s="139"/>
      <c r="IY586" s="139"/>
      <c r="IZ586" s="139"/>
      <c r="JA586" s="139"/>
      <c r="JB586" s="139"/>
      <c r="JC586" s="139"/>
      <c r="JD586" s="139"/>
      <c r="JE586" s="139"/>
      <c r="JF586" s="139"/>
      <c r="JG586" s="139"/>
      <c r="JH586" s="139"/>
      <c r="JI586" s="139"/>
      <c r="JJ586" s="139"/>
      <c r="JK586" s="139"/>
      <c r="JL586" s="139"/>
      <c r="JM586" s="139"/>
      <c r="JN586" s="139"/>
      <c r="JO586" s="139"/>
      <c r="JP586" s="139"/>
      <c r="JQ586" s="139"/>
      <c r="JR586" s="139"/>
      <c r="JS586" s="139"/>
      <c r="JT586" s="139"/>
      <c r="JU586" s="139"/>
      <c r="JV586" s="139"/>
      <c r="JW586" s="139"/>
      <c r="JX586" s="139"/>
      <c r="JY586" s="139"/>
      <c r="JZ586" s="139"/>
      <c r="KA586" s="139"/>
      <c r="KB586" s="139"/>
      <c r="KC586" s="139"/>
      <c r="KD586" s="139"/>
      <c r="KE586" s="139"/>
      <c r="KF586" s="139"/>
      <c r="KG586" s="139"/>
      <c r="KH586" s="139"/>
      <c r="KI586" s="139"/>
      <c r="KJ586" s="139"/>
      <c r="KK586" s="139"/>
      <c r="KL586" s="139"/>
      <c r="KM586" s="139"/>
      <c r="KN586" s="139"/>
      <c r="KO586" s="139"/>
      <c r="KP586" s="139"/>
      <c r="KQ586" s="139"/>
      <c r="KR586" s="139"/>
      <c r="KS586" s="139"/>
      <c r="KT586" s="139"/>
      <c r="KU586" s="139"/>
      <c r="KV586" s="139"/>
      <c r="KW586" s="139"/>
      <c r="KX586" s="139"/>
      <c r="KY586" s="139"/>
      <c r="KZ586" s="139"/>
      <c r="LA586" s="139"/>
      <c r="LB586" s="139"/>
      <c r="LC586" s="139"/>
      <c r="LD586" s="139"/>
      <c r="LE586" s="139"/>
      <c r="LF586" s="139"/>
      <c r="LG586" s="139"/>
      <c r="LH586" s="139"/>
      <c r="LI586" s="139"/>
      <c r="LJ586" s="139"/>
      <c r="LK586" s="139"/>
      <c r="LL586" s="139"/>
      <c r="LM586" s="139"/>
      <c r="LN586" s="139"/>
      <c r="LO586" s="139"/>
      <c r="LP586" s="139"/>
      <c r="LQ586" s="139"/>
      <c r="LR586" s="139"/>
      <c r="LS586" s="139"/>
      <c r="LT586" s="139"/>
      <c r="LU586" s="139"/>
      <c r="LV586" s="139"/>
      <c r="LW586" s="139"/>
      <c r="LX586" s="139"/>
      <c r="LY586" s="139"/>
      <c r="LZ586" s="139"/>
      <c r="MA586" s="139"/>
      <c r="MB586" s="139"/>
      <c r="MC586" s="139"/>
      <c r="MD586" s="139"/>
      <c r="ME586" s="139"/>
      <c r="MF586" s="139"/>
      <c r="MG586" s="139"/>
      <c r="MH586" s="139"/>
      <c r="MI586" s="139"/>
      <c r="MJ586" s="139"/>
      <c r="MK586" s="139"/>
      <c r="ML586" s="139"/>
      <c r="MM586" s="139"/>
      <c r="MN586" s="139"/>
    </row>
    <row r="587" spans="1:352" s="140" customFormat="1" ht="15" customHeight="1" outlineLevel="1" x14ac:dyDescent="0.25">
      <c r="A587" s="131"/>
      <c r="B587" s="132"/>
      <c r="C587" s="133"/>
      <c r="D587" s="133"/>
      <c r="E587" s="134"/>
      <c r="F587" s="144" t="s">
        <v>120</v>
      </c>
      <c r="G587" s="145" t="s">
        <v>39</v>
      </c>
      <c r="H587" s="137">
        <f>C579*0.8</f>
        <v>1.9280000000000002</v>
      </c>
      <c r="I587" s="138">
        <v>4.68</v>
      </c>
      <c r="J587" s="134">
        <f t="shared" si="121"/>
        <v>9.0230399999999999</v>
      </c>
      <c r="K587" s="139"/>
      <c r="L587" s="139"/>
      <c r="M587" s="139"/>
      <c r="N587" s="139"/>
      <c r="O587" s="139"/>
      <c r="P587" s="139"/>
      <c r="Q587" s="139"/>
      <c r="R587" s="139"/>
      <c r="S587" s="139"/>
      <c r="T587" s="139"/>
      <c r="U587" s="139"/>
      <c r="V587" s="139"/>
      <c r="W587" s="139"/>
      <c r="X587" s="139"/>
      <c r="Y587" s="139"/>
      <c r="Z587" s="139"/>
      <c r="AA587" s="139"/>
      <c r="AB587" s="139"/>
      <c r="AC587" s="139"/>
      <c r="AD587" s="139"/>
      <c r="AE587" s="139"/>
      <c r="AF587" s="139"/>
      <c r="AG587" s="139"/>
      <c r="AH587" s="139"/>
      <c r="AI587" s="139"/>
      <c r="AJ587" s="139"/>
      <c r="AK587" s="139"/>
      <c r="AL587" s="139"/>
      <c r="AM587" s="139"/>
      <c r="AN587" s="139"/>
      <c r="AO587" s="139"/>
      <c r="AP587" s="139"/>
      <c r="AQ587" s="139"/>
      <c r="AR587" s="139"/>
      <c r="AS587" s="139"/>
      <c r="AT587" s="139"/>
      <c r="AU587" s="139"/>
      <c r="AV587" s="139"/>
      <c r="AW587" s="139"/>
      <c r="AX587" s="139"/>
      <c r="AY587" s="139"/>
      <c r="AZ587" s="139"/>
      <c r="BA587" s="139"/>
      <c r="BB587" s="139"/>
      <c r="BC587" s="139"/>
      <c r="BD587" s="139"/>
      <c r="BE587" s="139"/>
      <c r="BF587" s="139"/>
      <c r="BG587" s="139"/>
      <c r="BH587" s="139"/>
      <c r="BI587" s="139"/>
      <c r="BJ587" s="139"/>
      <c r="BK587" s="139"/>
      <c r="BL587" s="139"/>
      <c r="BM587" s="139"/>
      <c r="BN587" s="139"/>
      <c r="BO587" s="139"/>
      <c r="BP587" s="139"/>
      <c r="BQ587" s="139"/>
      <c r="BR587" s="139"/>
      <c r="BS587" s="139"/>
      <c r="BT587" s="139"/>
      <c r="BU587" s="139"/>
      <c r="BV587" s="139"/>
      <c r="BW587" s="139"/>
      <c r="BX587" s="139"/>
      <c r="BY587" s="139"/>
      <c r="BZ587" s="139"/>
      <c r="CA587" s="139"/>
      <c r="CB587" s="139"/>
      <c r="CC587" s="139"/>
      <c r="CD587" s="139"/>
      <c r="CE587" s="139"/>
      <c r="CF587" s="139"/>
      <c r="CG587" s="139"/>
      <c r="CH587" s="139"/>
      <c r="CI587" s="139"/>
      <c r="CJ587" s="139"/>
      <c r="CK587" s="139"/>
      <c r="CL587" s="139"/>
      <c r="CM587" s="139"/>
      <c r="CN587" s="139"/>
      <c r="CO587" s="139"/>
      <c r="CP587" s="139"/>
      <c r="CQ587" s="139"/>
      <c r="CR587" s="139"/>
      <c r="CS587" s="139"/>
      <c r="CT587" s="139"/>
      <c r="CU587" s="139"/>
      <c r="CV587" s="139"/>
      <c r="CW587" s="139"/>
      <c r="CX587" s="139"/>
      <c r="CY587" s="139"/>
      <c r="CZ587" s="139"/>
      <c r="DA587" s="139"/>
      <c r="DB587" s="139"/>
      <c r="DC587" s="139"/>
      <c r="DD587" s="139"/>
      <c r="DE587" s="139"/>
      <c r="DF587" s="139"/>
      <c r="DG587" s="139"/>
      <c r="DH587" s="139"/>
      <c r="DI587" s="139"/>
      <c r="DJ587" s="139"/>
      <c r="DK587" s="139"/>
      <c r="DL587" s="139"/>
      <c r="DM587" s="139"/>
      <c r="DN587" s="139"/>
      <c r="DO587" s="139"/>
      <c r="DP587" s="139"/>
      <c r="DQ587" s="139"/>
      <c r="DR587" s="139"/>
      <c r="DS587" s="139"/>
      <c r="DT587" s="139"/>
      <c r="DU587" s="139"/>
      <c r="DV587" s="139"/>
      <c r="DW587" s="139"/>
      <c r="DX587" s="139"/>
      <c r="DY587" s="139"/>
      <c r="DZ587" s="139"/>
      <c r="EA587" s="139"/>
      <c r="EB587" s="139"/>
      <c r="EC587" s="139"/>
      <c r="ED587" s="139"/>
      <c r="EE587" s="139"/>
      <c r="EF587" s="139"/>
      <c r="EG587" s="139"/>
      <c r="EH587" s="139"/>
      <c r="EI587" s="139"/>
      <c r="EJ587" s="139"/>
      <c r="EK587" s="139"/>
      <c r="EL587" s="139"/>
      <c r="EM587" s="139"/>
      <c r="EN587" s="139"/>
      <c r="EO587" s="139"/>
      <c r="EP587" s="139"/>
      <c r="EQ587" s="139"/>
      <c r="ER587" s="139"/>
      <c r="ES587" s="139"/>
      <c r="ET587" s="139"/>
      <c r="EU587" s="139"/>
      <c r="EV587" s="139"/>
      <c r="EW587" s="139"/>
      <c r="EX587" s="139"/>
      <c r="EY587" s="139"/>
      <c r="EZ587" s="139"/>
      <c r="FA587" s="139"/>
      <c r="FB587" s="139"/>
      <c r="FC587" s="139"/>
      <c r="FD587" s="139"/>
      <c r="FE587" s="139"/>
      <c r="FF587" s="139"/>
      <c r="FG587" s="139"/>
      <c r="FH587" s="139"/>
      <c r="FI587" s="139"/>
      <c r="FJ587" s="139"/>
      <c r="FK587" s="139"/>
      <c r="FL587" s="139"/>
      <c r="FM587" s="139"/>
      <c r="FN587" s="139"/>
      <c r="FO587" s="139"/>
      <c r="FP587" s="139"/>
      <c r="FQ587" s="139"/>
      <c r="FR587" s="139"/>
      <c r="FS587" s="139"/>
      <c r="FT587" s="139"/>
      <c r="FU587" s="139"/>
      <c r="FV587" s="139"/>
      <c r="FW587" s="139"/>
      <c r="FX587" s="139"/>
      <c r="FY587" s="139"/>
      <c r="FZ587" s="139"/>
      <c r="GA587" s="139"/>
      <c r="GB587" s="139"/>
      <c r="GC587" s="139"/>
      <c r="GD587" s="139"/>
      <c r="GE587" s="139"/>
      <c r="GF587" s="139"/>
      <c r="GG587" s="139"/>
      <c r="GH587" s="139"/>
      <c r="GI587" s="139"/>
      <c r="GJ587" s="139"/>
      <c r="GK587" s="139"/>
      <c r="GL587" s="139"/>
      <c r="GM587" s="139"/>
      <c r="GN587" s="139"/>
      <c r="GO587" s="139"/>
      <c r="GP587" s="139"/>
      <c r="GQ587" s="139"/>
      <c r="GR587" s="139"/>
      <c r="GS587" s="139"/>
      <c r="GT587" s="139"/>
      <c r="GU587" s="139"/>
      <c r="GV587" s="139"/>
      <c r="GW587" s="139"/>
      <c r="GX587" s="139"/>
      <c r="GY587" s="139"/>
      <c r="GZ587" s="139"/>
      <c r="HA587" s="139"/>
      <c r="HB587" s="139"/>
      <c r="HC587" s="139"/>
      <c r="HD587" s="139"/>
      <c r="HE587" s="139"/>
      <c r="HF587" s="139"/>
      <c r="HG587" s="139"/>
      <c r="HH587" s="139"/>
      <c r="HI587" s="139"/>
      <c r="HJ587" s="139"/>
      <c r="HK587" s="139"/>
      <c r="HL587" s="139"/>
      <c r="HM587" s="139"/>
      <c r="HN587" s="139"/>
      <c r="HO587" s="139"/>
      <c r="HP587" s="139"/>
      <c r="HQ587" s="139"/>
      <c r="HR587" s="139"/>
      <c r="HS587" s="139"/>
      <c r="HT587" s="139"/>
      <c r="HU587" s="139"/>
      <c r="HV587" s="139"/>
      <c r="HW587" s="139"/>
      <c r="HX587" s="139"/>
      <c r="HY587" s="139"/>
      <c r="HZ587" s="139"/>
      <c r="IA587" s="139"/>
      <c r="IB587" s="139"/>
      <c r="IC587" s="139"/>
      <c r="ID587" s="139"/>
      <c r="IE587" s="139"/>
      <c r="IF587" s="139"/>
      <c r="IG587" s="139"/>
      <c r="IH587" s="139"/>
      <c r="II587" s="139"/>
      <c r="IJ587" s="139"/>
      <c r="IK587" s="139"/>
      <c r="IL587" s="139"/>
      <c r="IM587" s="139"/>
      <c r="IN587" s="139"/>
      <c r="IO587" s="139"/>
      <c r="IP587" s="139"/>
      <c r="IQ587" s="139"/>
      <c r="IR587" s="139"/>
      <c r="IS587" s="139"/>
      <c r="IT587" s="139"/>
      <c r="IU587" s="139"/>
      <c r="IV587" s="139"/>
      <c r="IW587" s="139"/>
      <c r="IX587" s="139"/>
      <c r="IY587" s="139"/>
      <c r="IZ587" s="139"/>
      <c r="JA587" s="139"/>
      <c r="JB587" s="139"/>
      <c r="JC587" s="139"/>
      <c r="JD587" s="139"/>
      <c r="JE587" s="139"/>
      <c r="JF587" s="139"/>
      <c r="JG587" s="139"/>
      <c r="JH587" s="139"/>
      <c r="JI587" s="139"/>
      <c r="JJ587" s="139"/>
      <c r="JK587" s="139"/>
      <c r="JL587" s="139"/>
      <c r="JM587" s="139"/>
      <c r="JN587" s="139"/>
      <c r="JO587" s="139"/>
      <c r="JP587" s="139"/>
      <c r="JQ587" s="139"/>
      <c r="JR587" s="139"/>
      <c r="JS587" s="139"/>
      <c r="JT587" s="139"/>
      <c r="JU587" s="139"/>
      <c r="JV587" s="139"/>
      <c r="JW587" s="139"/>
      <c r="JX587" s="139"/>
      <c r="JY587" s="139"/>
      <c r="JZ587" s="139"/>
      <c r="KA587" s="139"/>
      <c r="KB587" s="139"/>
      <c r="KC587" s="139"/>
      <c r="KD587" s="139"/>
      <c r="KE587" s="139"/>
      <c r="KF587" s="139"/>
      <c r="KG587" s="139"/>
      <c r="KH587" s="139"/>
      <c r="KI587" s="139"/>
      <c r="KJ587" s="139"/>
      <c r="KK587" s="139"/>
      <c r="KL587" s="139"/>
      <c r="KM587" s="139"/>
      <c r="KN587" s="139"/>
      <c r="KO587" s="139"/>
      <c r="KP587" s="139"/>
      <c r="KQ587" s="139"/>
      <c r="KR587" s="139"/>
      <c r="KS587" s="139"/>
      <c r="KT587" s="139"/>
      <c r="KU587" s="139"/>
      <c r="KV587" s="139"/>
      <c r="KW587" s="139"/>
      <c r="KX587" s="139"/>
      <c r="KY587" s="139"/>
      <c r="KZ587" s="139"/>
      <c r="LA587" s="139"/>
      <c r="LB587" s="139"/>
      <c r="LC587" s="139"/>
      <c r="LD587" s="139"/>
      <c r="LE587" s="139"/>
      <c r="LF587" s="139"/>
      <c r="LG587" s="139"/>
      <c r="LH587" s="139"/>
      <c r="LI587" s="139"/>
      <c r="LJ587" s="139"/>
      <c r="LK587" s="139"/>
      <c r="LL587" s="139"/>
      <c r="LM587" s="139"/>
      <c r="LN587" s="139"/>
      <c r="LO587" s="139"/>
      <c r="LP587" s="139"/>
      <c r="LQ587" s="139"/>
      <c r="LR587" s="139"/>
      <c r="LS587" s="139"/>
      <c r="LT587" s="139"/>
      <c r="LU587" s="139"/>
      <c r="LV587" s="139"/>
      <c r="LW587" s="139"/>
      <c r="LX587" s="139"/>
      <c r="LY587" s="139"/>
      <c r="LZ587" s="139"/>
      <c r="MA587" s="139"/>
      <c r="MB587" s="139"/>
      <c r="MC587" s="139"/>
      <c r="MD587" s="139"/>
      <c r="ME587" s="139"/>
      <c r="MF587" s="139"/>
      <c r="MG587" s="139"/>
      <c r="MH587" s="139"/>
      <c r="MI587" s="139"/>
      <c r="MJ587" s="139"/>
      <c r="MK587" s="139"/>
      <c r="ML587" s="139"/>
      <c r="MM587" s="139"/>
      <c r="MN587" s="139"/>
    </row>
    <row r="588" spans="1:352" s="140" customFormat="1" ht="15" customHeight="1" outlineLevel="1" x14ac:dyDescent="0.25">
      <c r="A588" s="131"/>
      <c r="B588" s="132"/>
      <c r="C588" s="133"/>
      <c r="D588" s="133"/>
      <c r="E588" s="134"/>
      <c r="F588" s="144" t="s">
        <v>121</v>
      </c>
      <c r="G588" s="145" t="s">
        <v>39</v>
      </c>
      <c r="H588" s="137">
        <f>C579*7</f>
        <v>16.87</v>
      </c>
      <c r="I588" s="138">
        <v>0.12</v>
      </c>
      <c r="J588" s="134">
        <f t="shared" si="121"/>
        <v>2.0244</v>
      </c>
      <c r="K588" s="139"/>
      <c r="L588" s="139"/>
      <c r="M588" s="139"/>
      <c r="N588" s="139"/>
      <c r="O588" s="139"/>
      <c r="P588" s="139"/>
      <c r="Q588" s="139"/>
      <c r="R588" s="139"/>
      <c r="S588" s="139"/>
      <c r="T588" s="139"/>
      <c r="U588" s="139"/>
      <c r="V588" s="139"/>
      <c r="W588" s="139"/>
      <c r="X588" s="139"/>
      <c r="Y588" s="139"/>
      <c r="Z588" s="139"/>
      <c r="AA588" s="139"/>
      <c r="AB588" s="139"/>
      <c r="AC588" s="139"/>
      <c r="AD588" s="139"/>
      <c r="AE588" s="139"/>
      <c r="AF588" s="139"/>
      <c r="AG588" s="139"/>
      <c r="AH588" s="139"/>
      <c r="AI588" s="139"/>
      <c r="AJ588" s="139"/>
      <c r="AK588" s="139"/>
      <c r="AL588" s="139"/>
      <c r="AM588" s="139"/>
      <c r="AN588" s="139"/>
      <c r="AO588" s="139"/>
      <c r="AP588" s="139"/>
      <c r="AQ588" s="139"/>
      <c r="AR588" s="139"/>
      <c r="AS588" s="139"/>
      <c r="AT588" s="139"/>
      <c r="AU588" s="139"/>
      <c r="AV588" s="139"/>
      <c r="AW588" s="139"/>
      <c r="AX588" s="139"/>
      <c r="AY588" s="139"/>
      <c r="AZ588" s="139"/>
      <c r="BA588" s="139"/>
      <c r="BB588" s="139"/>
      <c r="BC588" s="139"/>
      <c r="BD588" s="139"/>
      <c r="BE588" s="139"/>
      <c r="BF588" s="139"/>
      <c r="BG588" s="139"/>
      <c r="BH588" s="139"/>
      <c r="BI588" s="139"/>
      <c r="BJ588" s="139"/>
      <c r="BK588" s="139"/>
      <c r="BL588" s="139"/>
      <c r="BM588" s="139"/>
      <c r="BN588" s="139"/>
      <c r="BO588" s="139"/>
      <c r="BP588" s="139"/>
      <c r="BQ588" s="139"/>
      <c r="BR588" s="139"/>
      <c r="BS588" s="139"/>
      <c r="BT588" s="139"/>
      <c r="BU588" s="139"/>
      <c r="BV588" s="139"/>
      <c r="BW588" s="139"/>
      <c r="BX588" s="139"/>
      <c r="BY588" s="139"/>
      <c r="BZ588" s="139"/>
      <c r="CA588" s="139"/>
      <c r="CB588" s="139"/>
      <c r="CC588" s="139"/>
      <c r="CD588" s="139"/>
      <c r="CE588" s="139"/>
      <c r="CF588" s="139"/>
      <c r="CG588" s="139"/>
      <c r="CH588" s="139"/>
      <c r="CI588" s="139"/>
      <c r="CJ588" s="139"/>
      <c r="CK588" s="139"/>
      <c r="CL588" s="139"/>
      <c r="CM588" s="139"/>
      <c r="CN588" s="139"/>
      <c r="CO588" s="139"/>
      <c r="CP588" s="139"/>
      <c r="CQ588" s="139"/>
      <c r="CR588" s="139"/>
      <c r="CS588" s="139"/>
      <c r="CT588" s="139"/>
      <c r="CU588" s="139"/>
      <c r="CV588" s="139"/>
      <c r="CW588" s="139"/>
      <c r="CX588" s="139"/>
      <c r="CY588" s="139"/>
      <c r="CZ588" s="139"/>
      <c r="DA588" s="139"/>
      <c r="DB588" s="139"/>
      <c r="DC588" s="139"/>
      <c r="DD588" s="139"/>
      <c r="DE588" s="139"/>
      <c r="DF588" s="139"/>
      <c r="DG588" s="139"/>
      <c r="DH588" s="139"/>
      <c r="DI588" s="139"/>
      <c r="DJ588" s="139"/>
      <c r="DK588" s="139"/>
      <c r="DL588" s="139"/>
      <c r="DM588" s="139"/>
      <c r="DN588" s="139"/>
      <c r="DO588" s="139"/>
      <c r="DP588" s="139"/>
      <c r="DQ588" s="139"/>
      <c r="DR588" s="139"/>
      <c r="DS588" s="139"/>
      <c r="DT588" s="139"/>
      <c r="DU588" s="139"/>
      <c r="DV588" s="139"/>
      <c r="DW588" s="139"/>
      <c r="DX588" s="139"/>
      <c r="DY588" s="139"/>
      <c r="DZ588" s="139"/>
      <c r="EA588" s="139"/>
      <c r="EB588" s="139"/>
      <c r="EC588" s="139"/>
      <c r="ED588" s="139"/>
      <c r="EE588" s="139"/>
      <c r="EF588" s="139"/>
      <c r="EG588" s="139"/>
      <c r="EH588" s="139"/>
      <c r="EI588" s="139"/>
      <c r="EJ588" s="139"/>
      <c r="EK588" s="139"/>
      <c r="EL588" s="139"/>
      <c r="EM588" s="139"/>
      <c r="EN588" s="139"/>
      <c r="EO588" s="139"/>
      <c r="EP588" s="139"/>
      <c r="EQ588" s="139"/>
      <c r="ER588" s="139"/>
      <c r="ES588" s="139"/>
      <c r="ET588" s="139"/>
      <c r="EU588" s="139"/>
      <c r="EV588" s="139"/>
      <c r="EW588" s="139"/>
      <c r="EX588" s="139"/>
      <c r="EY588" s="139"/>
      <c r="EZ588" s="139"/>
      <c r="FA588" s="139"/>
      <c r="FB588" s="139"/>
      <c r="FC588" s="139"/>
      <c r="FD588" s="139"/>
      <c r="FE588" s="139"/>
      <c r="FF588" s="139"/>
      <c r="FG588" s="139"/>
      <c r="FH588" s="139"/>
      <c r="FI588" s="139"/>
      <c r="FJ588" s="139"/>
      <c r="FK588" s="139"/>
      <c r="FL588" s="139"/>
      <c r="FM588" s="139"/>
      <c r="FN588" s="139"/>
      <c r="FO588" s="139"/>
      <c r="FP588" s="139"/>
      <c r="FQ588" s="139"/>
      <c r="FR588" s="139"/>
      <c r="FS588" s="139"/>
      <c r="FT588" s="139"/>
      <c r="FU588" s="139"/>
      <c r="FV588" s="139"/>
      <c r="FW588" s="139"/>
      <c r="FX588" s="139"/>
      <c r="FY588" s="139"/>
      <c r="FZ588" s="139"/>
      <c r="GA588" s="139"/>
      <c r="GB588" s="139"/>
      <c r="GC588" s="139"/>
      <c r="GD588" s="139"/>
      <c r="GE588" s="139"/>
      <c r="GF588" s="139"/>
      <c r="GG588" s="139"/>
      <c r="GH588" s="139"/>
      <c r="GI588" s="139"/>
      <c r="GJ588" s="139"/>
      <c r="GK588" s="139"/>
      <c r="GL588" s="139"/>
      <c r="GM588" s="139"/>
      <c r="GN588" s="139"/>
      <c r="GO588" s="139"/>
      <c r="GP588" s="139"/>
      <c r="GQ588" s="139"/>
      <c r="GR588" s="139"/>
      <c r="GS588" s="139"/>
      <c r="GT588" s="139"/>
      <c r="GU588" s="139"/>
      <c r="GV588" s="139"/>
      <c r="GW588" s="139"/>
      <c r="GX588" s="139"/>
      <c r="GY588" s="139"/>
      <c r="GZ588" s="139"/>
      <c r="HA588" s="139"/>
      <c r="HB588" s="139"/>
      <c r="HC588" s="139"/>
      <c r="HD588" s="139"/>
      <c r="HE588" s="139"/>
      <c r="HF588" s="139"/>
      <c r="HG588" s="139"/>
      <c r="HH588" s="139"/>
      <c r="HI588" s="139"/>
      <c r="HJ588" s="139"/>
      <c r="HK588" s="139"/>
      <c r="HL588" s="139"/>
      <c r="HM588" s="139"/>
      <c r="HN588" s="139"/>
      <c r="HO588" s="139"/>
      <c r="HP588" s="139"/>
      <c r="HQ588" s="139"/>
      <c r="HR588" s="139"/>
      <c r="HS588" s="139"/>
      <c r="HT588" s="139"/>
      <c r="HU588" s="139"/>
      <c r="HV588" s="139"/>
      <c r="HW588" s="139"/>
      <c r="HX588" s="139"/>
      <c r="HY588" s="139"/>
      <c r="HZ588" s="139"/>
      <c r="IA588" s="139"/>
      <c r="IB588" s="139"/>
      <c r="IC588" s="139"/>
      <c r="ID588" s="139"/>
      <c r="IE588" s="139"/>
      <c r="IF588" s="139"/>
      <c r="IG588" s="139"/>
      <c r="IH588" s="139"/>
      <c r="II588" s="139"/>
      <c r="IJ588" s="139"/>
      <c r="IK588" s="139"/>
      <c r="IL588" s="139"/>
      <c r="IM588" s="139"/>
      <c r="IN588" s="139"/>
      <c r="IO588" s="139"/>
      <c r="IP588" s="139"/>
      <c r="IQ588" s="139"/>
      <c r="IR588" s="139"/>
      <c r="IS588" s="139"/>
      <c r="IT588" s="139"/>
      <c r="IU588" s="139"/>
      <c r="IV588" s="139"/>
      <c r="IW588" s="139"/>
      <c r="IX588" s="139"/>
      <c r="IY588" s="139"/>
      <c r="IZ588" s="139"/>
      <c r="JA588" s="139"/>
      <c r="JB588" s="139"/>
      <c r="JC588" s="139"/>
      <c r="JD588" s="139"/>
      <c r="JE588" s="139"/>
      <c r="JF588" s="139"/>
      <c r="JG588" s="139"/>
      <c r="JH588" s="139"/>
      <c r="JI588" s="139"/>
      <c r="JJ588" s="139"/>
      <c r="JK588" s="139"/>
      <c r="JL588" s="139"/>
      <c r="JM588" s="139"/>
      <c r="JN588" s="139"/>
      <c r="JO588" s="139"/>
      <c r="JP588" s="139"/>
      <c r="JQ588" s="139"/>
      <c r="JR588" s="139"/>
      <c r="JS588" s="139"/>
      <c r="JT588" s="139"/>
      <c r="JU588" s="139"/>
      <c r="JV588" s="139"/>
      <c r="JW588" s="139"/>
      <c r="JX588" s="139"/>
      <c r="JY588" s="139"/>
      <c r="JZ588" s="139"/>
      <c r="KA588" s="139"/>
      <c r="KB588" s="139"/>
      <c r="KC588" s="139"/>
      <c r="KD588" s="139"/>
      <c r="KE588" s="139"/>
      <c r="KF588" s="139"/>
      <c r="KG588" s="139"/>
      <c r="KH588" s="139"/>
      <c r="KI588" s="139"/>
      <c r="KJ588" s="139"/>
      <c r="KK588" s="139"/>
      <c r="KL588" s="139"/>
      <c r="KM588" s="139"/>
      <c r="KN588" s="139"/>
      <c r="KO588" s="139"/>
      <c r="KP588" s="139"/>
      <c r="KQ588" s="139"/>
      <c r="KR588" s="139"/>
      <c r="KS588" s="139"/>
      <c r="KT588" s="139"/>
      <c r="KU588" s="139"/>
      <c r="KV588" s="139"/>
      <c r="KW588" s="139"/>
      <c r="KX588" s="139"/>
      <c r="KY588" s="139"/>
      <c r="KZ588" s="139"/>
      <c r="LA588" s="139"/>
      <c r="LB588" s="139"/>
      <c r="LC588" s="139"/>
      <c r="LD588" s="139"/>
      <c r="LE588" s="139"/>
      <c r="LF588" s="139"/>
      <c r="LG588" s="139"/>
      <c r="LH588" s="139"/>
      <c r="LI588" s="139"/>
      <c r="LJ588" s="139"/>
      <c r="LK588" s="139"/>
      <c r="LL588" s="139"/>
      <c r="LM588" s="139"/>
      <c r="LN588" s="139"/>
      <c r="LO588" s="139"/>
      <c r="LP588" s="139"/>
      <c r="LQ588" s="139"/>
      <c r="LR588" s="139"/>
      <c r="LS588" s="139"/>
      <c r="LT588" s="139"/>
      <c r="LU588" s="139"/>
      <c r="LV588" s="139"/>
      <c r="LW588" s="139"/>
      <c r="LX588" s="139"/>
      <c r="LY588" s="139"/>
      <c r="LZ588" s="139"/>
      <c r="MA588" s="139"/>
      <c r="MB588" s="139"/>
      <c r="MC588" s="139"/>
      <c r="MD588" s="139"/>
      <c r="ME588" s="139"/>
      <c r="MF588" s="139"/>
      <c r="MG588" s="139"/>
      <c r="MH588" s="139"/>
      <c r="MI588" s="139"/>
      <c r="MJ588" s="139"/>
      <c r="MK588" s="139"/>
      <c r="ML588" s="139"/>
      <c r="MM588" s="139"/>
      <c r="MN588" s="139"/>
    </row>
    <row r="589" spans="1:352" s="140" customFormat="1" ht="15" customHeight="1" outlineLevel="1" x14ac:dyDescent="0.25">
      <c r="A589" s="131"/>
      <c r="B589" s="132"/>
      <c r="C589" s="133"/>
      <c r="D589" s="133"/>
      <c r="E589" s="134"/>
      <c r="F589" s="144" t="s">
        <v>122</v>
      </c>
      <c r="G589" s="145" t="s">
        <v>39</v>
      </c>
      <c r="H589" s="137">
        <f>C579*0.8</f>
        <v>1.9280000000000002</v>
      </c>
      <c r="I589" s="138">
        <v>1.77</v>
      </c>
      <c r="J589" s="134">
        <f t="shared" si="121"/>
        <v>3.4125600000000005</v>
      </c>
      <c r="K589" s="139"/>
      <c r="L589" s="139"/>
      <c r="M589" s="139"/>
      <c r="N589" s="139"/>
      <c r="O589" s="139"/>
      <c r="P589" s="139"/>
      <c r="Q589" s="139"/>
      <c r="R589" s="139"/>
      <c r="S589" s="139"/>
      <c r="T589" s="139"/>
      <c r="U589" s="139"/>
      <c r="V589" s="139"/>
      <c r="W589" s="139"/>
      <c r="X589" s="139"/>
      <c r="Y589" s="139"/>
      <c r="Z589" s="139"/>
      <c r="AA589" s="139"/>
      <c r="AB589" s="139"/>
      <c r="AC589" s="139"/>
      <c r="AD589" s="139"/>
      <c r="AE589" s="139"/>
      <c r="AF589" s="139"/>
      <c r="AG589" s="139"/>
      <c r="AH589" s="139"/>
      <c r="AI589" s="139"/>
      <c r="AJ589" s="139"/>
      <c r="AK589" s="139"/>
      <c r="AL589" s="139"/>
      <c r="AM589" s="139"/>
      <c r="AN589" s="139"/>
      <c r="AO589" s="139"/>
      <c r="AP589" s="139"/>
      <c r="AQ589" s="139"/>
      <c r="AR589" s="139"/>
      <c r="AS589" s="139"/>
      <c r="AT589" s="139"/>
      <c r="AU589" s="139"/>
      <c r="AV589" s="139"/>
      <c r="AW589" s="139"/>
      <c r="AX589" s="139"/>
      <c r="AY589" s="139"/>
      <c r="AZ589" s="139"/>
      <c r="BA589" s="139"/>
      <c r="BB589" s="139"/>
      <c r="BC589" s="139"/>
      <c r="BD589" s="139"/>
      <c r="BE589" s="139"/>
      <c r="BF589" s="139"/>
      <c r="BG589" s="139"/>
      <c r="BH589" s="139"/>
      <c r="BI589" s="139"/>
      <c r="BJ589" s="139"/>
      <c r="BK589" s="139"/>
      <c r="BL589" s="139"/>
      <c r="BM589" s="139"/>
      <c r="BN589" s="139"/>
      <c r="BO589" s="139"/>
      <c r="BP589" s="139"/>
      <c r="BQ589" s="139"/>
      <c r="BR589" s="139"/>
      <c r="BS589" s="139"/>
      <c r="BT589" s="139"/>
      <c r="BU589" s="139"/>
      <c r="BV589" s="139"/>
      <c r="BW589" s="139"/>
      <c r="BX589" s="139"/>
      <c r="BY589" s="139"/>
      <c r="BZ589" s="139"/>
      <c r="CA589" s="139"/>
      <c r="CB589" s="139"/>
      <c r="CC589" s="139"/>
      <c r="CD589" s="139"/>
      <c r="CE589" s="139"/>
      <c r="CF589" s="139"/>
      <c r="CG589" s="139"/>
      <c r="CH589" s="139"/>
      <c r="CI589" s="139"/>
      <c r="CJ589" s="139"/>
      <c r="CK589" s="139"/>
      <c r="CL589" s="139"/>
      <c r="CM589" s="139"/>
      <c r="CN589" s="139"/>
      <c r="CO589" s="139"/>
      <c r="CP589" s="139"/>
      <c r="CQ589" s="139"/>
      <c r="CR589" s="139"/>
      <c r="CS589" s="139"/>
      <c r="CT589" s="139"/>
      <c r="CU589" s="139"/>
      <c r="CV589" s="139"/>
      <c r="CW589" s="139"/>
      <c r="CX589" s="139"/>
      <c r="CY589" s="139"/>
      <c r="CZ589" s="139"/>
      <c r="DA589" s="139"/>
      <c r="DB589" s="139"/>
      <c r="DC589" s="139"/>
      <c r="DD589" s="139"/>
      <c r="DE589" s="139"/>
      <c r="DF589" s="139"/>
      <c r="DG589" s="139"/>
      <c r="DH589" s="139"/>
      <c r="DI589" s="139"/>
      <c r="DJ589" s="139"/>
      <c r="DK589" s="139"/>
      <c r="DL589" s="139"/>
      <c r="DM589" s="139"/>
      <c r="DN589" s="139"/>
      <c r="DO589" s="139"/>
      <c r="DP589" s="139"/>
      <c r="DQ589" s="139"/>
      <c r="DR589" s="139"/>
      <c r="DS589" s="139"/>
      <c r="DT589" s="139"/>
      <c r="DU589" s="139"/>
      <c r="DV589" s="139"/>
      <c r="DW589" s="139"/>
      <c r="DX589" s="139"/>
      <c r="DY589" s="139"/>
      <c r="DZ589" s="139"/>
      <c r="EA589" s="139"/>
      <c r="EB589" s="139"/>
      <c r="EC589" s="139"/>
      <c r="ED589" s="139"/>
      <c r="EE589" s="139"/>
      <c r="EF589" s="139"/>
      <c r="EG589" s="139"/>
      <c r="EH589" s="139"/>
      <c r="EI589" s="139"/>
      <c r="EJ589" s="139"/>
      <c r="EK589" s="139"/>
      <c r="EL589" s="139"/>
      <c r="EM589" s="139"/>
      <c r="EN589" s="139"/>
      <c r="EO589" s="139"/>
      <c r="EP589" s="139"/>
      <c r="EQ589" s="139"/>
      <c r="ER589" s="139"/>
      <c r="ES589" s="139"/>
      <c r="ET589" s="139"/>
      <c r="EU589" s="139"/>
      <c r="EV589" s="139"/>
      <c r="EW589" s="139"/>
      <c r="EX589" s="139"/>
      <c r="EY589" s="139"/>
      <c r="EZ589" s="139"/>
      <c r="FA589" s="139"/>
      <c r="FB589" s="139"/>
      <c r="FC589" s="139"/>
      <c r="FD589" s="139"/>
      <c r="FE589" s="139"/>
      <c r="FF589" s="139"/>
      <c r="FG589" s="139"/>
      <c r="FH589" s="139"/>
      <c r="FI589" s="139"/>
      <c r="FJ589" s="139"/>
      <c r="FK589" s="139"/>
      <c r="FL589" s="139"/>
      <c r="FM589" s="139"/>
      <c r="FN589" s="139"/>
      <c r="FO589" s="139"/>
      <c r="FP589" s="139"/>
      <c r="FQ589" s="139"/>
      <c r="FR589" s="139"/>
      <c r="FS589" s="139"/>
      <c r="FT589" s="139"/>
      <c r="FU589" s="139"/>
      <c r="FV589" s="139"/>
      <c r="FW589" s="139"/>
      <c r="FX589" s="139"/>
      <c r="FY589" s="139"/>
      <c r="FZ589" s="139"/>
      <c r="GA589" s="139"/>
      <c r="GB589" s="139"/>
      <c r="GC589" s="139"/>
      <c r="GD589" s="139"/>
      <c r="GE589" s="139"/>
      <c r="GF589" s="139"/>
      <c r="GG589" s="139"/>
      <c r="GH589" s="139"/>
      <c r="GI589" s="139"/>
      <c r="GJ589" s="139"/>
      <c r="GK589" s="139"/>
      <c r="GL589" s="139"/>
      <c r="GM589" s="139"/>
      <c r="GN589" s="139"/>
      <c r="GO589" s="139"/>
      <c r="GP589" s="139"/>
      <c r="GQ589" s="139"/>
      <c r="GR589" s="139"/>
      <c r="GS589" s="139"/>
      <c r="GT589" s="139"/>
      <c r="GU589" s="139"/>
      <c r="GV589" s="139"/>
      <c r="GW589" s="139"/>
      <c r="GX589" s="139"/>
      <c r="GY589" s="139"/>
      <c r="GZ589" s="139"/>
      <c r="HA589" s="139"/>
      <c r="HB589" s="139"/>
      <c r="HC589" s="139"/>
      <c r="HD589" s="139"/>
      <c r="HE589" s="139"/>
      <c r="HF589" s="139"/>
      <c r="HG589" s="139"/>
      <c r="HH589" s="139"/>
      <c r="HI589" s="139"/>
      <c r="HJ589" s="139"/>
      <c r="HK589" s="139"/>
      <c r="HL589" s="139"/>
      <c r="HM589" s="139"/>
      <c r="HN589" s="139"/>
      <c r="HO589" s="139"/>
      <c r="HP589" s="139"/>
      <c r="HQ589" s="139"/>
      <c r="HR589" s="139"/>
      <c r="HS589" s="139"/>
      <c r="HT589" s="139"/>
      <c r="HU589" s="139"/>
      <c r="HV589" s="139"/>
      <c r="HW589" s="139"/>
      <c r="HX589" s="139"/>
      <c r="HY589" s="139"/>
      <c r="HZ589" s="139"/>
      <c r="IA589" s="139"/>
      <c r="IB589" s="139"/>
      <c r="IC589" s="139"/>
      <c r="ID589" s="139"/>
      <c r="IE589" s="139"/>
      <c r="IF589" s="139"/>
      <c r="IG589" s="139"/>
      <c r="IH589" s="139"/>
      <c r="II589" s="139"/>
      <c r="IJ589" s="139"/>
      <c r="IK589" s="139"/>
      <c r="IL589" s="139"/>
      <c r="IM589" s="139"/>
      <c r="IN589" s="139"/>
      <c r="IO589" s="139"/>
      <c r="IP589" s="139"/>
      <c r="IQ589" s="139"/>
      <c r="IR589" s="139"/>
      <c r="IS589" s="139"/>
      <c r="IT589" s="139"/>
      <c r="IU589" s="139"/>
      <c r="IV589" s="139"/>
      <c r="IW589" s="139"/>
      <c r="IX589" s="139"/>
      <c r="IY589" s="139"/>
      <c r="IZ589" s="139"/>
      <c r="JA589" s="139"/>
      <c r="JB589" s="139"/>
      <c r="JC589" s="139"/>
      <c r="JD589" s="139"/>
      <c r="JE589" s="139"/>
      <c r="JF589" s="139"/>
      <c r="JG589" s="139"/>
      <c r="JH589" s="139"/>
      <c r="JI589" s="139"/>
      <c r="JJ589" s="139"/>
      <c r="JK589" s="139"/>
      <c r="JL589" s="139"/>
      <c r="JM589" s="139"/>
      <c r="JN589" s="139"/>
      <c r="JO589" s="139"/>
      <c r="JP589" s="139"/>
      <c r="JQ589" s="139"/>
      <c r="JR589" s="139"/>
      <c r="JS589" s="139"/>
      <c r="JT589" s="139"/>
      <c r="JU589" s="139"/>
      <c r="JV589" s="139"/>
      <c r="JW589" s="139"/>
      <c r="JX589" s="139"/>
      <c r="JY589" s="139"/>
      <c r="JZ589" s="139"/>
      <c r="KA589" s="139"/>
      <c r="KB589" s="139"/>
      <c r="KC589" s="139"/>
      <c r="KD589" s="139"/>
      <c r="KE589" s="139"/>
      <c r="KF589" s="139"/>
      <c r="KG589" s="139"/>
      <c r="KH589" s="139"/>
      <c r="KI589" s="139"/>
      <c r="KJ589" s="139"/>
      <c r="KK589" s="139"/>
      <c r="KL589" s="139"/>
      <c r="KM589" s="139"/>
      <c r="KN589" s="139"/>
      <c r="KO589" s="139"/>
      <c r="KP589" s="139"/>
      <c r="KQ589" s="139"/>
      <c r="KR589" s="139"/>
      <c r="KS589" s="139"/>
      <c r="KT589" s="139"/>
      <c r="KU589" s="139"/>
      <c r="KV589" s="139"/>
      <c r="KW589" s="139"/>
      <c r="KX589" s="139"/>
      <c r="KY589" s="139"/>
      <c r="KZ589" s="139"/>
      <c r="LA589" s="139"/>
      <c r="LB589" s="139"/>
      <c r="LC589" s="139"/>
      <c r="LD589" s="139"/>
      <c r="LE589" s="139"/>
      <c r="LF589" s="139"/>
      <c r="LG589" s="139"/>
      <c r="LH589" s="139"/>
      <c r="LI589" s="139"/>
      <c r="LJ589" s="139"/>
      <c r="LK589" s="139"/>
      <c r="LL589" s="139"/>
      <c r="LM589" s="139"/>
      <c r="LN589" s="139"/>
      <c r="LO589" s="139"/>
      <c r="LP589" s="139"/>
      <c r="LQ589" s="139"/>
      <c r="LR589" s="139"/>
      <c r="LS589" s="139"/>
      <c r="LT589" s="139"/>
      <c r="LU589" s="139"/>
      <c r="LV589" s="139"/>
      <c r="LW589" s="139"/>
      <c r="LX589" s="139"/>
      <c r="LY589" s="139"/>
      <c r="LZ589" s="139"/>
      <c r="MA589" s="139"/>
      <c r="MB589" s="139"/>
      <c r="MC589" s="139"/>
      <c r="MD589" s="139"/>
      <c r="ME589" s="139"/>
      <c r="MF589" s="139"/>
      <c r="MG589" s="139"/>
      <c r="MH589" s="139"/>
      <c r="MI589" s="139"/>
      <c r="MJ589" s="139"/>
      <c r="MK589" s="139"/>
      <c r="ML589" s="139"/>
      <c r="MM589" s="139"/>
      <c r="MN589" s="139"/>
    </row>
    <row r="590" spans="1:352" s="151" customFormat="1" x14ac:dyDescent="0.25">
      <c r="A590" s="146"/>
      <c r="B590" s="147"/>
      <c r="C590" s="148"/>
      <c r="D590" s="138"/>
      <c r="E590" s="149"/>
      <c r="F590" s="150" t="s">
        <v>123</v>
      </c>
      <c r="G590" s="147" t="s">
        <v>10</v>
      </c>
      <c r="H590" s="148">
        <f>C579*40</f>
        <v>96.4</v>
      </c>
      <c r="I590" s="138">
        <v>0.2</v>
      </c>
      <c r="J590" s="149">
        <f t="shared" si="121"/>
        <v>19.28</v>
      </c>
    </row>
    <row r="591" spans="1:352" s="140" customFormat="1" ht="15" customHeight="1" outlineLevel="1" x14ac:dyDescent="0.25">
      <c r="A591" s="131"/>
      <c r="B591" s="132"/>
      <c r="C591" s="133"/>
      <c r="D591" s="133"/>
      <c r="E591" s="134"/>
      <c r="F591" s="144" t="s">
        <v>124</v>
      </c>
      <c r="G591" s="145" t="s">
        <v>39</v>
      </c>
      <c r="H591" s="137">
        <f>C579*7</f>
        <v>16.87</v>
      </c>
      <c r="I591" s="138">
        <v>0.36</v>
      </c>
      <c r="J591" s="134">
        <f t="shared" si="121"/>
        <v>6.0731999999999999</v>
      </c>
      <c r="K591" s="139"/>
      <c r="L591" s="139"/>
      <c r="M591" s="139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  <c r="Y591" s="139"/>
      <c r="Z591" s="139"/>
      <c r="AA591" s="139"/>
      <c r="AB591" s="139"/>
      <c r="AC591" s="139"/>
      <c r="AD591" s="139"/>
      <c r="AE591" s="139"/>
      <c r="AF591" s="139"/>
      <c r="AG591" s="139"/>
      <c r="AH591" s="139"/>
      <c r="AI591" s="139"/>
      <c r="AJ591" s="139"/>
      <c r="AK591" s="139"/>
      <c r="AL591" s="139"/>
      <c r="AM591" s="139"/>
      <c r="AN591" s="139"/>
      <c r="AO591" s="139"/>
      <c r="AP591" s="139"/>
      <c r="AQ591" s="139"/>
      <c r="AR591" s="139"/>
      <c r="AS591" s="139"/>
      <c r="AT591" s="139"/>
      <c r="AU591" s="139"/>
      <c r="AV591" s="139"/>
      <c r="AW591" s="139"/>
      <c r="AX591" s="139"/>
      <c r="AY591" s="139"/>
      <c r="AZ591" s="139"/>
      <c r="BA591" s="139"/>
      <c r="BB591" s="139"/>
      <c r="BC591" s="139"/>
      <c r="BD591" s="139"/>
      <c r="BE591" s="139"/>
      <c r="BF591" s="139"/>
      <c r="BG591" s="139"/>
      <c r="BH591" s="139"/>
      <c r="BI591" s="139"/>
      <c r="BJ591" s="139"/>
      <c r="BK591" s="139"/>
      <c r="BL591" s="139"/>
      <c r="BM591" s="139"/>
      <c r="BN591" s="139"/>
      <c r="BO591" s="139"/>
      <c r="BP591" s="139"/>
      <c r="BQ591" s="139"/>
      <c r="BR591" s="139"/>
      <c r="BS591" s="139"/>
      <c r="BT591" s="139"/>
      <c r="BU591" s="139"/>
      <c r="BV591" s="139"/>
      <c r="BW591" s="139"/>
      <c r="BX591" s="139"/>
      <c r="BY591" s="139"/>
      <c r="BZ591" s="139"/>
      <c r="CA591" s="139"/>
      <c r="CB591" s="139"/>
      <c r="CC591" s="139"/>
      <c r="CD591" s="139"/>
      <c r="CE591" s="139"/>
      <c r="CF591" s="139"/>
      <c r="CG591" s="139"/>
      <c r="CH591" s="139"/>
      <c r="CI591" s="139"/>
      <c r="CJ591" s="139"/>
      <c r="CK591" s="139"/>
      <c r="CL591" s="139"/>
      <c r="CM591" s="139"/>
      <c r="CN591" s="139"/>
      <c r="CO591" s="139"/>
      <c r="CP591" s="139"/>
      <c r="CQ591" s="139"/>
      <c r="CR591" s="139"/>
      <c r="CS591" s="139"/>
      <c r="CT591" s="139"/>
      <c r="CU591" s="139"/>
      <c r="CV591" s="139"/>
      <c r="CW591" s="139"/>
      <c r="CX591" s="139"/>
      <c r="CY591" s="139"/>
      <c r="CZ591" s="139"/>
      <c r="DA591" s="139"/>
      <c r="DB591" s="139"/>
      <c r="DC591" s="139"/>
      <c r="DD591" s="139"/>
      <c r="DE591" s="139"/>
      <c r="DF591" s="139"/>
      <c r="DG591" s="139"/>
      <c r="DH591" s="139"/>
      <c r="DI591" s="139"/>
      <c r="DJ591" s="139"/>
      <c r="DK591" s="139"/>
      <c r="DL591" s="139"/>
      <c r="DM591" s="139"/>
      <c r="DN591" s="139"/>
      <c r="DO591" s="139"/>
      <c r="DP591" s="139"/>
      <c r="DQ591" s="139"/>
      <c r="DR591" s="139"/>
      <c r="DS591" s="139"/>
      <c r="DT591" s="139"/>
      <c r="DU591" s="139"/>
      <c r="DV591" s="139"/>
      <c r="DW591" s="139"/>
      <c r="DX591" s="139"/>
      <c r="DY591" s="139"/>
      <c r="DZ591" s="139"/>
      <c r="EA591" s="139"/>
      <c r="EB591" s="139"/>
      <c r="EC591" s="139"/>
      <c r="ED591" s="139"/>
      <c r="EE591" s="139"/>
      <c r="EF591" s="139"/>
      <c r="EG591" s="139"/>
      <c r="EH591" s="139"/>
      <c r="EI591" s="139"/>
      <c r="EJ591" s="139"/>
      <c r="EK591" s="139"/>
      <c r="EL591" s="139"/>
      <c r="EM591" s="139"/>
      <c r="EN591" s="139"/>
      <c r="EO591" s="139"/>
      <c r="EP591" s="139"/>
      <c r="EQ591" s="139"/>
      <c r="ER591" s="139"/>
      <c r="ES591" s="139"/>
      <c r="ET591" s="139"/>
      <c r="EU591" s="139"/>
      <c r="EV591" s="139"/>
      <c r="EW591" s="139"/>
      <c r="EX591" s="139"/>
      <c r="EY591" s="139"/>
      <c r="EZ591" s="139"/>
      <c r="FA591" s="139"/>
      <c r="FB591" s="139"/>
      <c r="FC591" s="139"/>
      <c r="FD591" s="139"/>
      <c r="FE591" s="139"/>
      <c r="FF591" s="139"/>
      <c r="FG591" s="139"/>
      <c r="FH591" s="139"/>
      <c r="FI591" s="139"/>
      <c r="FJ591" s="139"/>
      <c r="FK591" s="139"/>
      <c r="FL591" s="139"/>
      <c r="FM591" s="139"/>
      <c r="FN591" s="139"/>
      <c r="FO591" s="139"/>
      <c r="FP591" s="139"/>
      <c r="FQ591" s="139"/>
      <c r="FR591" s="139"/>
      <c r="FS591" s="139"/>
      <c r="FT591" s="139"/>
      <c r="FU591" s="139"/>
      <c r="FV591" s="139"/>
      <c r="FW591" s="139"/>
      <c r="FX591" s="139"/>
      <c r="FY591" s="139"/>
      <c r="FZ591" s="139"/>
      <c r="GA591" s="139"/>
      <c r="GB591" s="139"/>
      <c r="GC591" s="139"/>
      <c r="GD591" s="139"/>
      <c r="GE591" s="139"/>
      <c r="GF591" s="139"/>
      <c r="GG591" s="139"/>
      <c r="GH591" s="139"/>
      <c r="GI591" s="139"/>
      <c r="GJ591" s="139"/>
      <c r="GK591" s="139"/>
      <c r="GL591" s="139"/>
      <c r="GM591" s="139"/>
      <c r="GN591" s="139"/>
      <c r="GO591" s="139"/>
      <c r="GP591" s="139"/>
      <c r="GQ591" s="139"/>
      <c r="GR591" s="139"/>
      <c r="GS591" s="139"/>
      <c r="GT591" s="139"/>
      <c r="GU591" s="139"/>
      <c r="GV591" s="139"/>
      <c r="GW591" s="139"/>
      <c r="GX591" s="139"/>
      <c r="GY591" s="139"/>
      <c r="GZ591" s="139"/>
      <c r="HA591" s="139"/>
      <c r="HB591" s="139"/>
      <c r="HC591" s="139"/>
      <c r="HD591" s="139"/>
      <c r="HE591" s="139"/>
      <c r="HF591" s="139"/>
      <c r="HG591" s="139"/>
      <c r="HH591" s="139"/>
      <c r="HI591" s="139"/>
      <c r="HJ591" s="139"/>
      <c r="HK591" s="139"/>
      <c r="HL591" s="139"/>
      <c r="HM591" s="139"/>
      <c r="HN591" s="139"/>
      <c r="HO591" s="139"/>
      <c r="HP591" s="139"/>
      <c r="HQ591" s="139"/>
      <c r="HR591" s="139"/>
      <c r="HS591" s="139"/>
      <c r="HT591" s="139"/>
      <c r="HU591" s="139"/>
      <c r="HV591" s="139"/>
      <c r="HW591" s="139"/>
      <c r="HX591" s="139"/>
      <c r="HY591" s="139"/>
      <c r="HZ591" s="139"/>
      <c r="IA591" s="139"/>
      <c r="IB591" s="139"/>
      <c r="IC591" s="139"/>
      <c r="ID591" s="139"/>
      <c r="IE591" s="139"/>
      <c r="IF591" s="139"/>
      <c r="IG591" s="139"/>
      <c r="IH591" s="139"/>
      <c r="II591" s="139"/>
      <c r="IJ591" s="139"/>
      <c r="IK591" s="139"/>
      <c r="IL591" s="139"/>
      <c r="IM591" s="139"/>
      <c r="IN591" s="139"/>
      <c r="IO591" s="139"/>
      <c r="IP591" s="139"/>
      <c r="IQ591" s="139"/>
      <c r="IR591" s="139"/>
      <c r="IS591" s="139"/>
      <c r="IT591" s="139"/>
      <c r="IU591" s="139"/>
      <c r="IV591" s="139"/>
      <c r="IW591" s="139"/>
      <c r="IX591" s="139"/>
      <c r="IY591" s="139"/>
      <c r="IZ591" s="139"/>
      <c r="JA591" s="139"/>
      <c r="JB591" s="139"/>
      <c r="JC591" s="139"/>
      <c r="JD591" s="139"/>
      <c r="JE591" s="139"/>
      <c r="JF591" s="139"/>
      <c r="JG591" s="139"/>
      <c r="JH591" s="139"/>
      <c r="JI591" s="139"/>
      <c r="JJ591" s="139"/>
      <c r="JK591" s="139"/>
      <c r="JL591" s="139"/>
      <c r="JM591" s="139"/>
      <c r="JN591" s="139"/>
      <c r="JO591" s="139"/>
      <c r="JP591" s="139"/>
      <c r="JQ591" s="139"/>
      <c r="JR591" s="139"/>
      <c r="JS591" s="139"/>
      <c r="JT591" s="139"/>
      <c r="JU591" s="139"/>
      <c r="JV591" s="139"/>
      <c r="JW591" s="139"/>
      <c r="JX591" s="139"/>
      <c r="JY591" s="139"/>
      <c r="JZ591" s="139"/>
      <c r="KA591" s="139"/>
      <c r="KB591" s="139"/>
      <c r="KC591" s="139"/>
      <c r="KD591" s="139"/>
      <c r="KE591" s="139"/>
      <c r="KF591" s="139"/>
      <c r="KG591" s="139"/>
      <c r="KH591" s="139"/>
      <c r="KI591" s="139"/>
      <c r="KJ591" s="139"/>
      <c r="KK591" s="139"/>
      <c r="KL591" s="139"/>
      <c r="KM591" s="139"/>
      <c r="KN591" s="139"/>
      <c r="KO591" s="139"/>
      <c r="KP591" s="139"/>
      <c r="KQ591" s="139"/>
      <c r="KR591" s="139"/>
      <c r="KS591" s="139"/>
      <c r="KT591" s="139"/>
      <c r="KU591" s="139"/>
      <c r="KV591" s="139"/>
      <c r="KW591" s="139"/>
      <c r="KX591" s="139"/>
      <c r="KY591" s="139"/>
      <c r="KZ591" s="139"/>
      <c r="LA591" s="139"/>
      <c r="LB591" s="139"/>
      <c r="LC591" s="139"/>
      <c r="LD591" s="139"/>
      <c r="LE591" s="139"/>
      <c r="LF591" s="139"/>
      <c r="LG591" s="139"/>
      <c r="LH591" s="139"/>
      <c r="LI591" s="139"/>
      <c r="LJ591" s="139"/>
      <c r="LK591" s="139"/>
      <c r="LL591" s="139"/>
      <c r="LM591" s="139"/>
      <c r="LN591" s="139"/>
      <c r="LO591" s="139"/>
      <c r="LP591" s="139"/>
      <c r="LQ591" s="139"/>
      <c r="LR591" s="139"/>
      <c r="LS591" s="139"/>
      <c r="LT591" s="139"/>
      <c r="LU591" s="139"/>
      <c r="LV591" s="139"/>
      <c r="LW591" s="139"/>
      <c r="LX591" s="139"/>
      <c r="LY591" s="139"/>
      <c r="LZ591" s="139"/>
      <c r="MA591" s="139"/>
      <c r="MB591" s="139"/>
      <c r="MC591" s="139"/>
      <c r="MD591" s="139"/>
      <c r="ME591" s="139"/>
      <c r="MF591" s="139"/>
      <c r="MG591" s="139"/>
      <c r="MH591" s="139"/>
      <c r="MI591" s="139"/>
      <c r="MJ591" s="139"/>
      <c r="MK591" s="139"/>
      <c r="ML591" s="139"/>
      <c r="MM591" s="139"/>
      <c r="MN591" s="139"/>
    </row>
    <row r="592" spans="1:352" s="151" customFormat="1" x14ac:dyDescent="0.25">
      <c r="A592" s="146" t="s">
        <v>166</v>
      </c>
      <c r="B592" s="147" t="s">
        <v>125</v>
      </c>
      <c r="C592" s="148">
        <f>C579*1.1</f>
        <v>2.6510000000000002</v>
      </c>
      <c r="D592" s="138">
        <v>20</v>
      </c>
      <c r="E592" s="149">
        <f>C592*D592</f>
        <v>53.02</v>
      </c>
      <c r="F592" s="150" t="s">
        <v>126</v>
      </c>
      <c r="G592" s="147" t="s">
        <v>89</v>
      </c>
      <c r="H592" s="152">
        <f>C592*0.5</f>
        <v>1.3255000000000001</v>
      </c>
      <c r="I592" s="138">
        <v>9.9600000000000009</v>
      </c>
      <c r="J592" s="149">
        <f t="shared" si="121"/>
        <v>13.201980000000002</v>
      </c>
    </row>
    <row r="593" spans="1:10" s="151" customFormat="1" x14ac:dyDescent="0.25">
      <c r="A593" s="146"/>
      <c r="B593" s="147"/>
      <c r="C593" s="148"/>
      <c r="D593" s="138"/>
      <c r="E593" s="149"/>
      <c r="F593" s="135" t="s">
        <v>127</v>
      </c>
      <c r="G593" s="147" t="s">
        <v>128</v>
      </c>
      <c r="H593" s="148">
        <f>C592*1</f>
        <v>2.6510000000000002</v>
      </c>
      <c r="I593" s="138">
        <v>1.33</v>
      </c>
      <c r="J593" s="149">
        <f t="shared" si="121"/>
        <v>3.5258300000000005</v>
      </c>
    </row>
    <row r="594" spans="1:10" s="151" customFormat="1" x14ac:dyDescent="0.25">
      <c r="A594" s="146"/>
      <c r="B594" s="147"/>
      <c r="C594" s="148"/>
      <c r="D594" s="138"/>
      <c r="E594" s="149"/>
      <c r="F594" s="150" t="s">
        <v>129</v>
      </c>
      <c r="G594" s="147" t="s">
        <v>12</v>
      </c>
      <c r="H594" s="148">
        <f>C592*0.15</f>
        <v>0.39765</v>
      </c>
      <c r="I594" s="138">
        <v>14</v>
      </c>
      <c r="J594" s="149">
        <f t="shared" si="121"/>
        <v>5.5670999999999999</v>
      </c>
    </row>
    <row r="595" spans="1:10" s="78" customFormat="1" ht="14.25" customHeight="1" x14ac:dyDescent="0.2">
      <c r="A595" s="32" t="s">
        <v>212</v>
      </c>
      <c r="B595" s="33" t="s">
        <v>12</v>
      </c>
      <c r="C595" s="56">
        <v>6.22</v>
      </c>
      <c r="D595" s="82">
        <v>30</v>
      </c>
      <c r="E595" s="83">
        <f>C595*D595</f>
        <v>186.6</v>
      </c>
      <c r="F595" s="32" t="s">
        <v>213</v>
      </c>
      <c r="G595" s="33" t="s">
        <v>12</v>
      </c>
      <c r="H595" s="56">
        <f>C595*1.2</f>
        <v>7.4639999999999995</v>
      </c>
      <c r="I595" s="82">
        <v>8.94</v>
      </c>
      <c r="J595" s="211">
        <f t="shared" si="121"/>
        <v>66.728159999999988</v>
      </c>
    </row>
    <row r="596" spans="1:10" s="78" customFormat="1" ht="14.25" customHeight="1" x14ac:dyDescent="0.2">
      <c r="A596" s="32"/>
      <c r="B596" s="33"/>
      <c r="C596" s="28"/>
      <c r="D596" s="28"/>
      <c r="E596" s="83"/>
      <c r="F596" s="32" t="s">
        <v>20</v>
      </c>
      <c r="G596" s="33" t="s">
        <v>11</v>
      </c>
      <c r="H596" s="56">
        <f>C595*0.2/25</f>
        <v>4.9759999999999999E-2</v>
      </c>
      <c r="I596" s="82">
        <v>108</v>
      </c>
      <c r="J596" s="79">
        <f t="shared" si="121"/>
        <v>5.3740800000000002</v>
      </c>
    </row>
    <row r="597" spans="1:10" s="78" customFormat="1" ht="14.25" customHeight="1" x14ac:dyDescent="0.2">
      <c r="A597" s="32" t="s">
        <v>214</v>
      </c>
      <c r="B597" s="33" t="s">
        <v>12</v>
      </c>
      <c r="C597" s="28">
        <f>C595</f>
        <v>6.22</v>
      </c>
      <c r="D597" s="28">
        <v>25</v>
      </c>
      <c r="E597" s="28">
        <f>C597*D597</f>
        <v>155.5</v>
      </c>
      <c r="F597" s="32" t="s">
        <v>228</v>
      </c>
      <c r="G597" s="33" t="s">
        <v>26</v>
      </c>
      <c r="H597" s="28">
        <f>C597*0.1</f>
        <v>0.622</v>
      </c>
      <c r="I597" s="28">
        <v>82.5</v>
      </c>
      <c r="J597" s="79">
        <f t="shared" si="121"/>
        <v>51.314999999999998</v>
      </c>
    </row>
    <row r="598" spans="1:10" s="78" customFormat="1" ht="14.25" customHeight="1" x14ac:dyDescent="0.2">
      <c r="A598" s="32" t="s">
        <v>195</v>
      </c>
      <c r="B598" s="33" t="s">
        <v>15</v>
      </c>
      <c r="C598" s="28">
        <v>2.41</v>
      </c>
      <c r="D598" s="28">
        <v>12</v>
      </c>
      <c r="E598" s="28">
        <f t="shared" ref="E598:E603" si="122">C598*D598</f>
        <v>28.92</v>
      </c>
      <c r="F598" s="37" t="s">
        <v>16</v>
      </c>
      <c r="G598" s="31" t="s">
        <v>17</v>
      </c>
      <c r="H598" s="56">
        <f>C598*0.15/10</f>
        <v>3.6150000000000002E-2</v>
      </c>
      <c r="I598" s="55">
        <v>279.89999999999998</v>
      </c>
      <c r="J598" s="93">
        <f t="shared" si="121"/>
        <v>10.118385</v>
      </c>
    </row>
    <row r="599" spans="1:10" s="40" customFormat="1" ht="14.25" customHeight="1" x14ac:dyDescent="0.25">
      <c r="A599" s="86" t="s">
        <v>196</v>
      </c>
      <c r="B599" s="33" t="s">
        <v>15</v>
      </c>
      <c r="C599" s="56">
        <v>2.41</v>
      </c>
      <c r="D599" s="82">
        <v>60</v>
      </c>
      <c r="E599" s="83">
        <f t="shared" si="122"/>
        <v>144.60000000000002</v>
      </c>
      <c r="F599" s="32" t="s">
        <v>191</v>
      </c>
      <c r="G599" s="33" t="s">
        <v>18</v>
      </c>
      <c r="H599" s="56">
        <f>C599*7/30</f>
        <v>0.56233333333333335</v>
      </c>
      <c r="I599" s="82">
        <v>162.19999999999999</v>
      </c>
      <c r="J599" s="81">
        <f t="shared" si="121"/>
        <v>91.210466666666662</v>
      </c>
    </row>
    <row r="600" spans="1:10" ht="14.25" customHeight="1" x14ac:dyDescent="0.2">
      <c r="A600" s="86" t="s">
        <v>197</v>
      </c>
      <c r="B600" s="33" t="s">
        <v>15</v>
      </c>
      <c r="C600" s="56">
        <f>C599</f>
        <v>2.41</v>
      </c>
      <c r="D600" s="82">
        <v>65</v>
      </c>
      <c r="E600" s="83">
        <f t="shared" si="122"/>
        <v>156.65</v>
      </c>
      <c r="F600" s="32" t="s">
        <v>20</v>
      </c>
      <c r="G600" s="33" t="s">
        <v>11</v>
      </c>
      <c r="H600" s="56">
        <f>C599*1.2/25</f>
        <v>0.11567999999999999</v>
      </c>
      <c r="I600" s="82">
        <v>120</v>
      </c>
      <c r="J600" s="81">
        <f t="shared" si="121"/>
        <v>13.881599999999999</v>
      </c>
    </row>
    <row r="601" spans="1:10" s="78" customFormat="1" ht="14.25" customHeight="1" x14ac:dyDescent="0.2">
      <c r="A601" s="32"/>
      <c r="B601" s="33"/>
      <c r="C601" s="28"/>
      <c r="D601" s="82"/>
      <c r="E601" s="83"/>
      <c r="F601" s="32" t="s">
        <v>22</v>
      </c>
      <c r="G601" s="33" t="s">
        <v>11</v>
      </c>
      <c r="H601" s="56">
        <f>C600*0.9/25</f>
        <v>8.6760000000000004E-2</v>
      </c>
      <c r="I601" s="82">
        <v>205.5</v>
      </c>
      <c r="J601" s="81">
        <f t="shared" si="121"/>
        <v>17.829180000000001</v>
      </c>
    </row>
    <row r="602" spans="1:10" s="92" customFormat="1" ht="14.25" customHeight="1" x14ac:dyDescent="0.25">
      <c r="A602" s="86" t="s">
        <v>198</v>
      </c>
      <c r="B602" s="33" t="s">
        <v>15</v>
      </c>
      <c r="C602" s="28">
        <f>C600</f>
        <v>2.41</v>
      </c>
      <c r="D602" s="82">
        <v>35</v>
      </c>
      <c r="E602" s="83">
        <f t="shared" ref="E602:E605" si="123">C602*D602</f>
        <v>84.350000000000009</v>
      </c>
      <c r="F602" s="32" t="s">
        <v>24</v>
      </c>
      <c r="G602" s="147" t="s">
        <v>12</v>
      </c>
      <c r="H602" s="148">
        <f>C602*0.15</f>
        <v>0.36149999999999999</v>
      </c>
      <c r="I602" s="138">
        <v>14</v>
      </c>
      <c r="J602" s="81">
        <f t="shared" si="121"/>
        <v>5.0609999999999999</v>
      </c>
    </row>
    <row r="603" spans="1:10" s="78" customFormat="1" ht="14.25" customHeight="1" x14ac:dyDescent="0.2">
      <c r="A603" s="32" t="s">
        <v>195</v>
      </c>
      <c r="B603" s="33" t="s">
        <v>15</v>
      </c>
      <c r="C603" s="28">
        <f>C602</f>
        <v>2.41</v>
      </c>
      <c r="D603" s="28">
        <v>12</v>
      </c>
      <c r="E603" s="28">
        <f t="shared" si="123"/>
        <v>28.92</v>
      </c>
      <c r="F603" s="37" t="s">
        <v>16</v>
      </c>
      <c r="G603" s="31" t="s">
        <v>17</v>
      </c>
      <c r="H603" s="56">
        <f>C603*0.15/10</f>
        <v>3.6150000000000002E-2</v>
      </c>
      <c r="I603" s="55">
        <v>279.89999999999998</v>
      </c>
      <c r="J603" s="93">
        <f t="shared" si="121"/>
        <v>10.118385</v>
      </c>
    </row>
    <row r="604" spans="1:10" s="78" customFormat="1" ht="14.25" customHeight="1" x14ac:dyDescent="0.2">
      <c r="A604" s="86" t="s">
        <v>215</v>
      </c>
      <c r="B604" s="33" t="s">
        <v>15</v>
      </c>
      <c r="C604" s="28">
        <f>C603</f>
        <v>2.41</v>
      </c>
      <c r="D604" s="28">
        <v>45</v>
      </c>
      <c r="E604" s="28">
        <f>C604*D604</f>
        <v>108.45</v>
      </c>
      <c r="F604" s="32" t="s">
        <v>216</v>
      </c>
      <c r="G604" s="33" t="s">
        <v>12</v>
      </c>
      <c r="H604" s="28">
        <f>C604*1.1</f>
        <v>2.6510000000000002</v>
      </c>
      <c r="I604" s="28">
        <v>31.2</v>
      </c>
      <c r="J604" s="79">
        <f t="shared" si="121"/>
        <v>82.711200000000005</v>
      </c>
    </row>
    <row r="605" spans="1:10" s="78" customFormat="1" ht="14.25" customHeight="1" x14ac:dyDescent="0.2">
      <c r="A605" s="32" t="s">
        <v>199</v>
      </c>
      <c r="B605" s="33" t="s">
        <v>15</v>
      </c>
      <c r="C605" s="28">
        <f>C603</f>
        <v>2.41</v>
      </c>
      <c r="D605" s="28">
        <v>55</v>
      </c>
      <c r="E605" s="28">
        <f>C605*D605</f>
        <v>132.55000000000001</v>
      </c>
      <c r="F605" s="32" t="s">
        <v>228</v>
      </c>
      <c r="G605" s="33" t="s">
        <v>26</v>
      </c>
      <c r="H605" s="28">
        <f>C605*0.3</f>
        <v>0.72299999999999998</v>
      </c>
      <c r="I605" s="28">
        <v>82.5</v>
      </c>
      <c r="J605" s="79">
        <f t="shared" si="121"/>
        <v>59.647500000000001</v>
      </c>
    </row>
    <row r="606" spans="1:10" s="78" customFormat="1" ht="14.25" customHeight="1" x14ac:dyDescent="0.2">
      <c r="A606" s="26" t="s">
        <v>13</v>
      </c>
      <c r="B606" s="41"/>
      <c r="C606" s="42"/>
      <c r="D606" s="42"/>
      <c r="E606" s="42">
        <f>SUM(E578:E605)</f>
        <v>1441.41</v>
      </c>
      <c r="F606" s="29" t="s">
        <v>13</v>
      </c>
      <c r="G606" s="41"/>
      <c r="H606" s="42"/>
      <c r="I606" s="42"/>
      <c r="J606" s="43">
        <f>SUM(J578:J605)</f>
        <v>889.84292000000005</v>
      </c>
    </row>
    <row r="607" spans="1:10" s="78" customFormat="1" ht="14.25" customHeight="1" x14ac:dyDescent="0.2">
      <c r="A607" s="168" t="s">
        <v>40</v>
      </c>
      <c r="B607" s="169"/>
      <c r="C607" s="169"/>
      <c r="D607" s="169"/>
      <c r="E607" s="169"/>
      <c r="F607" s="169"/>
      <c r="G607" s="169"/>
      <c r="H607" s="169"/>
      <c r="I607" s="169"/>
      <c r="J607" s="170"/>
    </row>
    <row r="608" spans="1:10" x14ac:dyDescent="0.2">
      <c r="A608" s="37" t="s">
        <v>217</v>
      </c>
      <c r="B608" s="31" t="s">
        <v>12</v>
      </c>
      <c r="C608" s="55">
        <v>13</v>
      </c>
      <c r="D608" s="55">
        <v>45</v>
      </c>
      <c r="E608" s="55">
        <f t="shared" ref="E608:E609" si="124">C608*D608</f>
        <v>585</v>
      </c>
      <c r="F608" s="37"/>
      <c r="G608" s="110"/>
      <c r="H608" s="111"/>
      <c r="I608" s="111"/>
      <c r="J608" s="93"/>
    </row>
    <row r="609" spans="1:10" x14ac:dyDescent="0.2">
      <c r="A609" s="37" t="s">
        <v>96</v>
      </c>
      <c r="B609" s="31" t="s">
        <v>12</v>
      </c>
      <c r="C609" s="55">
        <f>C608</f>
        <v>13</v>
      </c>
      <c r="D609" s="55">
        <v>30</v>
      </c>
      <c r="E609" s="55">
        <f t="shared" si="124"/>
        <v>390</v>
      </c>
      <c r="F609" s="19" t="s">
        <v>140</v>
      </c>
      <c r="G609" s="77" t="s">
        <v>11</v>
      </c>
      <c r="H609" s="20">
        <f>C609*1.5/25</f>
        <v>0.78</v>
      </c>
      <c r="I609" s="20">
        <v>83</v>
      </c>
      <c r="J609" s="93">
        <f>H609*I609</f>
        <v>64.740000000000009</v>
      </c>
    </row>
    <row r="610" spans="1:10" s="40" customFormat="1" ht="17.25" customHeight="1" x14ac:dyDescent="0.25">
      <c r="A610" s="21"/>
      <c r="B610" s="22"/>
      <c r="C610" s="98"/>
      <c r="D610" s="98"/>
      <c r="E610" s="98"/>
      <c r="F610" s="37" t="s">
        <v>185</v>
      </c>
      <c r="G610" s="33" t="s">
        <v>26</v>
      </c>
      <c r="H610" s="99">
        <f>H609*0.125</f>
        <v>9.7500000000000003E-2</v>
      </c>
      <c r="I610" s="99">
        <v>82.4</v>
      </c>
      <c r="J610" s="100">
        <f t="shared" ref="J610" si="125">H610*I610</f>
        <v>8.0340000000000007</v>
      </c>
    </row>
    <row r="611" spans="1:10" s="78" customFormat="1" ht="14.25" customHeight="1" x14ac:dyDescent="0.2">
      <c r="A611" s="37" t="s">
        <v>41</v>
      </c>
      <c r="B611" s="31" t="s">
        <v>15</v>
      </c>
      <c r="C611" s="55">
        <v>2.41</v>
      </c>
      <c r="D611" s="55">
        <v>10</v>
      </c>
      <c r="E611" s="55">
        <f t="shared" ref="E611:E612" si="126">C611*D611</f>
        <v>24.1</v>
      </c>
      <c r="F611" s="37" t="s">
        <v>16</v>
      </c>
      <c r="G611" s="31" t="s">
        <v>17</v>
      </c>
      <c r="H611" s="56">
        <f>C611*0.15/10</f>
        <v>3.6150000000000002E-2</v>
      </c>
      <c r="I611" s="55">
        <v>279.89999999999998</v>
      </c>
      <c r="J611" s="79">
        <f>H611*I611</f>
        <v>10.118385</v>
      </c>
    </row>
    <row r="612" spans="1:10" s="40" customFormat="1" ht="18" customHeight="1" x14ac:dyDescent="0.25">
      <c r="A612" s="21" t="s">
        <v>90</v>
      </c>
      <c r="B612" s="22" t="s">
        <v>15</v>
      </c>
      <c r="C612" s="98">
        <v>2.41</v>
      </c>
      <c r="D612" s="98">
        <v>250</v>
      </c>
      <c r="E612" s="98">
        <f t="shared" si="126"/>
        <v>602.5</v>
      </c>
      <c r="F612" s="37" t="s">
        <v>46</v>
      </c>
      <c r="G612" s="31" t="s">
        <v>15</v>
      </c>
      <c r="H612" s="99">
        <f>C612*1.2</f>
        <v>2.8919999999999999</v>
      </c>
      <c r="I612" s="157">
        <v>280</v>
      </c>
      <c r="J612" s="100">
        <f t="shared" ref="J612:J614" si="127">H612*I612</f>
        <v>809.76</v>
      </c>
    </row>
    <row r="613" spans="1:10" s="8" customFormat="1" x14ac:dyDescent="0.2">
      <c r="A613" s="21"/>
      <c r="B613" s="22"/>
      <c r="C613" s="98"/>
      <c r="D613" s="98"/>
      <c r="E613" s="98"/>
      <c r="F613" s="37" t="s">
        <v>181</v>
      </c>
      <c r="G613" s="33" t="s">
        <v>11</v>
      </c>
      <c r="H613" s="99">
        <f>C612*7.9/25</f>
        <v>0.76156000000000001</v>
      </c>
      <c r="I613" s="99">
        <v>589.86</v>
      </c>
      <c r="J613" s="100">
        <f t="shared" si="127"/>
        <v>449.2137816</v>
      </c>
    </row>
    <row r="614" spans="1:10" s="115" customFormat="1" ht="15" x14ac:dyDescent="0.2">
      <c r="A614" s="118"/>
      <c r="B614" s="119"/>
      <c r="C614" s="120"/>
      <c r="D614" s="120"/>
      <c r="E614" s="120"/>
      <c r="F614" s="88" t="s">
        <v>48</v>
      </c>
      <c r="G614" s="32" t="s">
        <v>39</v>
      </c>
      <c r="H614" s="99">
        <f>C612*11</f>
        <v>26.51</v>
      </c>
      <c r="I614" s="125">
        <v>0.18</v>
      </c>
      <c r="J614" s="100">
        <f t="shared" si="127"/>
        <v>4.7717999999999998</v>
      </c>
    </row>
    <row r="615" spans="1:10" s="115" customFormat="1" x14ac:dyDescent="0.2">
      <c r="A615" s="19" t="s">
        <v>91</v>
      </c>
      <c r="B615" s="38" t="s">
        <v>12</v>
      </c>
      <c r="C615" s="23">
        <v>3.11</v>
      </c>
      <c r="D615" s="34">
        <v>75</v>
      </c>
      <c r="E615" s="35">
        <f>C615*D615</f>
        <v>233.25</v>
      </c>
      <c r="F615" s="19"/>
      <c r="G615" s="38"/>
      <c r="H615" s="23"/>
      <c r="I615" s="34"/>
      <c r="J615" s="36"/>
    </row>
    <row r="616" spans="1:10" s="8" customFormat="1" x14ac:dyDescent="0.2">
      <c r="A616" s="21" t="s">
        <v>49</v>
      </c>
      <c r="B616" s="22" t="s">
        <v>15</v>
      </c>
      <c r="C616" s="98">
        <f>C612</f>
        <v>2.41</v>
      </c>
      <c r="D616" s="98">
        <v>25</v>
      </c>
      <c r="E616" s="98">
        <f>C616*D616</f>
        <v>60.25</v>
      </c>
      <c r="F616" s="21" t="s">
        <v>50</v>
      </c>
      <c r="G616" s="22" t="s">
        <v>51</v>
      </c>
      <c r="H616" s="63">
        <f>C616*0.3</f>
        <v>0.72299999999999998</v>
      </c>
      <c r="I616" s="63">
        <v>79.25</v>
      </c>
      <c r="J616" s="124">
        <f t="shared" ref="J616" si="128">H616*I616</f>
        <v>57.297750000000001</v>
      </c>
    </row>
    <row r="617" spans="1:10" ht="14.25" customHeight="1" x14ac:dyDescent="0.2">
      <c r="A617" s="26" t="s">
        <v>13</v>
      </c>
      <c r="B617" s="39"/>
      <c r="C617" s="27"/>
      <c r="D617" s="42"/>
      <c r="E617" s="27">
        <f>SUM(E608:E616)</f>
        <v>1895.1</v>
      </c>
      <c r="F617" s="29" t="s">
        <v>13</v>
      </c>
      <c r="G617" s="39"/>
      <c r="H617" s="27"/>
      <c r="I617" s="27"/>
      <c r="J617" s="30">
        <f>SUM(J609:J616)</f>
        <v>1403.9357166</v>
      </c>
    </row>
    <row r="618" spans="1:10" s="40" customFormat="1" ht="17.25" customHeight="1" x14ac:dyDescent="0.25">
      <c r="A618" s="44" t="s">
        <v>247</v>
      </c>
      <c r="B618" s="45"/>
      <c r="C618" s="46"/>
      <c r="D618" s="47"/>
      <c r="E618" s="46">
        <f>E617+E606+E576</f>
        <v>11887.27</v>
      </c>
      <c r="F618" s="48" t="s">
        <v>13</v>
      </c>
      <c r="G618" s="45"/>
      <c r="H618" s="46"/>
      <c r="I618" s="46"/>
      <c r="J618" s="49">
        <f>J617+J606+J576</f>
        <v>17548.108726599996</v>
      </c>
    </row>
    <row r="619" spans="1:10" s="40" customFormat="1" ht="17.25" customHeight="1" x14ac:dyDescent="0.25">
      <c r="A619" s="50"/>
      <c r="B619" s="51"/>
      <c r="C619" s="52"/>
      <c r="D619" s="53"/>
      <c r="E619" s="52"/>
      <c r="F619" s="54"/>
      <c r="G619" s="51"/>
      <c r="H619" s="52"/>
      <c r="I619" s="52"/>
      <c r="J619" s="52"/>
    </row>
    <row r="620" spans="1:10" s="8" customFormat="1" ht="15" x14ac:dyDescent="0.2">
      <c r="A620" s="168" t="s">
        <v>69</v>
      </c>
      <c r="B620" s="169"/>
      <c r="C620" s="169"/>
      <c r="D620" s="169"/>
      <c r="E620" s="169"/>
      <c r="F620" s="169"/>
      <c r="G620" s="169"/>
      <c r="H620" s="169"/>
      <c r="I620" s="169"/>
      <c r="J620" s="170"/>
    </row>
    <row r="621" spans="1:10" s="8" customFormat="1" x14ac:dyDescent="0.2">
      <c r="A621" s="105" t="s">
        <v>101</v>
      </c>
      <c r="B621" s="112" t="s">
        <v>12</v>
      </c>
      <c r="C621" s="107">
        <f>35+63+245+310+23</f>
        <v>676</v>
      </c>
      <c r="D621" s="107">
        <v>25</v>
      </c>
      <c r="E621" s="107">
        <f>C621*D621</f>
        <v>16900</v>
      </c>
      <c r="F621" s="127" t="s">
        <v>102</v>
      </c>
      <c r="G621" s="128" t="s">
        <v>12</v>
      </c>
      <c r="H621" s="63">
        <v>35</v>
      </c>
      <c r="I621" s="129">
        <v>9.65</v>
      </c>
      <c r="J621" s="111">
        <f t="shared" ref="J621:J627" si="129">I621*H621</f>
        <v>337.75</v>
      </c>
    </row>
    <row r="622" spans="1:10" s="8" customFormat="1" x14ac:dyDescent="0.2">
      <c r="A622" s="105"/>
      <c r="B622" s="106"/>
      <c r="C622" s="107"/>
      <c r="D622" s="107"/>
      <c r="E622" s="107"/>
      <c r="F622" s="127" t="s">
        <v>136</v>
      </c>
      <c r="G622" s="128" t="s">
        <v>12</v>
      </c>
      <c r="H622" s="63">
        <v>63</v>
      </c>
      <c r="I622" s="129">
        <v>12.75</v>
      </c>
      <c r="J622" s="104">
        <f t="shared" si="129"/>
        <v>803.25</v>
      </c>
    </row>
    <row r="623" spans="1:10" s="8" customFormat="1" x14ac:dyDescent="0.2">
      <c r="A623" s="105"/>
      <c r="B623" s="106"/>
      <c r="C623" s="107"/>
      <c r="D623" s="107"/>
      <c r="E623" s="107"/>
      <c r="F623" s="108" t="s">
        <v>103</v>
      </c>
      <c r="G623" s="113" t="s">
        <v>12</v>
      </c>
      <c r="H623" s="114">
        <v>245</v>
      </c>
      <c r="I623" s="109">
        <v>26.4</v>
      </c>
      <c r="J623" s="104">
        <f t="shared" si="129"/>
        <v>6468</v>
      </c>
    </row>
    <row r="624" spans="1:10" s="8" customFormat="1" x14ac:dyDescent="0.2">
      <c r="A624" s="105"/>
      <c r="B624" s="106"/>
      <c r="C624" s="107"/>
      <c r="D624" s="107"/>
      <c r="E624" s="107"/>
      <c r="F624" s="108" t="s">
        <v>104</v>
      </c>
      <c r="G624" s="113" t="s">
        <v>12</v>
      </c>
      <c r="H624" s="114">
        <v>310</v>
      </c>
      <c r="I624" s="109">
        <v>20.6</v>
      </c>
      <c r="J624" s="104">
        <f t="shared" si="129"/>
        <v>6386</v>
      </c>
    </row>
    <row r="625" spans="1:22" s="8" customFormat="1" x14ac:dyDescent="0.2">
      <c r="A625" s="105"/>
      <c r="B625" s="106"/>
      <c r="C625" s="107"/>
      <c r="D625" s="107"/>
      <c r="E625" s="107"/>
      <c r="F625" s="108" t="s">
        <v>248</v>
      </c>
      <c r="G625" s="113" t="s">
        <v>12</v>
      </c>
      <c r="H625" s="114">
        <v>23</v>
      </c>
      <c r="I625" s="109">
        <v>12.2</v>
      </c>
      <c r="J625" s="104">
        <f t="shared" ref="J625" si="130">I625*H625</f>
        <v>280.59999999999997</v>
      </c>
    </row>
    <row r="626" spans="1:22" s="8" customFormat="1" x14ac:dyDescent="0.2">
      <c r="A626" s="105"/>
      <c r="B626" s="106"/>
      <c r="C626" s="107"/>
      <c r="D626" s="107"/>
      <c r="E626" s="107"/>
      <c r="F626" s="108" t="s">
        <v>154</v>
      </c>
      <c r="G626" s="113" t="s">
        <v>10</v>
      </c>
      <c r="H626" s="114">
        <v>400</v>
      </c>
      <c r="I626" s="109">
        <v>0.63</v>
      </c>
      <c r="J626" s="104">
        <f t="shared" ref="J626" si="131">I626*H626</f>
        <v>252</v>
      </c>
    </row>
    <row r="627" spans="1:22" s="8" customFormat="1" x14ac:dyDescent="0.2">
      <c r="A627" s="105"/>
      <c r="B627" s="106"/>
      <c r="C627" s="107"/>
      <c r="D627" s="107"/>
      <c r="E627" s="107"/>
      <c r="F627" s="108" t="s">
        <v>70</v>
      </c>
      <c r="G627" s="113" t="s">
        <v>10</v>
      </c>
      <c r="H627" s="114">
        <v>400</v>
      </c>
      <c r="I627" s="109">
        <v>0.36</v>
      </c>
      <c r="J627" s="104">
        <f t="shared" si="129"/>
        <v>144</v>
      </c>
    </row>
    <row r="628" spans="1:22" x14ac:dyDescent="0.2">
      <c r="A628" s="37" t="s">
        <v>95</v>
      </c>
      <c r="B628" s="31" t="s">
        <v>12</v>
      </c>
      <c r="C628" s="55">
        <v>171.7</v>
      </c>
      <c r="D628" s="55">
        <v>60</v>
      </c>
      <c r="E628" s="55">
        <f t="shared" ref="E628:E629" si="132">C628*D628</f>
        <v>10302</v>
      </c>
      <c r="F628" s="37"/>
      <c r="G628" s="110"/>
      <c r="H628" s="111"/>
      <c r="I628" s="111"/>
      <c r="J628" s="93"/>
    </row>
    <row r="629" spans="1:22" x14ac:dyDescent="0.2">
      <c r="A629" s="37" t="s">
        <v>96</v>
      </c>
      <c r="B629" s="31" t="s">
        <v>12</v>
      </c>
      <c r="C629" s="55">
        <f>C628</f>
        <v>171.7</v>
      </c>
      <c r="D629" s="55">
        <v>30</v>
      </c>
      <c r="E629" s="55">
        <f t="shared" si="132"/>
        <v>5151</v>
      </c>
      <c r="F629" s="19" t="s">
        <v>140</v>
      </c>
      <c r="G629" s="77" t="s">
        <v>11</v>
      </c>
      <c r="H629" s="20">
        <f>C629*1.5/25</f>
        <v>10.301999999999998</v>
      </c>
      <c r="I629" s="20">
        <v>83</v>
      </c>
      <c r="J629" s="93">
        <f>H629*I629</f>
        <v>855.0659999999998</v>
      </c>
    </row>
    <row r="630" spans="1:22" s="151" customFormat="1" x14ac:dyDescent="0.25">
      <c r="A630" s="165" t="s">
        <v>137</v>
      </c>
      <c r="B630" s="166" t="s">
        <v>39</v>
      </c>
      <c r="C630" s="160">
        <v>29</v>
      </c>
      <c r="D630" s="160">
        <v>120</v>
      </c>
      <c r="E630" s="162">
        <f t="shared" ref="E630" si="133">C630*D630</f>
        <v>3480</v>
      </c>
      <c r="F630" s="135" t="s">
        <v>250</v>
      </c>
      <c r="G630" s="136" t="s">
        <v>10</v>
      </c>
      <c r="H630" s="160">
        <v>10</v>
      </c>
      <c r="I630" s="167">
        <v>1331.22</v>
      </c>
      <c r="J630" s="162">
        <f>H630*I630</f>
        <v>13312.2</v>
      </c>
      <c r="K630" s="139"/>
      <c r="L630" s="139"/>
      <c r="M630" s="139"/>
      <c r="N630" s="139"/>
      <c r="O630" s="139"/>
      <c r="P630" s="139"/>
      <c r="Q630" s="139"/>
      <c r="R630" s="139"/>
      <c r="S630" s="139"/>
      <c r="T630" s="139"/>
      <c r="U630" s="139"/>
      <c r="V630" s="139"/>
    </row>
    <row r="631" spans="1:22" s="151" customFormat="1" ht="16.5" customHeight="1" x14ac:dyDescent="0.25">
      <c r="A631" s="165"/>
      <c r="B631" s="166"/>
      <c r="C631" s="160"/>
      <c r="D631" s="160"/>
      <c r="E631" s="162"/>
      <c r="F631" s="135" t="s">
        <v>252</v>
      </c>
      <c r="G631" s="136" t="s">
        <v>10</v>
      </c>
      <c r="H631" s="160">
        <v>1</v>
      </c>
      <c r="I631" s="167">
        <v>1263.8900000000001</v>
      </c>
      <c r="J631" s="162">
        <f t="shared" ref="J631" si="134">H631*I631</f>
        <v>1263.8900000000001</v>
      </c>
      <c r="K631" s="139"/>
      <c r="L631" s="139"/>
      <c r="M631" s="139"/>
      <c r="N631" s="139"/>
      <c r="O631" s="139"/>
      <c r="P631" s="139"/>
      <c r="Q631" s="139"/>
      <c r="R631" s="139"/>
      <c r="S631" s="139"/>
      <c r="T631" s="139"/>
      <c r="U631" s="139"/>
      <c r="V631" s="139"/>
    </row>
    <row r="632" spans="1:22" s="151" customFormat="1" ht="16.5" customHeight="1" x14ac:dyDescent="0.25">
      <c r="A632" s="165"/>
      <c r="B632" s="166"/>
      <c r="C632" s="160"/>
      <c r="D632" s="160"/>
      <c r="E632" s="162"/>
      <c r="F632" s="135" t="s">
        <v>251</v>
      </c>
      <c r="G632" s="136" t="s">
        <v>10</v>
      </c>
      <c r="H632" s="160">
        <v>1</v>
      </c>
      <c r="I632" s="167">
        <v>1369.45</v>
      </c>
      <c r="J632" s="162">
        <f t="shared" ref="J632:J635" si="135">H632*I632</f>
        <v>1369.45</v>
      </c>
      <c r="K632" s="139"/>
      <c r="L632" s="139"/>
      <c r="M632" s="139"/>
      <c r="N632" s="139"/>
      <c r="O632" s="139"/>
      <c r="P632" s="139"/>
      <c r="Q632" s="139"/>
      <c r="R632" s="139"/>
      <c r="S632" s="139"/>
      <c r="T632" s="139"/>
      <c r="U632" s="139"/>
      <c r="V632" s="139"/>
    </row>
    <row r="633" spans="1:22" s="151" customFormat="1" ht="16.5" customHeight="1" x14ac:dyDescent="0.25">
      <c r="A633" s="165"/>
      <c r="B633" s="166"/>
      <c r="C633" s="160"/>
      <c r="D633" s="160"/>
      <c r="E633" s="162"/>
      <c r="F633" s="135" t="s">
        <v>249</v>
      </c>
      <c r="G633" s="136" t="s">
        <v>10</v>
      </c>
      <c r="H633" s="160">
        <v>1</v>
      </c>
      <c r="I633" s="167">
        <v>555.41999999999996</v>
      </c>
      <c r="J633" s="162">
        <f t="shared" ref="J633" si="136">H633*I633</f>
        <v>555.41999999999996</v>
      </c>
      <c r="K633" s="139"/>
      <c r="L633" s="139"/>
      <c r="M633" s="139"/>
      <c r="N633" s="139"/>
      <c r="O633" s="139"/>
      <c r="P633" s="139"/>
      <c r="Q633" s="139"/>
      <c r="R633" s="139"/>
      <c r="S633" s="139"/>
      <c r="T633" s="139"/>
      <c r="U633" s="139"/>
      <c r="V633" s="139"/>
    </row>
    <row r="634" spans="1:22" s="151" customFormat="1" ht="16.5" customHeight="1" x14ac:dyDescent="0.25">
      <c r="A634" s="165"/>
      <c r="B634" s="166"/>
      <c r="C634" s="160"/>
      <c r="D634" s="160"/>
      <c r="E634" s="162"/>
      <c r="F634" s="135" t="s">
        <v>253</v>
      </c>
      <c r="G634" s="136" t="s">
        <v>10</v>
      </c>
      <c r="H634" s="160">
        <v>1</v>
      </c>
      <c r="I634" s="167">
        <v>374.73</v>
      </c>
      <c r="J634" s="162">
        <f t="shared" si="135"/>
        <v>374.73</v>
      </c>
      <c r="K634" s="139"/>
      <c r="L634" s="139"/>
      <c r="M634" s="139"/>
      <c r="N634" s="139"/>
      <c r="O634" s="139"/>
      <c r="P634" s="139"/>
      <c r="Q634" s="139"/>
      <c r="R634" s="139"/>
      <c r="S634" s="139"/>
      <c r="T634" s="139"/>
      <c r="U634" s="139"/>
      <c r="V634" s="139"/>
    </row>
    <row r="635" spans="1:22" s="151" customFormat="1" ht="16.5" customHeight="1" x14ac:dyDescent="0.25">
      <c r="A635" s="165"/>
      <c r="B635" s="166"/>
      <c r="C635" s="160"/>
      <c r="D635" s="160"/>
      <c r="E635" s="162"/>
      <c r="F635" s="135" t="s">
        <v>182</v>
      </c>
      <c r="G635" s="136" t="s">
        <v>10</v>
      </c>
      <c r="H635" s="160">
        <v>8</v>
      </c>
      <c r="I635" s="167">
        <v>307.13</v>
      </c>
      <c r="J635" s="162">
        <f t="shared" si="135"/>
        <v>2457.04</v>
      </c>
      <c r="K635" s="139"/>
      <c r="L635" s="139"/>
      <c r="M635" s="139"/>
      <c r="N635" s="139"/>
      <c r="O635" s="139"/>
      <c r="P635" s="139"/>
      <c r="Q635" s="139"/>
      <c r="R635" s="139"/>
      <c r="S635" s="139"/>
      <c r="T635" s="139"/>
      <c r="U635" s="139"/>
      <c r="V635" s="139"/>
    </row>
    <row r="636" spans="1:22" s="151" customFormat="1" ht="16.5" customHeight="1" x14ac:dyDescent="0.25">
      <c r="A636" s="165"/>
      <c r="B636" s="166"/>
      <c r="C636" s="160"/>
      <c r="D636" s="160"/>
      <c r="E636" s="162"/>
      <c r="F636" s="135" t="s">
        <v>138</v>
      </c>
      <c r="G636" s="136" t="s">
        <v>10</v>
      </c>
      <c r="H636" s="160">
        <v>7</v>
      </c>
      <c r="I636" s="167">
        <v>225.88</v>
      </c>
      <c r="J636" s="162">
        <f t="shared" ref="J636:J637" si="137">H636*I636</f>
        <v>1581.1599999999999</v>
      </c>
      <c r="K636" s="139"/>
      <c r="L636" s="139"/>
      <c r="M636" s="139"/>
      <c r="N636" s="139"/>
      <c r="O636" s="139"/>
      <c r="P636" s="139"/>
      <c r="Q636" s="139"/>
      <c r="R636" s="139"/>
      <c r="S636" s="139"/>
      <c r="T636" s="139"/>
      <c r="U636" s="139"/>
      <c r="V636" s="139"/>
    </row>
    <row r="637" spans="1:22" s="151" customFormat="1" ht="16.5" customHeight="1" x14ac:dyDescent="0.25">
      <c r="A637" s="165"/>
      <c r="B637" s="166"/>
      <c r="C637" s="160"/>
      <c r="D637" s="160"/>
      <c r="E637" s="162"/>
      <c r="F637" s="135" t="s">
        <v>139</v>
      </c>
      <c r="G637" s="136" t="s">
        <v>10</v>
      </c>
      <c r="H637" s="160">
        <v>1</v>
      </c>
      <c r="I637" s="167">
        <v>980</v>
      </c>
      <c r="J637" s="162">
        <f t="shared" si="137"/>
        <v>980</v>
      </c>
      <c r="K637" s="139"/>
      <c r="L637" s="139"/>
      <c r="M637" s="139"/>
      <c r="N637" s="139"/>
      <c r="O637" s="139"/>
      <c r="P637" s="139"/>
      <c r="Q637" s="139"/>
      <c r="R637" s="139"/>
      <c r="S637" s="139"/>
      <c r="T637" s="139"/>
      <c r="U637" s="139"/>
      <c r="V637" s="139"/>
    </row>
    <row r="638" spans="1:22" ht="15" x14ac:dyDescent="0.2">
      <c r="A638" s="21" t="s">
        <v>254</v>
      </c>
      <c r="B638" s="22" t="s">
        <v>39</v>
      </c>
      <c r="C638" s="24">
        <v>1</v>
      </c>
      <c r="D638" s="24">
        <v>45</v>
      </c>
      <c r="E638" s="24">
        <f t="shared" ref="E638" si="138">C638*D638</f>
        <v>45</v>
      </c>
      <c r="F638" s="21"/>
      <c r="G638" s="22"/>
      <c r="H638" s="158"/>
      <c r="I638" s="221"/>
      <c r="J638" s="153"/>
    </row>
    <row r="639" spans="1:22" ht="15" x14ac:dyDescent="0.2">
      <c r="A639" s="21" t="s">
        <v>255</v>
      </c>
      <c r="B639" s="22" t="s">
        <v>39</v>
      </c>
      <c r="C639" s="24">
        <v>1</v>
      </c>
      <c r="D639" s="24">
        <v>60</v>
      </c>
      <c r="E639" s="24">
        <f t="shared" ref="E639" si="139">C639*D639</f>
        <v>60</v>
      </c>
      <c r="F639" s="21"/>
      <c r="G639" s="22"/>
      <c r="H639" s="158"/>
      <c r="I639" s="221"/>
      <c r="J639" s="153"/>
    </row>
    <row r="640" spans="1:22" ht="15" x14ac:dyDescent="0.2">
      <c r="A640" s="21" t="s">
        <v>256</v>
      </c>
      <c r="B640" s="22" t="s">
        <v>39</v>
      </c>
      <c r="C640" s="24">
        <v>1</v>
      </c>
      <c r="D640" s="24">
        <v>420</v>
      </c>
      <c r="E640" s="24">
        <f t="shared" ref="E640" si="140">C640*D640</f>
        <v>420</v>
      </c>
      <c r="F640" s="21"/>
      <c r="G640" s="22"/>
      <c r="H640" s="158"/>
      <c r="I640" s="221"/>
      <c r="J640" s="153"/>
    </row>
    <row r="641" spans="1:23" ht="15" x14ac:dyDescent="0.2">
      <c r="A641" s="21" t="s">
        <v>257</v>
      </c>
      <c r="B641" s="22" t="s">
        <v>39</v>
      </c>
      <c r="C641" s="24">
        <v>1</v>
      </c>
      <c r="D641" s="24">
        <v>600</v>
      </c>
      <c r="E641" s="24">
        <f t="shared" ref="E641" si="141">C641*D641</f>
        <v>600</v>
      </c>
      <c r="F641" s="21" t="s">
        <v>258</v>
      </c>
      <c r="G641" s="22" t="s">
        <v>10</v>
      </c>
      <c r="H641" s="158">
        <f>C641</f>
        <v>1</v>
      </c>
      <c r="I641" s="221">
        <v>1503.78</v>
      </c>
      <c r="J641" s="153">
        <f t="shared" ref="J641:J642" si="142">H641*I641</f>
        <v>1503.78</v>
      </c>
    </row>
    <row r="642" spans="1:23" s="151" customFormat="1" ht="16.5" customHeight="1" x14ac:dyDescent="0.25">
      <c r="A642" s="165"/>
      <c r="B642" s="166"/>
      <c r="C642" s="160"/>
      <c r="D642" s="160"/>
      <c r="E642" s="162"/>
      <c r="F642" s="135" t="s">
        <v>139</v>
      </c>
      <c r="G642" s="136" t="s">
        <v>10</v>
      </c>
      <c r="H642" s="160">
        <v>1</v>
      </c>
      <c r="I642" s="167">
        <v>608</v>
      </c>
      <c r="J642" s="162">
        <f t="shared" si="142"/>
        <v>608</v>
      </c>
      <c r="K642" s="139"/>
      <c r="L642" s="139"/>
      <c r="M642" s="139"/>
      <c r="N642" s="139"/>
      <c r="O642" s="139"/>
      <c r="P642" s="139"/>
      <c r="Q642" s="139"/>
      <c r="R642" s="139"/>
      <c r="S642" s="139"/>
      <c r="T642" s="139"/>
      <c r="U642" s="139"/>
      <c r="V642" s="139"/>
    </row>
    <row r="643" spans="1:23" ht="15" x14ac:dyDescent="0.2">
      <c r="A643" s="21" t="s">
        <v>152</v>
      </c>
      <c r="B643" s="22" t="s">
        <v>15</v>
      </c>
      <c r="C643" s="24">
        <v>33.67</v>
      </c>
      <c r="D643" s="24">
        <v>310</v>
      </c>
      <c r="E643" s="24">
        <f t="shared" ref="E643" si="143">C643*D643</f>
        <v>10437.700000000001</v>
      </c>
      <c r="F643" s="21" t="s">
        <v>259</v>
      </c>
      <c r="G643" s="22" t="s">
        <v>10</v>
      </c>
      <c r="H643" s="160">
        <v>1</v>
      </c>
      <c r="I643" s="221">
        <v>4287</v>
      </c>
      <c r="J643" s="153">
        <f t="shared" ref="J643:J647" si="144">H643*I643</f>
        <v>4287</v>
      </c>
    </row>
    <row r="644" spans="1:23" s="151" customFormat="1" ht="16.5" customHeight="1" x14ac:dyDescent="0.2">
      <c r="A644" s="165"/>
      <c r="B644" s="166"/>
      <c r="C644" s="160"/>
      <c r="D644" s="160"/>
      <c r="E644" s="162"/>
      <c r="F644" s="21" t="s">
        <v>260</v>
      </c>
      <c r="G644" s="136" t="s">
        <v>10</v>
      </c>
      <c r="H644" s="160">
        <v>1</v>
      </c>
      <c r="I644" s="167">
        <v>5454</v>
      </c>
      <c r="J644" s="162">
        <f t="shared" si="144"/>
        <v>5454</v>
      </c>
      <c r="K644" s="139"/>
      <c r="L644" s="139"/>
      <c r="M644" s="139"/>
      <c r="N644" s="139"/>
      <c r="O644" s="139"/>
      <c r="P644" s="139"/>
      <c r="Q644" s="139"/>
      <c r="R644" s="139"/>
      <c r="S644" s="139"/>
      <c r="T644" s="139"/>
      <c r="U644" s="139"/>
      <c r="V644" s="139"/>
    </row>
    <row r="645" spans="1:23" s="151" customFormat="1" ht="16.5" customHeight="1" x14ac:dyDescent="0.2">
      <c r="A645" s="165"/>
      <c r="B645" s="166"/>
      <c r="C645" s="160"/>
      <c r="D645" s="160"/>
      <c r="E645" s="162"/>
      <c r="F645" s="21" t="s">
        <v>261</v>
      </c>
      <c r="G645" s="136" t="s">
        <v>10</v>
      </c>
      <c r="H645" s="160">
        <v>1</v>
      </c>
      <c r="I645" s="167">
        <v>2520</v>
      </c>
      <c r="J645" s="162">
        <f t="shared" si="144"/>
        <v>2520</v>
      </c>
      <c r="K645" s="139"/>
      <c r="L645" s="139"/>
      <c r="M645" s="139"/>
      <c r="N645" s="139"/>
      <c r="O645" s="139"/>
      <c r="P645" s="139"/>
      <c r="Q645" s="139"/>
      <c r="R645" s="139"/>
      <c r="S645" s="139"/>
      <c r="T645" s="139"/>
      <c r="U645" s="139"/>
      <c r="V645" s="139"/>
    </row>
    <row r="646" spans="1:23" s="151" customFormat="1" ht="16.5" customHeight="1" x14ac:dyDescent="0.2">
      <c r="A646" s="165"/>
      <c r="B646" s="166"/>
      <c r="C646" s="160"/>
      <c r="D646" s="160"/>
      <c r="E646" s="162"/>
      <c r="F646" s="21" t="s">
        <v>262</v>
      </c>
      <c r="G646" s="136" t="s">
        <v>10</v>
      </c>
      <c r="H646" s="160">
        <v>2</v>
      </c>
      <c r="I646" s="167">
        <v>3444</v>
      </c>
      <c r="J646" s="162">
        <f t="shared" si="144"/>
        <v>6888</v>
      </c>
      <c r="K646" s="139"/>
      <c r="L646" s="139"/>
      <c r="M646" s="139"/>
      <c r="N646" s="139"/>
      <c r="O646" s="139"/>
      <c r="P646" s="139"/>
      <c r="Q646" s="139"/>
      <c r="R646" s="139"/>
      <c r="S646" s="139"/>
      <c r="T646" s="139"/>
      <c r="U646" s="139"/>
      <c r="V646" s="139"/>
    </row>
    <row r="647" spans="1:23" s="151" customFormat="1" ht="16.5" customHeight="1" x14ac:dyDescent="0.2">
      <c r="A647" s="165"/>
      <c r="B647" s="166"/>
      <c r="C647" s="160"/>
      <c r="D647" s="160"/>
      <c r="E647" s="162"/>
      <c r="F647" s="21" t="s">
        <v>263</v>
      </c>
      <c r="G647" s="136" t="s">
        <v>10</v>
      </c>
      <c r="H647" s="160">
        <v>2</v>
      </c>
      <c r="I647" s="167">
        <v>2040</v>
      </c>
      <c r="J647" s="162">
        <f t="shared" si="144"/>
        <v>4080</v>
      </c>
      <c r="K647" s="139"/>
      <c r="L647" s="139"/>
      <c r="M647" s="139"/>
      <c r="N647" s="139"/>
      <c r="O647" s="139"/>
      <c r="P647" s="139"/>
      <c r="Q647" s="139"/>
      <c r="R647" s="139"/>
      <c r="S647" s="139"/>
      <c r="T647" s="139"/>
      <c r="U647" s="139"/>
      <c r="V647" s="139"/>
    </row>
    <row r="648" spans="1:23" ht="15" x14ac:dyDescent="0.2">
      <c r="A648" s="21" t="s">
        <v>153</v>
      </c>
      <c r="B648" s="22" t="s">
        <v>68</v>
      </c>
      <c r="C648" s="24">
        <v>7</v>
      </c>
      <c r="D648" s="24">
        <v>150</v>
      </c>
      <c r="E648" s="24">
        <f t="shared" ref="E648" si="145">C648*D648</f>
        <v>1050</v>
      </c>
      <c r="F648" s="21" t="s">
        <v>264</v>
      </c>
      <c r="G648" s="22" t="s">
        <v>10</v>
      </c>
      <c r="H648" s="158">
        <f>C648</f>
        <v>7</v>
      </c>
      <c r="I648" s="221">
        <v>1686</v>
      </c>
      <c r="J648" s="153">
        <f t="shared" ref="J648" si="146">H648*I648</f>
        <v>11802</v>
      </c>
    </row>
    <row r="649" spans="1:23" x14ac:dyDescent="0.2">
      <c r="A649" s="21" t="s">
        <v>84</v>
      </c>
      <c r="B649" s="22" t="s">
        <v>68</v>
      </c>
      <c r="C649" s="24">
        <v>69</v>
      </c>
      <c r="D649" s="24">
        <v>60</v>
      </c>
      <c r="E649" s="24">
        <f t="shared" ref="E649:E664" si="147">C649*D649</f>
        <v>4140</v>
      </c>
      <c r="F649" s="21"/>
      <c r="G649" s="22"/>
      <c r="H649" s="63"/>
      <c r="I649" s="24"/>
      <c r="J649" s="55"/>
    </row>
    <row r="650" spans="1:23" x14ac:dyDescent="0.2">
      <c r="A650" s="37" t="s">
        <v>267</v>
      </c>
      <c r="B650" s="31" t="s">
        <v>12</v>
      </c>
      <c r="C650" s="55">
        <v>32.799999999999997</v>
      </c>
      <c r="D650" s="55">
        <v>80</v>
      </c>
      <c r="E650" s="55">
        <f t="shared" ref="E650:E651" si="148">C650*D650</f>
        <v>2624</v>
      </c>
      <c r="F650" s="37"/>
      <c r="G650" s="110"/>
      <c r="H650" s="111"/>
      <c r="I650" s="111"/>
      <c r="J650" s="93"/>
    </row>
    <row r="651" spans="1:23" x14ac:dyDescent="0.2">
      <c r="A651" s="37" t="s">
        <v>96</v>
      </c>
      <c r="B651" s="31" t="s">
        <v>12</v>
      </c>
      <c r="C651" s="55">
        <f>C650</f>
        <v>32.799999999999997</v>
      </c>
      <c r="D651" s="55">
        <v>45</v>
      </c>
      <c r="E651" s="55">
        <f t="shared" si="148"/>
        <v>1475.9999999999998</v>
      </c>
      <c r="F651" s="19" t="s">
        <v>140</v>
      </c>
      <c r="G651" s="77" t="s">
        <v>11</v>
      </c>
      <c r="H651" s="20">
        <f>C651*2.5/25</f>
        <v>3.28</v>
      </c>
      <c r="I651" s="20">
        <v>83</v>
      </c>
      <c r="J651" s="93">
        <f>H651*I651</f>
        <v>272.24</v>
      </c>
    </row>
    <row r="652" spans="1:23" x14ac:dyDescent="0.2">
      <c r="A652" s="21" t="s">
        <v>109</v>
      </c>
      <c r="B652" s="130" t="s">
        <v>12</v>
      </c>
      <c r="C652" s="24">
        <f>30.7+32.6+16.7</f>
        <v>80</v>
      </c>
      <c r="D652" s="24">
        <v>80</v>
      </c>
      <c r="E652" s="24">
        <f t="shared" si="147"/>
        <v>6400</v>
      </c>
      <c r="F652" s="21" t="s">
        <v>108</v>
      </c>
      <c r="G652" s="22" t="s">
        <v>12</v>
      </c>
      <c r="H652" s="24">
        <f>C652</f>
        <v>80</v>
      </c>
      <c r="I652" s="24">
        <v>125</v>
      </c>
      <c r="J652" s="55">
        <f t="shared" ref="J652" si="149">I652*H652</f>
        <v>10000</v>
      </c>
    </row>
    <row r="653" spans="1:23" x14ac:dyDescent="0.2">
      <c r="A653" s="21" t="s">
        <v>265</v>
      </c>
      <c r="B653" s="130" t="s">
        <v>12</v>
      </c>
      <c r="C653" s="24">
        <v>10</v>
      </c>
      <c r="D653" s="24">
        <v>60</v>
      </c>
      <c r="E653" s="24">
        <f t="shared" ref="E653" si="150">C653*D653</f>
        <v>600</v>
      </c>
      <c r="F653" s="21" t="s">
        <v>266</v>
      </c>
      <c r="G653" s="22" t="s">
        <v>12</v>
      </c>
      <c r="H653" s="24">
        <f>C653</f>
        <v>10</v>
      </c>
      <c r="I653" s="24">
        <v>125</v>
      </c>
      <c r="J653" s="55">
        <f t="shared" ref="J653" si="151">I653*H653</f>
        <v>1250</v>
      </c>
    </row>
    <row r="654" spans="1:23" x14ac:dyDescent="0.2">
      <c r="A654" s="21" t="s">
        <v>87</v>
      </c>
      <c r="B654" s="22" t="s">
        <v>68</v>
      </c>
      <c r="C654" s="24">
        <v>57</v>
      </c>
      <c r="D654" s="24">
        <v>70</v>
      </c>
      <c r="E654" s="24">
        <f t="shared" si="147"/>
        <v>3990</v>
      </c>
      <c r="F654" s="116" t="s">
        <v>88</v>
      </c>
      <c r="G654" s="117" t="s">
        <v>10</v>
      </c>
      <c r="H654" s="24">
        <f>C654</f>
        <v>57</v>
      </c>
      <c r="I654" s="164">
        <v>112.1</v>
      </c>
      <c r="J654" s="55">
        <f>I654*H654</f>
        <v>6389.7</v>
      </c>
    </row>
    <row r="655" spans="1:23" s="151" customFormat="1" ht="12.75" customHeight="1" x14ac:dyDescent="0.25">
      <c r="A655" s="159" t="s">
        <v>156</v>
      </c>
      <c r="B655" s="132" t="s">
        <v>39</v>
      </c>
      <c r="C655" s="147">
        <v>7</v>
      </c>
      <c r="D655" s="147">
        <v>100</v>
      </c>
      <c r="E655" s="134">
        <f t="shared" si="147"/>
        <v>700</v>
      </c>
      <c r="F655" s="135" t="s">
        <v>268</v>
      </c>
      <c r="G655" s="136" t="s">
        <v>10</v>
      </c>
      <c r="H655" s="160">
        <v>38</v>
      </c>
      <c r="I655" s="161">
        <v>39.1</v>
      </c>
      <c r="J655" s="162">
        <f t="shared" ref="J655:J656" si="152">H655*I655</f>
        <v>1485.8</v>
      </c>
      <c r="K655" s="139"/>
      <c r="L655" s="139"/>
      <c r="M655" s="139"/>
      <c r="N655" s="139"/>
      <c r="O655" s="139"/>
      <c r="P655" s="139"/>
      <c r="Q655" s="139"/>
      <c r="R655" s="139"/>
      <c r="S655" s="139"/>
      <c r="T655" s="139"/>
      <c r="U655" s="139"/>
      <c r="V655" s="139"/>
      <c r="W655" s="139"/>
    </row>
    <row r="656" spans="1:23" s="151" customFormat="1" ht="14.25" customHeight="1" x14ac:dyDescent="0.25">
      <c r="A656" s="159" t="s">
        <v>157</v>
      </c>
      <c r="B656" s="132" t="s">
        <v>39</v>
      </c>
      <c r="C656" s="147">
        <v>7</v>
      </c>
      <c r="D656" s="147">
        <v>140</v>
      </c>
      <c r="E656" s="134">
        <f t="shared" ref="E656" si="153">C656*D656</f>
        <v>980</v>
      </c>
      <c r="F656" s="163" t="s">
        <v>155</v>
      </c>
      <c r="G656" s="147" t="s">
        <v>10</v>
      </c>
      <c r="H656" s="147">
        <f>H65*6</f>
        <v>148.68</v>
      </c>
      <c r="I656" s="152">
        <v>13.35</v>
      </c>
      <c r="J656" s="162">
        <f t="shared" si="152"/>
        <v>1984.8779999999999</v>
      </c>
    </row>
    <row r="657" spans="1:10" x14ac:dyDescent="0.2">
      <c r="A657" s="21" t="s">
        <v>85</v>
      </c>
      <c r="B657" s="22" t="s">
        <v>68</v>
      </c>
      <c r="C657" s="24">
        <v>57</v>
      </c>
      <c r="D657" s="24">
        <v>80</v>
      </c>
      <c r="E657" s="24">
        <f>C657*D657</f>
        <v>4560</v>
      </c>
      <c r="F657" s="21" t="s">
        <v>86</v>
      </c>
      <c r="G657" s="22" t="s">
        <v>10</v>
      </c>
      <c r="H657" s="63">
        <f>C657</f>
        <v>57</v>
      </c>
      <c r="I657" s="24">
        <v>7.1</v>
      </c>
      <c r="J657" s="55">
        <f>I657*H657</f>
        <v>404.7</v>
      </c>
    </row>
    <row r="658" spans="1:10" ht="15.75" customHeight="1" x14ac:dyDescent="0.2">
      <c r="A658" s="21" t="s">
        <v>105</v>
      </c>
      <c r="B658" s="22" t="s">
        <v>272</v>
      </c>
      <c r="C658" s="24">
        <v>9</v>
      </c>
      <c r="D658" s="24">
        <v>80</v>
      </c>
      <c r="E658" s="24">
        <f>C658*D658</f>
        <v>720</v>
      </c>
      <c r="F658" s="116"/>
      <c r="G658" s="117"/>
      <c r="H658" s="24"/>
      <c r="I658" s="24"/>
      <c r="J658" s="55"/>
    </row>
    <row r="659" spans="1:10" ht="15.75" customHeight="1" x14ac:dyDescent="0.2">
      <c r="A659" s="21" t="s">
        <v>71</v>
      </c>
      <c r="B659" s="22" t="s">
        <v>68</v>
      </c>
      <c r="C659" s="24">
        <v>2</v>
      </c>
      <c r="D659" s="24">
        <v>85</v>
      </c>
      <c r="E659" s="24">
        <f t="shared" si="147"/>
        <v>170</v>
      </c>
      <c r="F659" s="116" t="s">
        <v>72</v>
      </c>
      <c r="G659" s="117" t="s">
        <v>10</v>
      </c>
      <c r="H659" s="24">
        <f t="shared" ref="H659:H662" si="154">C659</f>
        <v>2</v>
      </c>
      <c r="I659" s="164">
        <v>591.9</v>
      </c>
      <c r="J659" s="55">
        <f t="shared" ref="J659:J661" si="155">I659*H659</f>
        <v>1183.8</v>
      </c>
    </row>
    <row r="660" spans="1:10" ht="15.75" customHeight="1" x14ac:dyDescent="0.2">
      <c r="A660" s="21" t="s">
        <v>73</v>
      </c>
      <c r="B660" s="22" t="s">
        <v>68</v>
      </c>
      <c r="C660" s="24">
        <v>52</v>
      </c>
      <c r="D660" s="24">
        <v>80</v>
      </c>
      <c r="E660" s="24">
        <f t="shared" si="147"/>
        <v>4160</v>
      </c>
      <c r="F660" s="116" t="s">
        <v>74</v>
      </c>
      <c r="G660" s="117" t="s">
        <v>10</v>
      </c>
      <c r="H660" s="24">
        <f t="shared" si="154"/>
        <v>52</v>
      </c>
      <c r="I660" s="164">
        <v>95</v>
      </c>
      <c r="J660" s="55">
        <f t="shared" si="155"/>
        <v>4940</v>
      </c>
    </row>
    <row r="661" spans="1:10" x14ac:dyDescent="0.2">
      <c r="A661" s="37" t="s">
        <v>158</v>
      </c>
      <c r="B661" s="31" t="s">
        <v>12</v>
      </c>
      <c r="C661" s="55">
        <v>4.57</v>
      </c>
      <c r="D661" s="55">
        <v>60</v>
      </c>
      <c r="E661" s="55">
        <f t="shared" ref="E661:E663" si="156">C661*D661</f>
        <v>274.20000000000005</v>
      </c>
      <c r="F661" s="37" t="s">
        <v>159</v>
      </c>
      <c r="G661" s="117" t="s">
        <v>12</v>
      </c>
      <c r="H661" s="24">
        <f t="shared" si="154"/>
        <v>4.57</v>
      </c>
      <c r="I661" s="164">
        <v>84</v>
      </c>
      <c r="J661" s="55">
        <f t="shared" si="155"/>
        <v>383.88</v>
      </c>
    </row>
    <row r="662" spans="1:10" x14ac:dyDescent="0.2">
      <c r="A662" s="21" t="s">
        <v>160</v>
      </c>
      <c r="B662" s="22" t="s">
        <v>68</v>
      </c>
      <c r="C662" s="24">
        <v>2</v>
      </c>
      <c r="D662" s="24">
        <v>90</v>
      </c>
      <c r="E662" s="24">
        <f t="shared" si="156"/>
        <v>180</v>
      </c>
      <c r="F662" s="116" t="s">
        <v>161</v>
      </c>
      <c r="G662" s="117" t="s">
        <v>10</v>
      </c>
      <c r="H662" s="24">
        <f t="shared" si="154"/>
        <v>2</v>
      </c>
      <c r="I662" s="164">
        <v>420</v>
      </c>
      <c r="J662" s="55">
        <f t="shared" ref="J662:J663" si="157">I662*H662</f>
        <v>840</v>
      </c>
    </row>
    <row r="663" spans="1:10" x14ac:dyDescent="0.2">
      <c r="A663" s="21" t="s">
        <v>269</v>
      </c>
      <c r="B663" s="22" t="s">
        <v>68</v>
      </c>
      <c r="C663" s="24">
        <v>2</v>
      </c>
      <c r="D663" s="24">
        <v>500</v>
      </c>
      <c r="E663" s="24">
        <f t="shared" si="156"/>
        <v>1000</v>
      </c>
      <c r="F663" s="116" t="s">
        <v>270</v>
      </c>
      <c r="G663" s="117" t="s">
        <v>10</v>
      </c>
      <c r="H663" s="24">
        <v>1</v>
      </c>
      <c r="I663" s="164">
        <v>4673.5200000000004</v>
      </c>
      <c r="J663" s="55">
        <f t="shared" si="157"/>
        <v>4673.5200000000004</v>
      </c>
    </row>
    <row r="664" spans="1:10" x14ac:dyDescent="0.2">
      <c r="A664" s="21" t="s">
        <v>75</v>
      </c>
      <c r="B664" s="22" t="s">
        <v>68</v>
      </c>
      <c r="C664" s="24">
        <v>5</v>
      </c>
      <c r="D664" s="24">
        <v>600</v>
      </c>
      <c r="E664" s="24">
        <f t="shared" si="147"/>
        <v>3000</v>
      </c>
      <c r="F664" s="116" t="s">
        <v>76</v>
      </c>
      <c r="G664" s="117" t="s">
        <v>10</v>
      </c>
      <c r="H664" s="24">
        <v>2</v>
      </c>
      <c r="I664" s="164">
        <v>4673.5200000000004</v>
      </c>
      <c r="J664" s="55">
        <f t="shared" ref="J664:J674" si="158">I664*H664</f>
        <v>9347.0400000000009</v>
      </c>
    </row>
    <row r="665" spans="1:10" x14ac:dyDescent="0.2">
      <c r="A665" s="21"/>
      <c r="B665" s="22"/>
      <c r="C665" s="24"/>
      <c r="D665" s="24"/>
      <c r="E665" s="24"/>
      <c r="F665" s="116" t="s">
        <v>77</v>
      </c>
      <c r="G665" s="117" t="s">
        <v>10</v>
      </c>
      <c r="H665" s="24">
        <v>2</v>
      </c>
      <c r="I665" s="164">
        <v>1272</v>
      </c>
      <c r="J665" s="55">
        <f t="shared" si="158"/>
        <v>2544</v>
      </c>
    </row>
    <row r="666" spans="1:10" x14ac:dyDescent="0.2">
      <c r="A666" s="21"/>
      <c r="B666" s="22"/>
      <c r="C666" s="24"/>
      <c r="D666" s="24"/>
      <c r="E666" s="24"/>
      <c r="F666" s="116" t="s">
        <v>142</v>
      </c>
      <c r="G666" s="117" t="s">
        <v>10</v>
      </c>
      <c r="H666" s="24">
        <v>1</v>
      </c>
      <c r="I666" s="164">
        <v>1020.3</v>
      </c>
      <c r="J666" s="55">
        <f t="shared" si="158"/>
        <v>1020.3</v>
      </c>
    </row>
    <row r="667" spans="1:10" x14ac:dyDescent="0.2">
      <c r="A667" s="21"/>
      <c r="B667" s="22"/>
      <c r="C667" s="24"/>
      <c r="D667" s="24"/>
      <c r="E667" s="24"/>
      <c r="F667" s="116" t="s">
        <v>143</v>
      </c>
      <c r="G667" s="117" t="s">
        <v>10</v>
      </c>
      <c r="H667" s="24">
        <v>2</v>
      </c>
      <c r="I667" s="24">
        <v>84.26</v>
      </c>
      <c r="J667" s="55">
        <f t="shared" ref="J667" si="159">I667*H667</f>
        <v>168.52</v>
      </c>
    </row>
    <row r="668" spans="1:10" x14ac:dyDescent="0.2">
      <c r="A668" s="21"/>
      <c r="B668" s="22"/>
      <c r="C668" s="24"/>
      <c r="D668" s="24"/>
      <c r="E668" s="24"/>
      <c r="F668" s="116" t="s">
        <v>106</v>
      </c>
      <c r="G668" s="117" t="s">
        <v>10</v>
      </c>
      <c r="H668" s="24">
        <v>1</v>
      </c>
      <c r="I668" s="164">
        <v>5000</v>
      </c>
      <c r="J668" s="55">
        <f t="shared" si="158"/>
        <v>5000</v>
      </c>
    </row>
    <row r="669" spans="1:10" x14ac:dyDescent="0.2">
      <c r="A669" s="21"/>
      <c r="B669" s="22"/>
      <c r="C669" s="24"/>
      <c r="D669" s="24"/>
      <c r="E669" s="24"/>
      <c r="F669" s="116" t="s">
        <v>141</v>
      </c>
      <c r="G669" s="117" t="s">
        <v>10</v>
      </c>
      <c r="H669" s="24">
        <v>2</v>
      </c>
      <c r="I669" s="24">
        <v>197.85</v>
      </c>
      <c r="J669" s="55">
        <f t="shared" ref="J669" si="160">I669*H669</f>
        <v>395.7</v>
      </c>
    </row>
    <row r="670" spans="1:10" x14ac:dyDescent="0.2">
      <c r="A670" s="21" t="s">
        <v>78</v>
      </c>
      <c r="B670" s="22" t="s">
        <v>68</v>
      </c>
      <c r="C670" s="24">
        <v>3</v>
      </c>
      <c r="D670" s="24">
        <v>300</v>
      </c>
      <c r="E670" s="24">
        <f t="shared" ref="E670:E674" si="161">C670*D670</f>
        <v>900</v>
      </c>
      <c r="F670" s="116" t="s">
        <v>186</v>
      </c>
      <c r="G670" s="117" t="s">
        <v>10</v>
      </c>
      <c r="H670" s="24">
        <f>C670</f>
        <v>3</v>
      </c>
      <c r="I670" s="164">
        <v>1890</v>
      </c>
      <c r="J670" s="55">
        <f t="shared" si="158"/>
        <v>5670</v>
      </c>
    </row>
    <row r="671" spans="1:10" x14ac:dyDescent="0.2">
      <c r="A671" s="21" t="s">
        <v>107</v>
      </c>
      <c r="B671" s="22" t="s">
        <v>68</v>
      </c>
      <c r="C671" s="24">
        <v>3</v>
      </c>
      <c r="D671" s="24">
        <v>320</v>
      </c>
      <c r="E671" s="24">
        <f>C671*D671</f>
        <v>960</v>
      </c>
      <c r="F671" s="116"/>
      <c r="G671" s="117"/>
      <c r="H671" s="24"/>
      <c r="I671" s="24"/>
      <c r="J671" s="55"/>
    </row>
    <row r="672" spans="1:10" x14ac:dyDescent="0.2">
      <c r="A672" s="21" t="s">
        <v>79</v>
      </c>
      <c r="B672" s="22" t="s">
        <v>68</v>
      </c>
      <c r="C672" s="24">
        <v>2</v>
      </c>
      <c r="D672" s="24">
        <v>350</v>
      </c>
      <c r="E672" s="24">
        <f t="shared" si="161"/>
        <v>700</v>
      </c>
      <c r="F672" s="116" t="s">
        <v>80</v>
      </c>
      <c r="G672" s="117" t="s">
        <v>10</v>
      </c>
      <c r="H672" s="24">
        <f>C672</f>
        <v>2</v>
      </c>
      <c r="I672" s="164">
        <v>2602.9</v>
      </c>
      <c r="J672" s="55">
        <f t="shared" si="158"/>
        <v>5205.8</v>
      </c>
    </row>
    <row r="673" spans="1:10" x14ac:dyDescent="0.2">
      <c r="A673" s="21" t="s">
        <v>82</v>
      </c>
      <c r="B673" s="22" t="s">
        <v>68</v>
      </c>
      <c r="C673" s="24">
        <v>2</v>
      </c>
      <c r="D673" s="24">
        <v>150</v>
      </c>
      <c r="E673" s="24">
        <f>C673*D673</f>
        <v>300</v>
      </c>
      <c r="F673" s="116" t="s">
        <v>83</v>
      </c>
      <c r="G673" s="117" t="s">
        <v>10</v>
      </c>
      <c r="H673" s="24">
        <f>C673</f>
        <v>2</v>
      </c>
      <c r="I673" s="164">
        <v>900</v>
      </c>
      <c r="J673" s="55">
        <f>I673*H673</f>
        <v>1800</v>
      </c>
    </row>
    <row r="674" spans="1:10" x14ac:dyDescent="0.2">
      <c r="A674" s="21" t="s">
        <v>81</v>
      </c>
      <c r="B674" s="22" t="s">
        <v>68</v>
      </c>
      <c r="C674" s="24">
        <v>14</v>
      </c>
      <c r="D674" s="24">
        <v>140</v>
      </c>
      <c r="E674" s="24">
        <f t="shared" si="161"/>
        <v>1960</v>
      </c>
      <c r="F674" s="116" t="s">
        <v>271</v>
      </c>
      <c r="G674" s="117" t="s">
        <v>10</v>
      </c>
      <c r="H674" s="24">
        <f>C674</f>
        <v>14</v>
      </c>
      <c r="I674" s="24">
        <v>195</v>
      </c>
      <c r="J674" s="55">
        <f t="shared" si="158"/>
        <v>2730</v>
      </c>
    </row>
    <row r="675" spans="1:10" ht="15" x14ac:dyDescent="0.2">
      <c r="A675" s="29" t="s">
        <v>13</v>
      </c>
      <c r="B675" s="39"/>
      <c r="C675" s="27"/>
      <c r="D675" s="42"/>
      <c r="E675" s="27">
        <f>SUM(E621:E674)</f>
        <v>88239.9</v>
      </c>
      <c r="F675" s="29" t="s">
        <v>13</v>
      </c>
      <c r="G675" s="39"/>
      <c r="H675" s="27"/>
      <c r="I675" s="27"/>
      <c r="J675" s="30">
        <f>SUM(J621:J674)</f>
        <v>142253.21399999998</v>
      </c>
    </row>
    <row r="676" spans="1:10" ht="18" x14ac:dyDescent="0.2">
      <c r="A676" s="50"/>
      <c r="B676" s="51"/>
      <c r="C676" s="52"/>
      <c r="D676" s="53"/>
      <c r="E676" s="52"/>
      <c r="F676" s="54"/>
      <c r="G676" s="51"/>
      <c r="H676" s="52"/>
      <c r="I676" s="52"/>
      <c r="J676" s="52"/>
    </row>
    <row r="677" spans="1:10" ht="15" x14ac:dyDescent="0.2">
      <c r="A677" s="168" t="s">
        <v>56</v>
      </c>
      <c r="B677" s="169"/>
      <c r="C677" s="169"/>
      <c r="D677" s="169"/>
      <c r="E677" s="169"/>
      <c r="F677" s="169"/>
      <c r="G677" s="169"/>
      <c r="H677" s="169"/>
      <c r="I677" s="169"/>
      <c r="J677" s="170"/>
    </row>
    <row r="678" spans="1:10" ht="15" x14ac:dyDescent="0.2">
      <c r="A678" s="80" t="s">
        <v>97</v>
      </c>
      <c r="B678" s="38" t="s">
        <v>57</v>
      </c>
      <c r="C678" s="20">
        <v>3.6</v>
      </c>
      <c r="D678" s="20">
        <v>1100</v>
      </c>
      <c r="E678" s="20">
        <f>C678*D678</f>
        <v>3960</v>
      </c>
      <c r="F678" s="19" t="s">
        <v>58</v>
      </c>
      <c r="G678" s="38"/>
      <c r="H678" s="23"/>
      <c r="I678" s="23"/>
      <c r="J678" s="62">
        <f>(E682+E675+E618+E544+E469+E409+E299+E213+E125+E43)*0.04</f>
        <v>11207.779199999999</v>
      </c>
    </row>
    <row r="679" spans="1:10" ht="15" x14ac:dyDescent="0.2">
      <c r="A679" s="80" t="s">
        <v>98</v>
      </c>
      <c r="B679" s="38" t="s">
        <v>57</v>
      </c>
      <c r="C679" s="20">
        <v>14.83</v>
      </c>
      <c r="D679" s="20">
        <v>1200</v>
      </c>
      <c r="E679" s="20">
        <f>C679*D679</f>
        <v>17796</v>
      </c>
      <c r="F679" s="19" t="s">
        <v>59</v>
      </c>
      <c r="G679" s="38"/>
      <c r="H679" s="20"/>
      <c r="I679" s="20"/>
      <c r="J679" s="62">
        <f>(E682+E675+E618+E544+E469+E409+E299+E213+E125+E43)*0.01</f>
        <v>2801.9447999999998</v>
      </c>
    </row>
    <row r="680" spans="1:10" ht="15" x14ac:dyDescent="0.2">
      <c r="A680" s="80" t="s">
        <v>99</v>
      </c>
      <c r="B680" s="38" t="s">
        <v>57</v>
      </c>
      <c r="C680" s="20">
        <v>11.23</v>
      </c>
      <c r="D680" s="20">
        <v>500</v>
      </c>
      <c r="E680" s="20">
        <f>C680*D680</f>
        <v>5615</v>
      </c>
      <c r="F680" s="19" t="s">
        <v>60</v>
      </c>
      <c r="G680" s="38"/>
      <c r="H680" s="20"/>
      <c r="I680" s="20"/>
      <c r="J680" s="62">
        <f>(E682+E675+E618+E544+E469+E409+E299+E213+E125+E43)*0.012</f>
        <v>3362.33376</v>
      </c>
    </row>
    <row r="681" spans="1:10" ht="15" x14ac:dyDescent="0.2">
      <c r="A681" s="80" t="s">
        <v>100</v>
      </c>
      <c r="B681" s="38" t="s">
        <v>57</v>
      </c>
      <c r="C681" s="20">
        <v>3.6</v>
      </c>
      <c r="D681" s="20">
        <v>400</v>
      </c>
      <c r="E681" s="20">
        <f>C681*D681</f>
        <v>1440</v>
      </c>
      <c r="F681" s="19" t="s">
        <v>61</v>
      </c>
      <c r="G681" s="38"/>
      <c r="H681" s="20"/>
      <c r="I681" s="20"/>
      <c r="J681" s="62">
        <f>(E682+E675+E618+E544+E469+E409+E299+E213+E125+E43)*0.014</f>
        <v>3922.7227199999998</v>
      </c>
    </row>
    <row r="682" spans="1:10" ht="15" x14ac:dyDescent="0.2">
      <c r="A682" s="57" t="s">
        <v>13</v>
      </c>
      <c r="B682" s="58"/>
      <c r="C682" s="59"/>
      <c r="D682" s="60"/>
      <c r="E682" s="59">
        <f>SUM(E678:E681)</f>
        <v>28811</v>
      </c>
      <c r="F682" s="61" t="s">
        <v>13</v>
      </c>
      <c r="G682" s="58"/>
      <c r="H682" s="59"/>
      <c r="I682" s="59"/>
      <c r="J682" s="62">
        <f>SUM(J678:J681)</f>
        <v>21294.780480000001</v>
      </c>
    </row>
    <row r="683" spans="1:10" x14ac:dyDescent="0.2">
      <c r="A683" s="64"/>
      <c r="B683" s="65"/>
      <c r="C683" s="65"/>
      <c r="D683" s="65"/>
      <c r="E683" s="65"/>
      <c r="F683" s="66"/>
      <c r="G683" s="67"/>
      <c r="H683" s="67"/>
      <c r="I683" s="67"/>
      <c r="J683" s="68"/>
    </row>
    <row r="684" spans="1:10" ht="18" x14ac:dyDescent="0.2">
      <c r="A684" s="44" t="s">
        <v>62</v>
      </c>
      <c r="B684" s="45"/>
      <c r="C684" s="46"/>
      <c r="D684" s="47"/>
      <c r="E684" s="46">
        <f>E682+E675+E618+E544+E469+E409+E299+E213+E125+E43+J682</f>
        <v>301489.26048</v>
      </c>
      <c r="F684" s="48" t="s">
        <v>55</v>
      </c>
      <c r="G684" s="45"/>
      <c r="H684" s="46"/>
      <c r="I684" s="46"/>
      <c r="J684" s="49">
        <f>J675+J618+J544+J469+J409+J299+J213+J125+J43</f>
        <v>326053.91631446668</v>
      </c>
    </row>
    <row r="685" spans="1:10" ht="15" x14ac:dyDescent="0.25">
      <c r="A685" s="173" t="s">
        <v>63</v>
      </c>
      <c r="B685" s="65"/>
      <c r="C685" s="75"/>
      <c r="D685" s="75"/>
      <c r="E685" s="101"/>
      <c r="F685" s="102"/>
      <c r="G685" s="65"/>
      <c r="H685" s="103"/>
      <c r="I685" s="175">
        <f>E684+J684</f>
        <v>627543.17679446668</v>
      </c>
      <c r="J685" s="176"/>
    </row>
    <row r="686" spans="1:10" ht="15" x14ac:dyDescent="0.25">
      <c r="A686" s="174"/>
      <c r="B686" s="65"/>
      <c r="C686" s="75"/>
      <c r="D686" s="75"/>
      <c r="E686" s="101"/>
      <c r="F686" s="102"/>
      <c r="G686" s="65"/>
      <c r="H686" s="103"/>
      <c r="I686" s="177"/>
      <c r="J686" s="178"/>
    </row>
  </sheetData>
  <mergeCells count="42">
    <mergeCell ref="A577:J577"/>
    <mergeCell ref="A607:J607"/>
    <mergeCell ref="A389:J389"/>
    <mergeCell ref="A502:J502"/>
    <mergeCell ref="A532:J532"/>
    <mergeCell ref="D411:F411"/>
    <mergeCell ref="A412:J412"/>
    <mergeCell ref="A433:J433"/>
    <mergeCell ref="A453:J453"/>
    <mergeCell ref="D6:F6"/>
    <mergeCell ref="A7:J7"/>
    <mergeCell ref="A25:J25"/>
    <mergeCell ref="A35:J35"/>
    <mergeCell ref="A59:A63"/>
    <mergeCell ref="A1:J1"/>
    <mergeCell ref="A2:J2"/>
    <mergeCell ref="I3:J3"/>
    <mergeCell ref="A4:E4"/>
    <mergeCell ref="F4:J4"/>
    <mergeCell ref="A685:A686"/>
    <mergeCell ref="I685:J686"/>
    <mergeCell ref="A620:J620"/>
    <mergeCell ref="A77:J77"/>
    <mergeCell ref="A677:J677"/>
    <mergeCell ref="A107:J107"/>
    <mergeCell ref="D471:F471"/>
    <mergeCell ref="A472:J472"/>
    <mergeCell ref="D127:F127"/>
    <mergeCell ref="A128:J128"/>
    <mergeCell ref="D546:F546"/>
    <mergeCell ref="A547:J547"/>
    <mergeCell ref="D45:F45"/>
    <mergeCell ref="A46:J46"/>
    <mergeCell ref="A165:J165"/>
    <mergeCell ref="A197:J197"/>
    <mergeCell ref="D215:F215"/>
    <mergeCell ref="A216:J216"/>
    <mergeCell ref="A251:J251"/>
    <mergeCell ref="A283:J283"/>
    <mergeCell ref="D301:F301"/>
    <mergeCell ref="A302:J302"/>
    <mergeCell ref="A357:J357"/>
  </mergeCells>
  <phoneticPr fontId="17" type="noConversion"/>
  <conditionalFormatting sqref="E630 J636:J637 E636 J641 J643">
    <cfRule type="expression" dxfId="169" priority="687" stopIfTrue="1">
      <formula>AND(NOT(ISBLANK(A630)),OR(ISBLANK(E630),E630=0))</formula>
    </cfRule>
  </conditionalFormatting>
  <conditionalFormatting sqref="E637">
    <cfRule type="expression" dxfId="168" priority="643" stopIfTrue="1">
      <formula>AND(NOT(ISBLANK(A637)),OR(ISBLANK(E637),E637=0))</formula>
    </cfRule>
  </conditionalFormatting>
  <conditionalFormatting sqref="J630">
    <cfRule type="expression" dxfId="167" priority="642" stopIfTrue="1">
      <formula>AND(NOT(ISBLANK(F630)),OR(ISBLANK(J630),J630=0))</formula>
    </cfRule>
  </conditionalFormatting>
  <conditionalFormatting sqref="J648">
    <cfRule type="expression" dxfId="166" priority="245" stopIfTrue="1">
      <formula>AND(NOT(ISBLANK(F648)),OR(ISBLANK(J648),J648=0))</formula>
    </cfRule>
  </conditionalFormatting>
  <conditionalFormatting sqref="J632 E632">
    <cfRule type="expression" dxfId="165" priority="244" stopIfTrue="1">
      <formula>AND(NOT(ISBLANK(A632)),OR(ISBLANK(E632),E632=0))</formula>
    </cfRule>
  </conditionalFormatting>
  <conditionalFormatting sqref="J634 E634">
    <cfRule type="expression" dxfId="164" priority="243" stopIfTrue="1">
      <formula>AND(NOT(ISBLANK(A634)),OR(ISBLANK(E634),E634=0))</formula>
    </cfRule>
  </conditionalFormatting>
  <conditionalFormatting sqref="J635 E635">
    <cfRule type="expression" dxfId="163" priority="242" stopIfTrue="1">
      <formula>AND(NOT(ISBLANK(A635)),OR(ISBLANK(E635),E635=0))</formula>
    </cfRule>
  </conditionalFormatting>
  <conditionalFormatting sqref="E655:E656">
    <cfRule type="expression" dxfId="162" priority="241" stopIfTrue="1">
      <formula>AND(NOT(ISBLANK(A655)),OR(ISBLANK(E655),E655=0))</formula>
    </cfRule>
  </conditionalFormatting>
  <conditionalFormatting sqref="E655:E656">
    <cfRule type="expression" dxfId="161" priority="238" stopIfTrue="1">
      <formula>AND(NOT(ISBLANK(A655)),OR(ISBLANK(E655),E655=0))</formula>
    </cfRule>
  </conditionalFormatting>
  <conditionalFormatting sqref="J655:J656">
    <cfRule type="expression" dxfId="160" priority="232" stopIfTrue="1">
      <formula>AND(NOT(ISBLANK(E655)),OR(ISBLANK(J655),J655=0))</formula>
    </cfRule>
  </conditionalFormatting>
  <conditionalFormatting sqref="J655:J656">
    <cfRule type="expression" dxfId="159" priority="233" stopIfTrue="1">
      <formula>AND(NOT(ISBLANK(E655)),OR(ISBLANK(J655),J655=0))</formula>
    </cfRule>
  </conditionalFormatting>
  <conditionalFormatting sqref="J92:J94 J79:J90">
    <cfRule type="expression" dxfId="158" priority="219" stopIfTrue="1">
      <formula>AND(NOT(ISBLANK(F79)),OR(ISBLANK(J79),J79=0))</formula>
    </cfRule>
  </conditionalFormatting>
  <conditionalFormatting sqref="J91">
    <cfRule type="expression" dxfId="157" priority="231" stopIfTrue="1">
      <formula>AND(NOT(ISBLANK(F91)),OR(ISBLANK(J91),J91=0))</formula>
    </cfRule>
  </conditionalFormatting>
  <conditionalFormatting sqref="E79:E89 E91:E94">
    <cfRule type="expression" dxfId="156" priority="230" stopIfTrue="1">
      <formula>AND(NOT(ISBLANK(A79)),OR(ISBLANK(E79),E79=0))</formula>
    </cfRule>
  </conditionalFormatting>
  <conditionalFormatting sqref="E79 E81 E88:E89 E91">
    <cfRule type="expression" dxfId="155" priority="229" stopIfTrue="1">
      <formula>AND(NOT(ISBLANK(A79)),OR(ISBLANK(E79),E79=0))</formula>
    </cfRule>
  </conditionalFormatting>
  <conditionalFormatting sqref="E83">
    <cfRule type="expression" dxfId="154" priority="228" stopIfTrue="1">
      <formula>AND(NOT(ISBLANK(A83)),OR(ISBLANK(E83),E83=0))</formula>
    </cfRule>
  </conditionalFormatting>
  <conditionalFormatting sqref="E84">
    <cfRule type="expression" dxfId="153" priority="227" stopIfTrue="1">
      <formula>AND(NOT(ISBLANK(A84)),OR(ISBLANK(E84),E84=0))</formula>
    </cfRule>
  </conditionalFormatting>
  <conditionalFormatting sqref="E85:E87">
    <cfRule type="expression" dxfId="152" priority="226" stopIfTrue="1">
      <formula>AND(NOT(ISBLANK(A85)),OR(ISBLANK(E85),E85=0))</formula>
    </cfRule>
  </conditionalFormatting>
  <conditionalFormatting sqref="E82">
    <cfRule type="expression" dxfId="151" priority="225" stopIfTrue="1">
      <formula>AND(NOT(ISBLANK(A82)),OR(ISBLANK(E82),E82=0))</formula>
    </cfRule>
  </conditionalFormatting>
  <conditionalFormatting sqref="J79">
    <cfRule type="expression" dxfId="150" priority="224" stopIfTrue="1">
      <formula>AND(NOT(ISBLANK(F79)),OR(ISBLANK(J79),J79=0))</formula>
    </cfRule>
  </conditionalFormatting>
  <conditionalFormatting sqref="J79">
    <cfRule type="expression" dxfId="149" priority="223" stopIfTrue="1">
      <formula>AND(NOT(ISBLANK(F79)),OR(ISBLANK(J79),J79=0))</formula>
    </cfRule>
  </conditionalFormatting>
  <conditionalFormatting sqref="J79">
    <cfRule type="expression" dxfId="148" priority="222" stopIfTrue="1">
      <formula>AND(NOT(ISBLANK(F79)),OR(ISBLANK(J79),J79=0))</formula>
    </cfRule>
  </conditionalFormatting>
  <conditionalFormatting sqref="J90">
    <cfRule type="expression" dxfId="147" priority="221" stopIfTrue="1">
      <formula>AND(NOT(ISBLANK(F90)),OR(ISBLANK(J90),J90=0))</formula>
    </cfRule>
  </conditionalFormatting>
  <conditionalFormatting sqref="E90">
    <cfRule type="expression" dxfId="146" priority="220" stopIfTrue="1">
      <formula>AND(NOT(ISBLANK(A90)),OR(ISBLANK(E90),E90=0))</formula>
    </cfRule>
  </conditionalFormatting>
  <conditionalFormatting sqref="E26">
    <cfRule type="expression" dxfId="145" priority="179" stopIfTrue="1">
      <formula>AND(NOT(ISBLANK(A26)),OR(ISBLANK(E26),E26=0))</formula>
    </cfRule>
  </conditionalFormatting>
  <conditionalFormatting sqref="J95:J96">
    <cfRule type="expression" dxfId="144" priority="177" stopIfTrue="1">
      <formula>AND(NOT(ISBLANK(F95)),OR(ISBLANK(J95),J95=0))</formula>
    </cfRule>
  </conditionalFormatting>
  <conditionalFormatting sqref="E95:E96">
    <cfRule type="expression" dxfId="143" priority="178" stopIfTrue="1">
      <formula>AND(NOT(ISBLANK(A95)),OR(ISBLANK(E95),E95=0))</formula>
    </cfRule>
  </conditionalFormatting>
  <conditionalFormatting sqref="E78">
    <cfRule type="expression" dxfId="142" priority="176" stopIfTrue="1">
      <formula>AND(NOT(ISBLANK(A78)),OR(ISBLANK(E78),E78=0))</formula>
    </cfRule>
  </conditionalFormatting>
  <conditionalFormatting sqref="J180:J182 J167:J178">
    <cfRule type="expression" dxfId="141" priority="163" stopIfTrue="1">
      <formula>AND(NOT(ISBLANK(F167)),OR(ISBLANK(J167),J167=0))</formula>
    </cfRule>
  </conditionalFormatting>
  <conditionalFormatting sqref="J179">
    <cfRule type="expression" dxfId="140" priority="175" stopIfTrue="1">
      <formula>AND(NOT(ISBLANK(F179)),OR(ISBLANK(J179),J179=0))</formula>
    </cfRule>
  </conditionalFormatting>
  <conditionalFormatting sqref="E167:E177 E179:E182">
    <cfRule type="expression" dxfId="139" priority="174" stopIfTrue="1">
      <formula>AND(NOT(ISBLANK(A167)),OR(ISBLANK(E167),E167=0))</formula>
    </cfRule>
  </conditionalFormatting>
  <conditionalFormatting sqref="E167 E169 E176:E177 E179">
    <cfRule type="expression" dxfId="138" priority="173" stopIfTrue="1">
      <formula>AND(NOT(ISBLANK(A167)),OR(ISBLANK(E167),E167=0))</formula>
    </cfRule>
  </conditionalFormatting>
  <conditionalFormatting sqref="E171">
    <cfRule type="expression" dxfId="137" priority="172" stopIfTrue="1">
      <formula>AND(NOT(ISBLANK(A171)),OR(ISBLANK(E171),E171=0))</formula>
    </cfRule>
  </conditionalFormatting>
  <conditionalFormatting sqref="E172">
    <cfRule type="expression" dxfId="136" priority="171" stopIfTrue="1">
      <formula>AND(NOT(ISBLANK(A172)),OR(ISBLANK(E172),E172=0))</formula>
    </cfRule>
  </conditionalFormatting>
  <conditionalFormatting sqref="E173:E175">
    <cfRule type="expression" dxfId="135" priority="170" stopIfTrue="1">
      <formula>AND(NOT(ISBLANK(A173)),OR(ISBLANK(E173),E173=0))</formula>
    </cfRule>
  </conditionalFormatting>
  <conditionalFormatting sqref="E170">
    <cfRule type="expression" dxfId="134" priority="169" stopIfTrue="1">
      <formula>AND(NOT(ISBLANK(A170)),OR(ISBLANK(E170),E170=0))</formula>
    </cfRule>
  </conditionalFormatting>
  <conditionalFormatting sqref="J167">
    <cfRule type="expression" dxfId="133" priority="168" stopIfTrue="1">
      <formula>AND(NOT(ISBLANK(F167)),OR(ISBLANK(J167),J167=0))</formula>
    </cfRule>
  </conditionalFormatting>
  <conditionalFormatting sqref="J167">
    <cfRule type="expression" dxfId="132" priority="167" stopIfTrue="1">
      <formula>AND(NOT(ISBLANK(F167)),OR(ISBLANK(J167),J167=0))</formula>
    </cfRule>
  </conditionalFormatting>
  <conditionalFormatting sqref="J167">
    <cfRule type="expression" dxfId="131" priority="166" stopIfTrue="1">
      <formula>AND(NOT(ISBLANK(F167)),OR(ISBLANK(J167),J167=0))</formula>
    </cfRule>
  </conditionalFormatting>
  <conditionalFormatting sqref="J178">
    <cfRule type="expression" dxfId="130" priority="165" stopIfTrue="1">
      <formula>AND(NOT(ISBLANK(F178)),OR(ISBLANK(J178),J178=0))</formula>
    </cfRule>
  </conditionalFormatting>
  <conditionalFormatting sqref="E178">
    <cfRule type="expression" dxfId="129" priority="164" stopIfTrue="1">
      <formula>AND(NOT(ISBLANK(A178)),OR(ISBLANK(E178),E178=0))</formula>
    </cfRule>
  </conditionalFormatting>
  <conditionalFormatting sqref="J193:J194">
    <cfRule type="expression" dxfId="128" priority="161" stopIfTrue="1">
      <formula>AND(NOT(ISBLANK(F193)),OR(ISBLANK(J193),J193=0))</formula>
    </cfRule>
  </conditionalFormatting>
  <conditionalFormatting sqref="E193:E194">
    <cfRule type="expression" dxfId="127" priority="162" stopIfTrue="1">
      <formula>AND(NOT(ISBLANK(A193)),OR(ISBLANK(E193),E193=0))</formula>
    </cfRule>
  </conditionalFormatting>
  <conditionalFormatting sqref="E166">
    <cfRule type="expression" dxfId="126" priority="160" stopIfTrue="1">
      <formula>AND(NOT(ISBLANK(A166)),OR(ISBLANK(E166),E166=0))</formula>
    </cfRule>
  </conditionalFormatting>
  <conditionalFormatting sqref="E150">
    <cfRule type="expression" dxfId="125" priority="159" stopIfTrue="1">
      <formula>AND(NOT(ISBLANK(A150)),OR(ISBLANK(E150),E150=0))</formula>
    </cfRule>
  </conditionalFormatting>
  <conditionalFormatting sqref="E149">
    <cfRule type="expression" dxfId="124" priority="158" stopIfTrue="1">
      <formula>AND(NOT(ISBLANK(A149)),OR(ISBLANK(E149),E149=0))</formula>
    </cfRule>
  </conditionalFormatting>
  <conditionalFormatting sqref="J266:J268 J253:J264">
    <cfRule type="expression" dxfId="123" priority="145" stopIfTrue="1">
      <formula>AND(NOT(ISBLANK(F253)),OR(ISBLANK(J253),J253=0))</formula>
    </cfRule>
  </conditionalFormatting>
  <conditionalFormatting sqref="J265">
    <cfRule type="expression" dxfId="122" priority="157" stopIfTrue="1">
      <formula>AND(NOT(ISBLANK(F265)),OR(ISBLANK(J265),J265=0))</formula>
    </cfRule>
  </conditionalFormatting>
  <conditionalFormatting sqref="E253:E263 E265:E268">
    <cfRule type="expression" dxfId="121" priority="156" stopIfTrue="1">
      <formula>AND(NOT(ISBLANK(A253)),OR(ISBLANK(E253),E253=0))</formula>
    </cfRule>
  </conditionalFormatting>
  <conditionalFormatting sqref="E253 E255 E262:E263 E265">
    <cfRule type="expression" dxfId="120" priority="155" stopIfTrue="1">
      <formula>AND(NOT(ISBLANK(A253)),OR(ISBLANK(E253),E253=0))</formula>
    </cfRule>
  </conditionalFormatting>
  <conditionalFormatting sqref="E257">
    <cfRule type="expression" dxfId="119" priority="154" stopIfTrue="1">
      <formula>AND(NOT(ISBLANK(A257)),OR(ISBLANK(E257),E257=0))</formula>
    </cfRule>
  </conditionalFormatting>
  <conditionalFormatting sqref="E258">
    <cfRule type="expression" dxfId="118" priority="153" stopIfTrue="1">
      <formula>AND(NOT(ISBLANK(A258)),OR(ISBLANK(E258),E258=0))</formula>
    </cfRule>
  </conditionalFormatting>
  <conditionalFormatting sqref="E259:E261">
    <cfRule type="expression" dxfId="117" priority="152" stopIfTrue="1">
      <formula>AND(NOT(ISBLANK(A259)),OR(ISBLANK(E259),E259=0))</formula>
    </cfRule>
  </conditionalFormatting>
  <conditionalFormatting sqref="E256">
    <cfRule type="expression" dxfId="116" priority="151" stopIfTrue="1">
      <formula>AND(NOT(ISBLANK(A256)),OR(ISBLANK(E256),E256=0))</formula>
    </cfRule>
  </conditionalFormatting>
  <conditionalFormatting sqref="J253">
    <cfRule type="expression" dxfId="115" priority="150" stopIfTrue="1">
      <formula>AND(NOT(ISBLANK(F253)),OR(ISBLANK(J253),J253=0))</formula>
    </cfRule>
  </conditionalFormatting>
  <conditionalFormatting sqref="J253">
    <cfRule type="expression" dxfId="114" priority="149" stopIfTrue="1">
      <formula>AND(NOT(ISBLANK(F253)),OR(ISBLANK(J253),J253=0))</formula>
    </cfRule>
  </conditionalFormatting>
  <conditionalFormatting sqref="J253">
    <cfRule type="expression" dxfId="113" priority="148" stopIfTrue="1">
      <formula>AND(NOT(ISBLANK(F253)),OR(ISBLANK(J253),J253=0))</formula>
    </cfRule>
  </conditionalFormatting>
  <conditionalFormatting sqref="J264">
    <cfRule type="expression" dxfId="112" priority="147" stopIfTrue="1">
      <formula>AND(NOT(ISBLANK(F264)),OR(ISBLANK(J264),J264=0))</formula>
    </cfRule>
  </conditionalFormatting>
  <conditionalFormatting sqref="E264">
    <cfRule type="expression" dxfId="111" priority="146" stopIfTrue="1">
      <formula>AND(NOT(ISBLANK(A264)),OR(ISBLANK(E264),E264=0))</formula>
    </cfRule>
  </conditionalFormatting>
  <conditionalFormatting sqref="J279:J280">
    <cfRule type="expression" dxfId="110" priority="143" stopIfTrue="1">
      <formula>AND(NOT(ISBLANK(F279)),OR(ISBLANK(J279),J279=0))</formula>
    </cfRule>
  </conditionalFormatting>
  <conditionalFormatting sqref="E279:E280">
    <cfRule type="expression" dxfId="109" priority="144" stopIfTrue="1">
      <formula>AND(NOT(ISBLANK(A279)),OR(ISBLANK(E279),E279=0))</formula>
    </cfRule>
  </conditionalFormatting>
  <conditionalFormatting sqref="E252">
    <cfRule type="expression" dxfId="108" priority="142" stopIfTrue="1">
      <formula>AND(NOT(ISBLANK(A252)),OR(ISBLANK(E252),E252=0))</formula>
    </cfRule>
  </conditionalFormatting>
  <conditionalFormatting sqref="E236">
    <cfRule type="expression" dxfId="107" priority="141" stopIfTrue="1">
      <formula>AND(NOT(ISBLANK(A236)),OR(ISBLANK(E236),E236=0))</formula>
    </cfRule>
  </conditionalFormatting>
  <conditionalFormatting sqref="E235">
    <cfRule type="expression" dxfId="106" priority="140" stopIfTrue="1">
      <formula>AND(NOT(ISBLANK(A235)),OR(ISBLANK(E235),E235=0))</formula>
    </cfRule>
  </conditionalFormatting>
  <conditionalFormatting sqref="J372:J374 J359:J370">
    <cfRule type="expression" dxfId="105" priority="127" stopIfTrue="1">
      <formula>AND(NOT(ISBLANK(F359)),OR(ISBLANK(J359),J359=0))</formula>
    </cfRule>
  </conditionalFormatting>
  <conditionalFormatting sqref="J371">
    <cfRule type="expression" dxfId="104" priority="139" stopIfTrue="1">
      <formula>AND(NOT(ISBLANK(F371)),OR(ISBLANK(J371),J371=0))</formula>
    </cfRule>
  </conditionalFormatting>
  <conditionalFormatting sqref="E359:E369 E371:E374">
    <cfRule type="expression" dxfId="103" priority="138" stopIfTrue="1">
      <formula>AND(NOT(ISBLANK(A359)),OR(ISBLANK(E359),E359=0))</formula>
    </cfRule>
  </conditionalFormatting>
  <conditionalFormatting sqref="E359 E361 E368:E369 E371">
    <cfRule type="expression" dxfId="102" priority="137" stopIfTrue="1">
      <formula>AND(NOT(ISBLANK(A359)),OR(ISBLANK(E359),E359=0))</formula>
    </cfRule>
  </conditionalFormatting>
  <conditionalFormatting sqref="E363">
    <cfRule type="expression" dxfId="101" priority="136" stopIfTrue="1">
      <formula>AND(NOT(ISBLANK(A363)),OR(ISBLANK(E363),E363=0))</formula>
    </cfRule>
  </conditionalFormatting>
  <conditionalFormatting sqref="E364">
    <cfRule type="expression" dxfId="100" priority="135" stopIfTrue="1">
      <formula>AND(NOT(ISBLANK(A364)),OR(ISBLANK(E364),E364=0))</formula>
    </cfRule>
  </conditionalFormatting>
  <conditionalFormatting sqref="E365:E367">
    <cfRule type="expression" dxfId="99" priority="134" stopIfTrue="1">
      <formula>AND(NOT(ISBLANK(A365)),OR(ISBLANK(E365),E365=0))</formula>
    </cfRule>
  </conditionalFormatting>
  <conditionalFormatting sqref="E362">
    <cfRule type="expression" dxfId="98" priority="133" stopIfTrue="1">
      <formula>AND(NOT(ISBLANK(A362)),OR(ISBLANK(E362),E362=0))</formula>
    </cfRule>
  </conditionalFormatting>
  <conditionalFormatting sqref="J359">
    <cfRule type="expression" dxfId="97" priority="132" stopIfTrue="1">
      <formula>AND(NOT(ISBLANK(F359)),OR(ISBLANK(J359),J359=0))</formula>
    </cfRule>
  </conditionalFormatting>
  <conditionalFormatting sqref="J359">
    <cfRule type="expression" dxfId="96" priority="131" stopIfTrue="1">
      <formula>AND(NOT(ISBLANK(F359)),OR(ISBLANK(J359),J359=0))</formula>
    </cfRule>
  </conditionalFormatting>
  <conditionalFormatting sqref="J359">
    <cfRule type="expression" dxfId="95" priority="130" stopIfTrue="1">
      <formula>AND(NOT(ISBLANK(F359)),OR(ISBLANK(J359),J359=0))</formula>
    </cfRule>
  </conditionalFormatting>
  <conditionalFormatting sqref="J370">
    <cfRule type="expression" dxfId="94" priority="129" stopIfTrue="1">
      <formula>AND(NOT(ISBLANK(F370)),OR(ISBLANK(J370),J370=0))</formula>
    </cfRule>
  </conditionalFormatting>
  <conditionalFormatting sqref="E370">
    <cfRule type="expression" dxfId="93" priority="128" stopIfTrue="1">
      <formula>AND(NOT(ISBLANK(A370)),OR(ISBLANK(E370),E370=0))</formula>
    </cfRule>
  </conditionalFormatting>
  <conditionalFormatting sqref="J385:J386">
    <cfRule type="expression" dxfId="92" priority="125" stopIfTrue="1">
      <formula>AND(NOT(ISBLANK(F385)),OR(ISBLANK(J385),J385=0))</formula>
    </cfRule>
  </conditionalFormatting>
  <conditionalFormatting sqref="E385:E386">
    <cfRule type="expression" dxfId="91" priority="126" stopIfTrue="1">
      <formula>AND(NOT(ISBLANK(A385)),OR(ISBLANK(E385),E385=0))</formula>
    </cfRule>
  </conditionalFormatting>
  <conditionalFormatting sqref="E358">
    <cfRule type="expression" dxfId="90" priority="124" stopIfTrue="1">
      <formula>AND(NOT(ISBLANK(A358)),OR(ISBLANK(E358),E358=0))</formula>
    </cfRule>
  </conditionalFormatting>
  <conditionalFormatting sqref="E334">
    <cfRule type="expression" dxfId="89" priority="123" stopIfTrue="1">
      <formula>AND(NOT(ISBLANK(A334)),OR(ISBLANK(E334),E334=0))</formula>
    </cfRule>
  </conditionalFormatting>
  <conditionalFormatting sqref="E333">
    <cfRule type="expression" dxfId="88" priority="122" stopIfTrue="1">
      <formula>AND(NOT(ISBLANK(A333)),OR(ISBLANK(E333),E333=0))</formula>
    </cfRule>
  </conditionalFormatting>
  <conditionalFormatting sqref="J316:J318 J303:J314">
    <cfRule type="expression" dxfId="87" priority="109" stopIfTrue="1">
      <formula>AND(NOT(ISBLANK(F303)),OR(ISBLANK(J303),J303=0))</formula>
    </cfRule>
  </conditionalFormatting>
  <conditionalFormatting sqref="J315">
    <cfRule type="expression" dxfId="86" priority="121" stopIfTrue="1">
      <formula>AND(NOT(ISBLANK(F315)),OR(ISBLANK(J315),J315=0))</formula>
    </cfRule>
  </conditionalFormatting>
  <conditionalFormatting sqref="E303:E313 E315:E318">
    <cfRule type="expression" dxfId="85" priority="120" stopIfTrue="1">
      <formula>AND(NOT(ISBLANK(A303)),OR(ISBLANK(E303),E303=0))</formula>
    </cfRule>
  </conditionalFormatting>
  <conditionalFormatting sqref="E303 E305 E312:E313 E315">
    <cfRule type="expression" dxfId="84" priority="119" stopIfTrue="1">
      <formula>AND(NOT(ISBLANK(A303)),OR(ISBLANK(E303),E303=0))</formula>
    </cfRule>
  </conditionalFormatting>
  <conditionalFormatting sqref="E307">
    <cfRule type="expression" dxfId="83" priority="118" stopIfTrue="1">
      <formula>AND(NOT(ISBLANK(A307)),OR(ISBLANK(E307),E307=0))</formula>
    </cfRule>
  </conditionalFormatting>
  <conditionalFormatting sqref="E308">
    <cfRule type="expression" dxfId="82" priority="117" stopIfTrue="1">
      <formula>AND(NOT(ISBLANK(A308)),OR(ISBLANK(E308),E308=0))</formula>
    </cfRule>
  </conditionalFormatting>
  <conditionalFormatting sqref="E309:E311">
    <cfRule type="expression" dxfId="81" priority="116" stopIfTrue="1">
      <formula>AND(NOT(ISBLANK(A309)),OR(ISBLANK(E309),E309=0))</formula>
    </cfRule>
  </conditionalFormatting>
  <conditionalFormatting sqref="E306">
    <cfRule type="expression" dxfId="80" priority="115" stopIfTrue="1">
      <formula>AND(NOT(ISBLANK(A306)),OR(ISBLANK(E306),E306=0))</formula>
    </cfRule>
  </conditionalFormatting>
  <conditionalFormatting sqref="J303">
    <cfRule type="expression" dxfId="79" priority="114" stopIfTrue="1">
      <formula>AND(NOT(ISBLANK(F303)),OR(ISBLANK(J303),J303=0))</formula>
    </cfRule>
  </conditionalFormatting>
  <conditionalFormatting sqref="J303">
    <cfRule type="expression" dxfId="78" priority="113" stopIfTrue="1">
      <formula>AND(NOT(ISBLANK(F303)),OR(ISBLANK(J303),J303=0))</formula>
    </cfRule>
  </conditionalFormatting>
  <conditionalFormatting sqref="J303">
    <cfRule type="expression" dxfId="77" priority="112" stopIfTrue="1">
      <formula>AND(NOT(ISBLANK(F303)),OR(ISBLANK(J303),J303=0))</formula>
    </cfRule>
  </conditionalFormatting>
  <conditionalFormatting sqref="J314">
    <cfRule type="expression" dxfId="76" priority="111" stopIfTrue="1">
      <formula>AND(NOT(ISBLANK(F314)),OR(ISBLANK(J314),J314=0))</formula>
    </cfRule>
  </conditionalFormatting>
  <conditionalFormatting sqref="E314">
    <cfRule type="expression" dxfId="75" priority="110" stopIfTrue="1">
      <formula>AND(NOT(ISBLANK(A314)),OR(ISBLANK(E314),E314=0))</formula>
    </cfRule>
  </conditionalFormatting>
  <conditionalFormatting sqref="J517:J519 J504:J515">
    <cfRule type="expression" dxfId="74" priority="96" stopIfTrue="1">
      <formula>AND(NOT(ISBLANK(F504)),OR(ISBLANK(J504),J504=0))</formula>
    </cfRule>
  </conditionalFormatting>
  <conditionalFormatting sqref="J516">
    <cfRule type="expression" dxfId="73" priority="108" stopIfTrue="1">
      <formula>AND(NOT(ISBLANK(F516)),OR(ISBLANK(J516),J516=0))</formula>
    </cfRule>
  </conditionalFormatting>
  <conditionalFormatting sqref="E504:E514 E516:E519">
    <cfRule type="expression" dxfId="72" priority="107" stopIfTrue="1">
      <formula>AND(NOT(ISBLANK(A504)),OR(ISBLANK(E504),E504=0))</formula>
    </cfRule>
  </conditionalFormatting>
  <conditionalFormatting sqref="E504 E506 E513:E514 E516">
    <cfRule type="expression" dxfId="71" priority="106" stopIfTrue="1">
      <formula>AND(NOT(ISBLANK(A504)),OR(ISBLANK(E504),E504=0))</formula>
    </cfRule>
  </conditionalFormatting>
  <conditionalFormatting sqref="E508">
    <cfRule type="expression" dxfId="70" priority="105" stopIfTrue="1">
      <formula>AND(NOT(ISBLANK(A508)),OR(ISBLANK(E508),E508=0))</formula>
    </cfRule>
  </conditionalFormatting>
  <conditionalFormatting sqref="E509">
    <cfRule type="expression" dxfId="69" priority="104" stopIfTrue="1">
      <formula>AND(NOT(ISBLANK(A509)),OR(ISBLANK(E509),E509=0))</formula>
    </cfRule>
  </conditionalFormatting>
  <conditionalFormatting sqref="E510:E512">
    <cfRule type="expression" dxfId="68" priority="103" stopIfTrue="1">
      <formula>AND(NOT(ISBLANK(A510)),OR(ISBLANK(E510),E510=0))</formula>
    </cfRule>
  </conditionalFormatting>
  <conditionalFormatting sqref="E507">
    <cfRule type="expression" dxfId="67" priority="102" stopIfTrue="1">
      <formula>AND(NOT(ISBLANK(A507)),OR(ISBLANK(E507),E507=0))</formula>
    </cfRule>
  </conditionalFormatting>
  <conditionalFormatting sqref="J504">
    <cfRule type="expression" dxfId="66" priority="101" stopIfTrue="1">
      <formula>AND(NOT(ISBLANK(F504)),OR(ISBLANK(J504),J504=0))</formula>
    </cfRule>
  </conditionalFormatting>
  <conditionalFormatting sqref="J504">
    <cfRule type="expression" dxfId="65" priority="100" stopIfTrue="1">
      <formula>AND(NOT(ISBLANK(F504)),OR(ISBLANK(J504),J504=0))</formula>
    </cfRule>
  </conditionalFormatting>
  <conditionalFormatting sqref="J504">
    <cfRule type="expression" dxfId="64" priority="99" stopIfTrue="1">
      <formula>AND(NOT(ISBLANK(F504)),OR(ISBLANK(J504),J504=0))</formula>
    </cfRule>
  </conditionalFormatting>
  <conditionalFormatting sqref="J515">
    <cfRule type="expression" dxfId="63" priority="98" stopIfTrue="1">
      <formula>AND(NOT(ISBLANK(F515)),OR(ISBLANK(J515),J515=0))</formula>
    </cfRule>
  </conditionalFormatting>
  <conditionalFormatting sqref="E515">
    <cfRule type="expression" dxfId="62" priority="97" stopIfTrue="1">
      <formula>AND(NOT(ISBLANK(A515)),OR(ISBLANK(E515),E515=0))</formula>
    </cfRule>
  </conditionalFormatting>
  <conditionalFormatting sqref="E503">
    <cfRule type="expression" dxfId="61" priority="93" stopIfTrue="1">
      <formula>AND(NOT(ISBLANK(A503)),OR(ISBLANK(E503),E503=0))</formula>
    </cfRule>
  </conditionalFormatting>
  <conditionalFormatting sqref="J486:J488 J473:J484">
    <cfRule type="expression" dxfId="60" priority="78" stopIfTrue="1">
      <formula>AND(NOT(ISBLANK(F473)),OR(ISBLANK(J473),J473=0))</formula>
    </cfRule>
  </conditionalFormatting>
  <conditionalFormatting sqref="J485">
    <cfRule type="expression" dxfId="59" priority="90" stopIfTrue="1">
      <formula>AND(NOT(ISBLANK(F485)),OR(ISBLANK(J485),J485=0))</formula>
    </cfRule>
  </conditionalFormatting>
  <conditionalFormatting sqref="E473:E483 E485:E488">
    <cfRule type="expression" dxfId="58" priority="89" stopIfTrue="1">
      <formula>AND(NOT(ISBLANK(A473)),OR(ISBLANK(E473),E473=0))</formula>
    </cfRule>
  </conditionalFormatting>
  <conditionalFormatting sqref="E473 E475 E482:E483 E485">
    <cfRule type="expression" dxfId="57" priority="88" stopIfTrue="1">
      <formula>AND(NOT(ISBLANK(A473)),OR(ISBLANK(E473),E473=0))</formula>
    </cfRule>
  </conditionalFormatting>
  <conditionalFormatting sqref="E477">
    <cfRule type="expression" dxfId="56" priority="87" stopIfTrue="1">
      <formula>AND(NOT(ISBLANK(A477)),OR(ISBLANK(E477),E477=0))</formula>
    </cfRule>
  </conditionalFormatting>
  <conditionalFormatting sqref="E478">
    <cfRule type="expression" dxfId="55" priority="86" stopIfTrue="1">
      <formula>AND(NOT(ISBLANK(A478)),OR(ISBLANK(E478),E478=0))</formula>
    </cfRule>
  </conditionalFormatting>
  <conditionalFormatting sqref="E479:E481">
    <cfRule type="expression" dxfId="54" priority="85" stopIfTrue="1">
      <formula>AND(NOT(ISBLANK(A479)),OR(ISBLANK(E479),E479=0))</formula>
    </cfRule>
  </conditionalFormatting>
  <conditionalFormatting sqref="E476">
    <cfRule type="expression" dxfId="53" priority="84" stopIfTrue="1">
      <formula>AND(NOT(ISBLANK(A476)),OR(ISBLANK(E476),E476=0))</formula>
    </cfRule>
  </conditionalFormatting>
  <conditionalFormatting sqref="J473">
    <cfRule type="expression" dxfId="52" priority="83" stopIfTrue="1">
      <formula>AND(NOT(ISBLANK(F473)),OR(ISBLANK(J473),J473=0))</formula>
    </cfRule>
  </conditionalFormatting>
  <conditionalFormatting sqref="J473">
    <cfRule type="expression" dxfId="51" priority="82" stopIfTrue="1">
      <formula>AND(NOT(ISBLANK(F473)),OR(ISBLANK(J473),J473=0))</formula>
    </cfRule>
  </conditionalFormatting>
  <conditionalFormatting sqref="J473">
    <cfRule type="expression" dxfId="50" priority="81" stopIfTrue="1">
      <formula>AND(NOT(ISBLANK(F473)),OR(ISBLANK(J473),J473=0))</formula>
    </cfRule>
  </conditionalFormatting>
  <conditionalFormatting sqref="J484">
    <cfRule type="expression" dxfId="49" priority="80" stopIfTrue="1">
      <formula>AND(NOT(ISBLANK(F484)),OR(ISBLANK(J484),J484=0))</formula>
    </cfRule>
  </conditionalFormatting>
  <conditionalFormatting sqref="E484">
    <cfRule type="expression" dxfId="48" priority="79" stopIfTrue="1">
      <formula>AND(NOT(ISBLANK(A484)),OR(ISBLANK(E484),E484=0))</formula>
    </cfRule>
  </conditionalFormatting>
  <conditionalFormatting sqref="J449:J450">
    <cfRule type="expression" dxfId="47" priority="63" stopIfTrue="1">
      <formula>AND(NOT(ISBLANK(F449)),OR(ISBLANK(J449),J449=0))</formula>
    </cfRule>
  </conditionalFormatting>
  <conditionalFormatting sqref="E449:E450">
    <cfRule type="expression" dxfId="46" priority="64" stopIfTrue="1">
      <formula>AND(NOT(ISBLANK(A449)),OR(ISBLANK(E449),E449=0))</formula>
    </cfRule>
  </conditionalFormatting>
  <conditionalFormatting sqref="E434">
    <cfRule type="expression" dxfId="45" priority="62" stopIfTrue="1">
      <formula>AND(NOT(ISBLANK(A434)),OR(ISBLANK(E434),E434=0))</formula>
    </cfRule>
  </conditionalFormatting>
  <conditionalFormatting sqref="E423">
    <cfRule type="expression" dxfId="44" priority="61" stopIfTrue="1">
      <formula>AND(NOT(ISBLANK(A423)),OR(ISBLANK(E423),E423=0))</formula>
    </cfRule>
  </conditionalFormatting>
  <conditionalFormatting sqref="E422">
    <cfRule type="expression" dxfId="43" priority="60" stopIfTrue="1">
      <formula>AND(NOT(ISBLANK(A422)),OR(ISBLANK(E422),E422=0))</formula>
    </cfRule>
  </conditionalFormatting>
  <conditionalFormatting sqref="J520:J521">
    <cfRule type="expression" dxfId="42" priority="45" stopIfTrue="1">
      <formula>AND(NOT(ISBLANK(F520)),OR(ISBLANK(J520),J520=0))</formula>
    </cfRule>
  </conditionalFormatting>
  <conditionalFormatting sqref="E520:E521">
    <cfRule type="expression" dxfId="41" priority="46" stopIfTrue="1">
      <formula>AND(NOT(ISBLANK(A520)),OR(ISBLANK(E520),E520=0))</formula>
    </cfRule>
  </conditionalFormatting>
  <conditionalFormatting sqref="J592:J594 J579:J590">
    <cfRule type="expression" dxfId="40" priority="32" stopIfTrue="1">
      <formula>AND(NOT(ISBLANK(F579)),OR(ISBLANK(J579),J579=0))</formula>
    </cfRule>
  </conditionalFormatting>
  <conditionalFormatting sqref="J591">
    <cfRule type="expression" dxfId="39" priority="44" stopIfTrue="1">
      <formula>AND(NOT(ISBLANK(F591)),OR(ISBLANK(J591),J591=0))</formula>
    </cfRule>
  </conditionalFormatting>
  <conditionalFormatting sqref="E579:E589 E591:E594">
    <cfRule type="expression" dxfId="38" priority="43" stopIfTrue="1">
      <formula>AND(NOT(ISBLANK(A579)),OR(ISBLANK(E579),E579=0))</formula>
    </cfRule>
  </conditionalFormatting>
  <conditionalFormatting sqref="E579 E581 E588:E589 E591">
    <cfRule type="expression" dxfId="37" priority="42" stopIfTrue="1">
      <formula>AND(NOT(ISBLANK(A579)),OR(ISBLANK(E579),E579=0))</formula>
    </cfRule>
  </conditionalFormatting>
  <conditionalFormatting sqref="E583">
    <cfRule type="expression" dxfId="36" priority="41" stopIfTrue="1">
      <formula>AND(NOT(ISBLANK(A583)),OR(ISBLANK(E583),E583=0))</formula>
    </cfRule>
  </conditionalFormatting>
  <conditionalFormatting sqref="E584">
    <cfRule type="expression" dxfId="35" priority="40" stopIfTrue="1">
      <formula>AND(NOT(ISBLANK(A584)),OR(ISBLANK(E584),E584=0))</formula>
    </cfRule>
  </conditionalFormatting>
  <conditionalFormatting sqref="E585:E587">
    <cfRule type="expression" dxfId="34" priority="39" stopIfTrue="1">
      <formula>AND(NOT(ISBLANK(A585)),OR(ISBLANK(E585),E585=0))</formula>
    </cfRule>
  </conditionalFormatting>
  <conditionalFormatting sqref="E582">
    <cfRule type="expression" dxfId="33" priority="38" stopIfTrue="1">
      <formula>AND(NOT(ISBLANK(A582)),OR(ISBLANK(E582),E582=0))</formula>
    </cfRule>
  </conditionalFormatting>
  <conditionalFormatting sqref="J579">
    <cfRule type="expression" dxfId="32" priority="37" stopIfTrue="1">
      <formula>AND(NOT(ISBLANK(F579)),OR(ISBLANK(J579),J579=0))</formula>
    </cfRule>
  </conditionalFormatting>
  <conditionalFormatting sqref="J579">
    <cfRule type="expression" dxfId="31" priority="36" stopIfTrue="1">
      <formula>AND(NOT(ISBLANK(F579)),OR(ISBLANK(J579),J579=0))</formula>
    </cfRule>
  </conditionalFormatting>
  <conditionalFormatting sqref="J579">
    <cfRule type="expression" dxfId="30" priority="35" stopIfTrue="1">
      <formula>AND(NOT(ISBLANK(F579)),OR(ISBLANK(J579),J579=0))</formula>
    </cfRule>
  </conditionalFormatting>
  <conditionalFormatting sqref="J590">
    <cfRule type="expression" dxfId="29" priority="34" stopIfTrue="1">
      <formula>AND(NOT(ISBLANK(F590)),OR(ISBLANK(J590),J590=0))</formula>
    </cfRule>
  </conditionalFormatting>
  <conditionalFormatting sqref="E590">
    <cfRule type="expression" dxfId="28" priority="33" stopIfTrue="1">
      <formula>AND(NOT(ISBLANK(A590)),OR(ISBLANK(E590),E590=0))</formula>
    </cfRule>
  </conditionalFormatting>
  <conditionalFormatting sqref="E578">
    <cfRule type="expression" dxfId="27" priority="31" stopIfTrue="1">
      <formula>AND(NOT(ISBLANK(A578)),OR(ISBLANK(E578),E578=0))</formula>
    </cfRule>
  </conditionalFormatting>
  <conditionalFormatting sqref="J561:J563 J548:J559">
    <cfRule type="expression" dxfId="26" priority="18" stopIfTrue="1">
      <formula>AND(NOT(ISBLANK(F548)),OR(ISBLANK(J548),J548=0))</formula>
    </cfRule>
  </conditionalFormatting>
  <conditionalFormatting sqref="J560">
    <cfRule type="expression" dxfId="25" priority="30" stopIfTrue="1">
      <formula>AND(NOT(ISBLANK(F560)),OR(ISBLANK(J560),J560=0))</formula>
    </cfRule>
  </conditionalFormatting>
  <conditionalFormatting sqref="E548:E558 E560:E563">
    <cfRule type="expression" dxfId="24" priority="29" stopIfTrue="1">
      <formula>AND(NOT(ISBLANK(A548)),OR(ISBLANK(E548),E548=0))</formula>
    </cfRule>
  </conditionalFormatting>
  <conditionalFormatting sqref="E548 E550 E557:E558 E560">
    <cfRule type="expression" dxfId="23" priority="28" stopIfTrue="1">
      <formula>AND(NOT(ISBLANK(A548)),OR(ISBLANK(E548),E548=0))</formula>
    </cfRule>
  </conditionalFormatting>
  <conditionalFormatting sqref="E552">
    <cfRule type="expression" dxfId="22" priority="27" stopIfTrue="1">
      <formula>AND(NOT(ISBLANK(A552)),OR(ISBLANK(E552),E552=0))</formula>
    </cfRule>
  </conditionalFormatting>
  <conditionalFormatting sqref="E553">
    <cfRule type="expression" dxfId="21" priority="26" stopIfTrue="1">
      <formula>AND(NOT(ISBLANK(A553)),OR(ISBLANK(E553),E553=0))</formula>
    </cfRule>
  </conditionalFormatting>
  <conditionalFormatting sqref="E554:E556">
    <cfRule type="expression" dxfId="20" priority="25" stopIfTrue="1">
      <formula>AND(NOT(ISBLANK(A554)),OR(ISBLANK(E554),E554=0))</formula>
    </cfRule>
  </conditionalFormatting>
  <conditionalFormatting sqref="E551">
    <cfRule type="expression" dxfId="19" priority="24" stopIfTrue="1">
      <formula>AND(NOT(ISBLANK(A551)),OR(ISBLANK(E551),E551=0))</formula>
    </cfRule>
  </conditionalFormatting>
  <conditionalFormatting sqref="J548">
    <cfRule type="expression" dxfId="18" priority="23" stopIfTrue="1">
      <formula>AND(NOT(ISBLANK(F548)),OR(ISBLANK(J548),J548=0))</formula>
    </cfRule>
  </conditionalFormatting>
  <conditionalFormatting sqref="J548">
    <cfRule type="expression" dxfId="17" priority="22" stopIfTrue="1">
      <formula>AND(NOT(ISBLANK(F548)),OR(ISBLANK(J548),J548=0))</formula>
    </cfRule>
  </conditionalFormatting>
  <conditionalFormatting sqref="J548">
    <cfRule type="expression" dxfId="16" priority="21" stopIfTrue="1">
      <formula>AND(NOT(ISBLANK(F548)),OR(ISBLANK(J548),J548=0))</formula>
    </cfRule>
  </conditionalFormatting>
  <conditionalFormatting sqref="J559">
    <cfRule type="expression" dxfId="15" priority="20" stopIfTrue="1">
      <formula>AND(NOT(ISBLANK(F559)),OR(ISBLANK(J559),J559=0))</formula>
    </cfRule>
  </conditionalFormatting>
  <conditionalFormatting sqref="E559">
    <cfRule type="expression" dxfId="14" priority="19" stopIfTrue="1">
      <formula>AND(NOT(ISBLANK(A559)),OR(ISBLANK(E559),E559=0))</formula>
    </cfRule>
  </conditionalFormatting>
  <conditionalFormatting sqref="J595:J596">
    <cfRule type="expression" dxfId="13" priority="16" stopIfTrue="1">
      <formula>AND(NOT(ISBLANK(F595)),OR(ISBLANK(J595),J595=0))</formula>
    </cfRule>
  </conditionalFormatting>
  <conditionalFormatting sqref="E595:E596">
    <cfRule type="expression" dxfId="12" priority="17" stopIfTrue="1">
      <formula>AND(NOT(ISBLANK(A595)),OR(ISBLANK(E595),E595=0))</formula>
    </cfRule>
  </conditionalFormatting>
  <conditionalFormatting sqref="J631 E631">
    <cfRule type="expression" dxfId="11" priority="15" stopIfTrue="1">
      <formula>AND(NOT(ISBLANK(A631)),OR(ISBLANK(E631),E631=0))</formula>
    </cfRule>
  </conditionalFormatting>
  <conditionalFormatting sqref="J633 E633">
    <cfRule type="expression" dxfId="10" priority="14" stopIfTrue="1">
      <formula>AND(NOT(ISBLANK(A633)),OR(ISBLANK(E633),E633=0))</formula>
    </cfRule>
  </conditionalFormatting>
  <conditionalFormatting sqref="J638">
    <cfRule type="expression" dxfId="9" priority="13" stopIfTrue="1">
      <formula>AND(NOT(ISBLANK(F638)),OR(ISBLANK(J638),J638=0))</formula>
    </cfRule>
  </conditionalFormatting>
  <conditionalFormatting sqref="J639">
    <cfRule type="expression" dxfId="8" priority="12" stopIfTrue="1">
      <formula>AND(NOT(ISBLANK(F639)),OR(ISBLANK(J639),J639=0))</formula>
    </cfRule>
  </conditionalFormatting>
  <conditionalFormatting sqref="J640">
    <cfRule type="expression" dxfId="7" priority="11" stopIfTrue="1">
      <formula>AND(NOT(ISBLANK(F640)),OR(ISBLANK(J640),J640=0))</formula>
    </cfRule>
  </conditionalFormatting>
  <conditionalFormatting sqref="E642">
    <cfRule type="expression" dxfId="6" priority="8" stopIfTrue="1">
      <formula>AND(NOT(ISBLANK(A642)),OR(ISBLANK(E642),E642=0))</formula>
    </cfRule>
  </conditionalFormatting>
  <conditionalFormatting sqref="J642">
    <cfRule type="expression" dxfId="5" priority="9" stopIfTrue="1">
      <formula>AND(NOT(ISBLANK(F642)),OR(ISBLANK(J642),J642=0))</formula>
    </cfRule>
  </conditionalFormatting>
  <conditionalFormatting sqref="J646 E646">
    <cfRule type="expression" dxfId="4" priority="1" stopIfTrue="1">
      <formula>AND(NOT(ISBLANK(A646)),OR(ISBLANK(E646),E646=0))</formula>
    </cfRule>
  </conditionalFormatting>
  <conditionalFormatting sqref="J645 E645">
    <cfRule type="expression" dxfId="2" priority="5" stopIfTrue="1">
      <formula>AND(NOT(ISBLANK(A645)),OR(ISBLANK(E645),E645=0))</formula>
    </cfRule>
  </conditionalFormatting>
  <conditionalFormatting sqref="J647 E647">
    <cfRule type="expression" dxfId="1" priority="4" stopIfTrue="1">
      <formula>AND(NOT(ISBLANK(A647)),OR(ISBLANK(E647),E647=0))</formula>
    </cfRule>
  </conditionalFormatting>
  <conditionalFormatting sqref="J644 E644">
    <cfRule type="expression" dxfId="0" priority="2" stopIfTrue="1">
      <formula>AND(NOT(ISBLANK(A644)),OR(ISBLANK(E644),E644=0))</formula>
    </cfRule>
  </conditionalFormatting>
  <pageMargins left="0.59055118110236227" right="0" top="0.39370078740157483" bottom="0.39370078740157483" header="0.51181102362204722" footer="0.51181102362204722"/>
  <pageSetup paperSize="9" scale="70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</vt:lpstr>
      <vt:lpstr>КВ!Область_печати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Леонид</dc:creator>
  <cp:lastModifiedBy>RePack by Diakov</cp:lastModifiedBy>
  <dcterms:created xsi:type="dcterms:W3CDTF">2013-09-22T09:33:47Z</dcterms:created>
  <dcterms:modified xsi:type="dcterms:W3CDTF">2018-11-24T17:06:14Z</dcterms:modified>
</cp:coreProperties>
</file>